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alion.cenalia.GOV\Desktop\PBA\PBA 2020-2022\PBA 2020-2022 FAZA 1\DOKUMENTI I PBA\Aneksi 1 Excel PBA 2020-2022\"/>
    </mc:Choice>
  </mc:AlternateContent>
  <bookViews>
    <workbookView xWindow="0" yWindow="240" windowWidth="5550" windowHeight="11325" tabRatio="772" firstSheet="31" activeTab="45"/>
  </bookViews>
  <sheets>
    <sheet name="1-Presidenca" sheetId="159" r:id="rId1"/>
    <sheet name="2-Kuvendi" sheetId="158" r:id="rId2"/>
    <sheet name="3. Kryeministria" sheetId="156" r:id="rId3"/>
    <sheet name="18-SHISH" sheetId="165" r:id="rId4"/>
    <sheet name="19-RTSH" sheetId="201" r:id="rId5"/>
    <sheet name="20-Drejtoria e Arkivave" sheetId="187" r:id="rId6"/>
    <sheet name="24-KLSH" sheetId="168" r:id="rId7"/>
    <sheet name="28-Prokuroria e Pergjithshme" sheetId="193" r:id="rId8"/>
    <sheet name="29-KLGJ 01110" sheetId="194" r:id="rId9"/>
    <sheet name="29-KLGJ 03310" sheetId="195" r:id="rId10"/>
    <sheet name="30-Gjykata Kushtetuese" sheetId="189" r:id="rId11"/>
    <sheet name="31-ATSH" sheetId="196" r:id="rId12"/>
    <sheet name="50-Instat" sheetId="157" r:id="rId13"/>
    <sheet name="55-Shkolla e Magjistratures" sheetId="192" r:id="rId14"/>
    <sheet name="57-QKK" sheetId="166" r:id="rId15"/>
    <sheet name="63-Komisioni i Vleresimit 03330" sheetId="197" r:id="rId16"/>
    <sheet name="63-KLP" sheetId="199" r:id="rId17"/>
    <sheet name="63-Komisioneri Publik" sheetId="200" r:id="rId18"/>
    <sheet name="66-Avokati i Popullit" sheetId="198" r:id="rId19"/>
    <sheet name="67-KMSHC" sheetId="169" r:id="rId20"/>
    <sheet name="76-ILDKPKI" sheetId="190" r:id="rId21"/>
    <sheet name="77-Autoriteti i Konkurrences" sheetId="186" r:id="rId22"/>
    <sheet name="82-KKK" sheetId="188" r:id="rId23"/>
    <sheet name="87-Agjencia e Diaspores" sheetId="180" r:id="rId24"/>
    <sheet name="87-Qendra e Botimeve" sheetId="167" r:id="rId25"/>
    <sheet name="87-Kultet" sheetId="184" r:id="rId26"/>
    <sheet name="87-DSHQ" sheetId="171" r:id="rId27"/>
    <sheet name="87-AMBU" sheetId="178" r:id="rId28"/>
    <sheet name="87-Avokatura e Shtetit" sheetId="174" r:id="rId29"/>
    <sheet name="87-Inspektoriati qendror" sheetId="170" r:id="rId30"/>
    <sheet name="87-DSIK" sheetId="172" r:id="rId31"/>
    <sheet name="87-APP" sheetId="177" r:id="rId32"/>
    <sheet name="87-AKSHI" sheetId="202" r:id="rId33"/>
    <sheet name="87-ADISA" sheetId="182" r:id="rId34"/>
    <sheet name="87-AZHT" sheetId="173" r:id="rId35"/>
    <sheet name="87-AKPT" sheetId="179" r:id="rId36"/>
    <sheet name="87-Agjencia e Audtimit BE" sheetId="181" r:id="rId37"/>
    <sheet name="87-ASIG" sheetId="176" r:id="rId38"/>
    <sheet name="87-ACESK" sheetId="183" r:id="rId39"/>
    <sheet name="87-ASPA" sheetId="175" r:id="rId40"/>
    <sheet name="88-AMSHC" sheetId="162" r:id="rId41"/>
    <sheet name="89-KDIMDP" sheetId="163" r:id="rId42"/>
    <sheet name="90-KPP" sheetId="191" r:id="rId43"/>
    <sheet name="91-KMD" sheetId="164" r:id="rId44"/>
    <sheet name="92-ISKPK" sheetId="161" r:id="rId45"/>
    <sheet name="95-AIDISS" sheetId="160"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A" localSheetId="11">#REF!</definedName>
    <definedName name="\A">#REF!</definedName>
    <definedName name="\C" localSheetId="11">#REF!</definedName>
    <definedName name="\C">#REF!</definedName>
    <definedName name="\D" localSheetId="11">#REF!</definedName>
    <definedName name="\D">#REF!</definedName>
    <definedName name="\E" localSheetId="11">#REF!</definedName>
    <definedName name="\E">#REF!</definedName>
    <definedName name="\H" localSheetId="11">#REF!</definedName>
    <definedName name="\H">#REF!</definedName>
    <definedName name="\K" localSheetId="11">#REF!</definedName>
    <definedName name="\K">#REF!</definedName>
    <definedName name="\L" localSheetId="11">#REF!</definedName>
    <definedName name="\L">#REF!</definedName>
    <definedName name="\P" localSheetId="11">#REF!</definedName>
    <definedName name="\P">#REF!</definedName>
    <definedName name="\Q" localSheetId="11">#REF!</definedName>
    <definedName name="\Q">#REF!</definedName>
    <definedName name="\S" localSheetId="11">#REF!</definedName>
    <definedName name="\S">#REF!</definedName>
    <definedName name="\T" localSheetId="11">#REF!</definedName>
    <definedName name="\T">#REF!</definedName>
    <definedName name="\V" localSheetId="11">#REF!</definedName>
    <definedName name="\V">#REF!</definedName>
    <definedName name="\W" localSheetId="11">#REF!</definedName>
    <definedName name="\W">#REF!</definedName>
    <definedName name="\X" localSheetId="11">#REF!</definedName>
    <definedName name="\X">#REF!</definedName>
    <definedName name="____tab11" localSheetId="11">#REF!</definedName>
    <definedName name="____tab11">#REF!</definedName>
    <definedName name="____tab12" localSheetId="11">#REF!</definedName>
    <definedName name="____tab12">#REF!</definedName>
    <definedName name="____tab14" localSheetId="11">#REF!</definedName>
    <definedName name="____tab14">#REF!</definedName>
    <definedName name="____tab15" localSheetId="11">#REF!</definedName>
    <definedName name="____tab15">#REF!</definedName>
    <definedName name="____tab9" localSheetId="11">[1]Assumptions!#REF!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 localSheetId="11">#REF!</definedName>
    <definedName name="___tab06">#REF!</definedName>
    <definedName name="___tab07" localSheetId="11">#REF!</definedName>
    <definedName name="___tab07">#REF!</definedName>
    <definedName name="___tab1" localSheetId="11">#REF!</definedName>
    <definedName name="___tab1">#REF!</definedName>
    <definedName name="___tab10" localSheetId="11">#REF!</definedName>
    <definedName name="___tab10">#REF!</definedName>
    <definedName name="___tab11" localSheetId="11">#REF!</definedName>
    <definedName name="___tab11">#REF!</definedName>
    <definedName name="___tab12" localSheetId="11">#REF!</definedName>
    <definedName name="___tab12">#REF!</definedName>
    <definedName name="___tab13" localSheetId="11">#REF!</definedName>
    <definedName name="___tab13">#REF!</definedName>
    <definedName name="___tab14" localSheetId="11">#REF!</definedName>
    <definedName name="___tab14">#REF!</definedName>
    <definedName name="___tab15" localSheetId="11">#REF!</definedName>
    <definedName name="___tab15">#REF!</definedName>
    <definedName name="___tab16" localSheetId="11">#REF!</definedName>
    <definedName name="___tab16">#REF!</definedName>
    <definedName name="___tab17" localSheetId="11">#REF!</definedName>
    <definedName name="___tab17">#REF!</definedName>
    <definedName name="___tab18" localSheetId="11">#REF!</definedName>
    <definedName name="___tab18">#REF!</definedName>
    <definedName name="___tab19" localSheetId="11">#REF!</definedName>
    <definedName name="___tab19">#REF!</definedName>
    <definedName name="___tab2" localSheetId="11">#REF!</definedName>
    <definedName name="___tab2">#REF!</definedName>
    <definedName name="___tab20" localSheetId="11">#REF!</definedName>
    <definedName name="___tab20">#REF!</definedName>
    <definedName name="___tab21" localSheetId="11">#REF!</definedName>
    <definedName name="___tab21">#REF!</definedName>
    <definedName name="___tab22" localSheetId="11">#REF!</definedName>
    <definedName name="___tab22">#REF!</definedName>
    <definedName name="___tab23" localSheetId="11">#REF!</definedName>
    <definedName name="___tab23">#REF!</definedName>
    <definedName name="___tab24" localSheetId="11">#REF!</definedName>
    <definedName name="___tab24">#REF!</definedName>
    <definedName name="___tab25" localSheetId="11">#REF!</definedName>
    <definedName name="___tab25">#REF!</definedName>
    <definedName name="___tab26" localSheetId="11">#REF!</definedName>
    <definedName name="___tab26">#REF!</definedName>
    <definedName name="___tab27" localSheetId="11">#REF!</definedName>
    <definedName name="___tab27">#REF!</definedName>
    <definedName name="___tab28" localSheetId="11">#REF!</definedName>
    <definedName name="___tab28">#REF!</definedName>
    <definedName name="___tab29" localSheetId="11">#REF!</definedName>
    <definedName name="___tab29">#REF!</definedName>
    <definedName name="___tab3" localSheetId="11">#REF!</definedName>
    <definedName name="___tab3">#REF!</definedName>
    <definedName name="___tab30" localSheetId="11">#REF!</definedName>
    <definedName name="___tab30">#REF!</definedName>
    <definedName name="___tab31" localSheetId="11">#REF!</definedName>
    <definedName name="___tab31">#REF!</definedName>
    <definedName name="___tab32" localSheetId="11">#REF!</definedName>
    <definedName name="___tab32">#REF!</definedName>
    <definedName name="___tab33" localSheetId="11">#REF!</definedName>
    <definedName name="___tab33">#REF!</definedName>
    <definedName name="___tab4" localSheetId="11">#REF!</definedName>
    <definedName name="___tab4">#REF!</definedName>
    <definedName name="___tab5" localSheetId="11">#REF!</definedName>
    <definedName name="___tab5">#REF!</definedName>
    <definedName name="___tab6" localSheetId="11">#REF!</definedName>
    <definedName name="___tab6">#REF!</definedName>
    <definedName name="___tab7" localSheetId="11">#REF!</definedName>
    <definedName name="___tab7">#REF!</definedName>
    <definedName name="___tab8" localSheetId="11">#REF!</definedName>
    <definedName name="___tab8">#REF!</definedName>
    <definedName name="___tab9" localSheetId="11">[1]Assumptions!#REF!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localSheetId="11" hidden="1">'[6]DAILY from archive'!#REF!</definedName>
    <definedName name="__123Graph_A" hidden="1">'[6]DAILY from archive'!#REF!</definedName>
    <definedName name="__123Graph_AADVANCE" localSheetId="11" hidden="1">#REF!</definedName>
    <definedName name="__123Graph_AADVANCE" hidden="1">#REF!</definedName>
    <definedName name="__123Graph_ACUMCHANGE" localSheetId="11" hidden="1">'[7]DAILY from archive'!#REF!</definedName>
    <definedName name="__123Graph_ACUMCHANGE" hidden="1">'[7]DAILY from archive'!#REF!</definedName>
    <definedName name="__123Graph_ADAILYEXR" hidden="1">'[7]DAILY from archive'!$J$177:$J$332</definedName>
    <definedName name="__123Graph_ADAILYRATE" localSheetId="11" hidden="1">'[7]DAILY from archive'!#REF!</definedName>
    <definedName name="__123Graph_ADAILYRATE" hidden="1">'[7]DAILY from archive'!#REF!</definedName>
    <definedName name="__123Graph_AGRAPH1" localSheetId="11" hidden="1">[8]M!#REF!</definedName>
    <definedName name="__123Graph_AGRAPH1" hidden="1">[8]M!#REF!</definedName>
    <definedName name="__123Graph_AGRAPH2" localSheetId="11" hidden="1">[8]M!#REF!</definedName>
    <definedName name="__123Graph_AGRAPH2" hidden="1">[8]M!#REF!</definedName>
    <definedName name="__123Graph_AGRAPH3" localSheetId="11" hidden="1">[8]M!#REF!</definedName>
    <definedName name="__123Graph_AGRAPH3" hidden="1">[8]M!#REF!</definedName>
    <definedName name="__123Graph_AIBRD_LEND" hidden="1">[9]WB!$Q$13:$AK$13</definedName>
    <definedName name="__123Graph_APIPELINE" hidden="1">[9]BoP!$U$359:$AQ$359</definedName>
    <definedName name="__123Graph_AREER" localSheetId="11" hidden="1">[9]ER!#REF!</definedName>
    <definedName name="__123Graph_AREER" hidden="1">[9]ER!#REF!</definedName>
    <definedName name="__123Graph_ARESERVES" hidden="1">[10]NFA!$AX$73:$BZ$73</definedName>
    <definedName name="__123Graph_B" localSheetId="11" hidden="1">[11]revagtrim!#REF!</definedName>
    <definedName name="__123Graph_B" hidden="1">[11]revagtrim!#REF!</definedName>
    <definedName name="__123Graph_BCUMCHANGE" localSheetId="11" hidden="1">'[7]DAILY from archive'!#REF!</definedName>
    <definedName name="__123Graph_BCUMCHANGE" hidden="1">'[7]DAILY from archive'!#REF!</definedName>
    <definedName name="__123Graph_BDAILYEXR" localSheetId="11" hidden="1">'[7]DAILY from archive'!#REF!</definedName>
    <definedName name="__123Graph_BDAILYEXR" hidden="1">'[7]DAILY from archive'!#REF!</definedName>
    <definedName name="__123Graph_BDAILYRATE" localSheetId="11"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localSheetId="11" hidden="1">[9]ER!#REF!</definedName>
    <definedName name="__123Graph_BREER" hidden="1">[9]ER!#REF!</definedName>
    <definedName name="__123Graph_BRESERVES" hidden="1">[10]NFA!$AX$74:$BZ$74</definedName>
    <definedName name="__123Graph_C" localSheetId="11" hidden="1">[11]revagtrim!#REF!</definedName>
    <definedName name="__123Graph_C" hidden="1">[11]revagtrim!#REF!</definedName>
    <definedName name="__123Graph_CDAILYEXR" localSheetId="11" hidden="1">'[7]DAILY from archive'!#REF!</definedName>
    <definedName name="__123Graph_CDAILYEXR" hidden="1">'[7]DAILY from archive'!#REF!</definedName>
    <definedName name="__123Graph_CDAILYRATE" localSheetId="11" hidden="1">'[7]DAILY from archive'!#REF!</definedName>
    <definedName name="__123Graph_CDAILYRATE" hidden="1">'[7]DAILY from archive'!#REF!</definedName>
    <definedName name="__123Graph_CREER" localSheetId="11" hidden="1">[9]ER!#REF!</definedName>
    <definedName name="__123Graph_CREER" hidden="1">[9]ER!#REF!</definedName>
    <definedName name="__123Graph_D" localSheetId="11" hidden="1">[12]SEI!#REF!</definedName>
    <definedName name="__123Graph_D" hidden="1">[12]SEI!#REF!</definedName>
    <definedName name="__123Graph_DDAILYEXR" localSheetId="11" hidden="1">'[7]DAILY from archive'!#REF!</definedName>
    <definedName name="__123Graph_DDAILYEXR" hidden="1">'[7]DAILY from archive'!#REF!</definedName>
    <definedName name="__123Graph_DDAILYRATE" localSheetId="11" hidden="1">'[7]DAILY from archive'!#REF!</definedName>
    <definedName name="__123Graph_DDAILYRATE" hidden="1">'[7]DAILY from archive'!#REF!</definedName>
    <definedName name="__123Graph_E" localSheetId="11" hidden="1">[12]SEI!#REF!</definedName>
    <definedName name="__123Graph_E" hidden="1">[12]SEI!#REF!</definedName>
    <definedName name="__123Graph_EDAILYEXR" localSheetId="11" hidden="1">'[7]DAILY from archive'!#REF!</definedName>
    <definedName name="__123Graph_EDAILYEXR" hidden="1">'[7]DAILY from archive'!#REF!</definedName>
    <definedName name="__123Graph_F" localSheetId="11" hidden="1">[12]SEI!#REF!</definedName>
    <definedName name="__123Graph_F" hidden="1">[12]SEI!#REF!</definedName>
    <definedName name="__123Graph_FDAILYEXR" hidden="1">'[7]DAILY from archive'!$AA$18:$AA$332</definedName>
    <definedName name="__123Graph_X" hidden="1">'[13]SUMMARY TABLE'!$C$5:$S$5</definedName>
    <definedName name="__123Graph_XCUMCHANGE" localSheetId="11" hidden="1">'[7]DAILY from archive'!#REF!</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 localSheetId="11">#REF!</definedName>
    <definedName name="__tab06">#REF!</definedName>
    <definedName name="__tab07" localSheetId="11">#REF!</definedName>
    <definedName name="__tab07">#REF!</definedName>
    <definedName name="__tab1" localSheetId="11">#REF!</definedName>
    <definedName name="__tab1">#REF!</definedName>
    <definedName name="__tab10" localSheetId="11">#REF!</definedName>
    <definedName name="__tab10">#REF!</definedName>
    <definedName name="__tab11" localSheetId="11">#REF!</definedName>
    <definedName name="__tab11">#REF!</definedName>
    <definedName name="__tab12" localSheetId="11">#REF!</definedName>
    <definedName name="__tab12">#REF!</definedName>
    <definedName name="__tab13" localSheetId="11">#REF!</definedName>
    <definedName name="__tab13">#REF!</definedName>
    <definedName name="__tab14" localSheetId="11">#REF!</definedName>
    <definedName name="__tab14">#REF!</definedName>
    <definedName name="__tab15" localSheetId="11">#REF!</definedName>
    <definedName name="__tab15">#REF!</definedName>
    <definedName name="__tab16" localSheetId="11">#REF!</definedName>
    <definedName name="__tab16">#REF!</definedName>
    <definedName name="__tab17" localSheetId="11">#REF!</definedName>
    <definedName name="__tab17">#REF!</definedName>
    <definedName name="__tab18" localSheetId="11">#REF!</definedName>
    <definedName name="__tab18">#REF!</definedName>
    <definedName name="__tab19" localSheetId="11">#REF!</definedName>
    <definedName name="__tab19">#REF!</definedName>
    <definedName name="__tab2" localSheetId="11">#REF!</definedName>
    <definedName name="__tab2">#REF!</definedName>
    <definedName name="__tab20" localSheetId="11">#REF!</definedName>
    <definedName name="__tab20">#REF!</definedName>
    <definedName name="__tab21" localSheetId="11">#REF!</definedName>
    <definedName name="__tab21">#REF!</definedName>
    <definedName name="__tab22" localSheetId="11">#REF!</definedName>
    <definedName name="__tab22">#REF!</definedName>
    <definedName name="__tab23" localSheetId="11">#REF!</definedName>
    <definedName name="__tab23">#REF!</definedName>
    <definedName name="__tab24" localSheetId="11">#REF!</definedName>
    <definedName name="__tab24">#REF!</definedName>
    <definedName name="__tab25" localSheetId="11">#REF!</definedName>
    <definedName name="__tab25">#REF!</definedName>
    <definedName name="__tab26" localSheetId="11">#REF!</definedName>
    <definedName name="__tab26">#REF!</definedName>
    <definedName name="__tab27" localSheetId="11">#REF!</definedName>
    <definedName name="__tab27">#REF!</definedName>
    <definedName name="__tab28" localSheetId="11">#REF!</definedName>
    <definedName name="__tab28">#REF!</definedName>
    <definedName name="__tab29" localSheetId="11">#REF!</definedName>
    <definedName name="__tab29">#REF!</definedName>
    <definedName name="__tab3" localSheetId="11">#REF!</definedName>
    <definedName name="__tab3">#REF!</definedName>
    <definedName name="__tab30" localSheetId="11">#REF!</definedName>
    <definedName name="__tab30">#REF!</definedName>
    <definedName name="__tab31" localSheetId="11">#REF!</definedName>
    <definedName name="__tab31">#REF!</definedName>
    <definedName name="__tab32" localSheetId="11">#REF!</definedName>
    <definedName name="__tab32">#REF!</definedName>
    <definedName name="__tab33" localSheetId="11">#REF!</definedName>
    <definedName name="__tab33">#REF!</definedName>
    <definedName name="__tab4" localSheetId="11">#REF!</definedName>
    <definedName name="__tab4">#REF!</definedName>
    <definedName name="__tab5" localSheetId="11">#REF!</definedName>
    <definedName name="__tab5">#REF!</definedName>
    <definedName name="__tab6" localSheetId="11">#REF!</definedName>
    <definedName name="__tab6">#REF!</definedName>
    <definedName name="__tab7" localSheetId="11">#REF!</definedName>
    <definedName name="__tab7">#REF!</definedName>
    <definedName name="__tab8" localSheetId="11">#REF!</definedName>
    <definedName name="__tab8">#REF!</definedName>
    <definedName name="__tab9" localSheetId="11">[1]Assumptions!#REF!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 localSheetId="11">#REF!</definedName>
    <definedName name="_1_1_2012">#REF!</definedName>
    <definedName name="_10__123Graph_BIBA_IBRD" localSheetId="11" hidden="1">[9]WB!#REF!</definedName>
    <definedName name="_10__123Graph_BIBA_IBRD" hidden="1">[9]WB!#REF!</definedName>
    <definedName name="_11__123Graph_BWB_ADJ_PRJ" hidden="1">[9]WB!$Q$257:$AK$257</definedName>
    <definedName name="_2Macros_Import_.qbop">[14]!'[Macros Import].qbop'</definedName>
    <definedName name="_4__123Graph_ACPI_ER_LOG" localSheetId="11" hidden="1">[9]ER!#REF!</definedName>
    <definedName name="_4__123Graph_ACPI_ER_LOG" hidden="1">[9]ER!#REF!</definedName>
    <definedName name="_5__123Graph_AIBA_IBRD" hidden="1">[9]WB!$Q$62:$AK$62</definedName>
    <definedName name="_6__123Graph_AWB_ADJ_PRJ" hidden="1">[9]WB!$Q$255:$AK$255</definedName>
    <definedName name="_8__123Graph_BCPI_ER_LOG" localSheetId="11" hidden="1">[9]ER!#REF!</definedName>
    <definedName name="_8__123Graph_BCPI_ER_LOG" hidden="1">[9]ER!#REF!</definedName>
    <definedName name="_COL1">[2]SimInp1:ModDef!$A$1:$V$130</definedName>
    <definedName name="_END94">'[3]End-94'!$D$102:$AS$189</definedName>
    <definedName name="_Fill" localSheetId="11" hidden="1">#REF!</definedName>
    <definedName name="_Fill" hidden="1">#REF!</definedName>
    <definedName name="_Filler" hidden="1">[15]A!$A$43:$A$598</definedName>
    <definedName name="_Key2" localSheetId="11" hidden="1">[16]Contents!#REF!</definedName>
    <definedName name="_Key2" hidden="1">[16]Contents!#REF!</definedName>
    <definedName name="_MCV1">[4]Main!$E$64:$AH$64</definedName>
    <definedName name="_Order1" hidden="1">0</definedName>
    <definedName name="_Order2" hidden="1">0</definedName>
    <definedName name="_Parse_Out" localSheetId="11" hidden="1">#REF!</definedName>
    <definedName name="_Parse_Out" hidden="1">#REF!</definedName>
    <definedName name="_Regression_Out" localSheetId="11" hidden="1">#REF!</definedName>
    <definedName name="_Regression_Out" hidden="1">#REF!</definedName>
    <definedName name="_Regression_X" localSheetId="11" hidden="1">#REF!</definedName>
    <definedName name="_Regression_X" hidden="1">#REF!</definedName>
    <definedName name="_Regression_Y" localSheetId="11" hidden="1">#REF!</definedName>
    <definedName name="_Regression_Y" hidden="1">#REF!</definedName>
    <definedName name="_SUM2">[3]BoP!$G$174:$AR$216</definedName>
    <definedName name="_tab06" localSheetId="11">#REF!</definedName>
    <definedName name="_tab06">#REF!</definedName>
    <definedName name="_tab07" localSheetId="11">#REF!</definedName>
    <definedName name="_tab07">#REF!</definedName>
    <definedName name="_tab1" localSheetId="11">#REF!</definedName>
    <definedName name="_tab1">#REF!</definedName>
    <definedName name="_tab10" localSheetId="11">#REF!</definedName>
    <definedName name="_tab10">#REF!</definedName>
    <definedName name="_tab11" localSheetId="11">#REF!</definedName>
    <definedName name="_tab11">#REF!</definedName>
    <definedName name="_tab12" localSheetId="11">#REF!</definedName>
    <definedName name="_tab12">#REF!</definedName>
    <definedName name="_tab13" localSheetId="11">#REF!</definedName>
    <definedName name="_tab13">#REF!</definedName>
    <definedName name="_tab14" localSheetId="11">#REF!</definedName>
    <definedName name="_tab14">#REF!</definedName>
    <definedName name="_tab15" localSheetId="11">#REF!</definedName>
    <definedName name="_tab15">#REF!</definedName>
    <definedName name="_tab16" localSheetId="11">#REF!</definedName>
    <definedName name="_tab16">#REF!</definedName>
    <definedName name="_tab17" localSheetId="11">#REF!</definedName>
    <definedName name="_tab17">#REF!</definedName>
    <definedName name="_tab18" localSheetId="11">#REF!</definedName>
    <definedName name="_tab18">#REF!</definedName>
    <definedName name="_tab19" localSheetId="11">#REF!</definedName>
    <definedName name="_tab19">#REF!</definedName>
    <definedName name="_tab2" localSheetId="11">#REF!</definedName>
    <definedName name="_tab2">#REF!</definedName>
    <definedName name="_tab20" localSheetId="11">#REF!</definedName>
    <definedName name="_tab20">#REF!</definedName>
    <definedName name="_tab21" localSheetId="11">#REF!</definedName>
    <definedName name="_tab21">#REF!</definedName>
    <definedName name="_tab22" localSheetId="11">#REF!</definedName>
    <definedName name="_tab22">#REF!</definedName>
    <definedName name="_tab23" localSheetId="11">#REF!</definedName>
    <definedName name="_tab23">#REF!</definedName>
    <definedName name="_tab24" localSheetId="11">#REF!</definedName>
    <definedName name="_tab24">#REF!</definedName>
    <definedName name="_tab25" localSheetId="11">#REF!</definedName>
    <definedName name="_tab25">#REF!</definedName>
    <definedName name="_tab26" localSheetId="11">#REF!</definedName>
    <definedName name="_tab26">#REF!</definedName>
    <definedName name="_tab27" localSheetId="11">#REF!</definedName>
    <definedName name="_tab27">#REF!</definedName>
    <definedName name="_tab28" localSheetId="11">#REF!</definedName>
    <definedName name="_tab28">#REF!</definedName>
    <definedName name="_tab29" localSheetId="11">#REF!</definedName>
    <definedName name="_tab29">#REF!</definedName>
    <definedName name="_tab3" localSheetId="11">#REF!</definedName>
    <definedName name="_tab3">#REF!</definedName>
    <definedName name="_tab30" localSheetId="11">#REF!</definedName>
    <definedName name="_tab30">#REF!</definedName>
    <definedName name="_tab31" localSheetId="11">#REF!</definedName>
    <definedName name="_tab31">#REF!</definedName>
    <definedName name="_tab32" localSheetId="11">#REF!</definedName>
    <definedName name="_tab32">#REF!</definedName>
    <definedName name="_tab33" localSheetId="11">#REF!</definedName>
    <definedName name="_tab33">#REF!</definedName>
    <definedName name="_tab4" localSheetId="11">#REF!</definedName>
    <definedName name="_tab4">#REF!</definedName>
    <definedName name="_tab5" localSheetId="11">#REF!</definedName>
    <definedName name="_tab5">#REF!</definedName>
    <definedName name="_tab6" localSheetId="11">#REF!</definedName>
    <definedName name="_tab6">#REF!</definedName>
    <definedName name="_tab7" localSheetId="11">#REF!</definedName>
    <definedName name="_tab7">#REF!</definedName>
    <definedName name="_tab8" localSheetId="11">#REF!</definedName>
    <definedName name="_tab8">#REF!</definedName>
    <definedName name="_tab9" localSheetId="11">[1]Assumptions!#REF!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 localSheetId="11">#REF!</definedName>
    <definedName name="ACTIVATE">#REF!</definedName>
    <definedName name="AID" localSheetId="11">#REF!</definedName>
    <definedName name="AID">#REF!</definedName>
    <definedName name="AlPr_TB_1" localSheetId="11">#REF!</definedName>
    <definedName name="AlPr_TB_1">#REF!</definedName>
    <definedName name="AlPr_TB_1b" localSheetId="11">#REF!</definedName>
    <definedName name="AlPr_TB_1b">#REF!</definedName>
    <definedName name="ALTBCA">[4]QQ!$E$11:$AH$11</definedName>
    <definedName name="ALTNGDP_R">[4]Q4!$E$53:$AH$53</definedName>
    <definedName name="ALTPCPI">[4]Q6!$E$27:$AH$27</definedName>
    <definedName name="ams" localSheetId="6" hidden="1">{"Main Economic Indicators",#N/A,FALSE,"C"}</definedName>
    <definedName name="ams" localSheetId="11" hidden="1">{"Main Economic Indicators",#N/A,FALSE,"C"}</definedName>
    <definedName name="ams" localSheetId="14" hidden="1">{"Main Economic Indicators",#N/A,FALSE,"C"}</definedName>
    <definedName name="ams" localSheetId="19" hidden="1">{"Main Economic Indicators",#N/A,FALSE,"C"}</definedName>
    <definedName name="ams" localSheetId="38" hidden="1">{"Main Economic Indicators",#N/A,FALSE,"C"}</definedName>
    <definedName name="ams" localSheetId="33" hidden="1">{"Main Economic Indicators",#N/A,FALSE,"C"}</definedName>
    <definedName name="ams" localSheetId="36" hidden="1">{"Main Economic Indicators",#N/A,FALSE,"C"}</definedName>
    <definedName name="ams" localSheetId="23" hidden="1">{"Main Economic Indicators",#N/A,FALSE,"C"}</definedName>
    <definedName name="ams" localSheetId="35" hidden="1">{"Main Economic Indicators",#N/A,FALSE,"C"}</definedName>
    <definedName name="ams" localSheetId="27" hidden="1">{"Main Economic Indicators",#N/A,FALSE,"C"}</definedName>
    <definedName name="ams" localSheetId="31" hidden="1">{"Main Economic Indicators",#N/A,FALSE,"C"}</definedName>
    <definedName name="ams" localSheetId="37" hidden="1">{"Main Economic Indicators",#N/A,FALSE,"C"}</definedName>
    <definedName name="ams" localSheetId="39" hidden="1">{"Main Economic Indicators",#N/A,FALSE,"C"}</definedName>
    <definedName name="ams" localSheetId="28" hidden="1">{"Main Economic Indicators",#N/A,FALSE,"C"}</definedName>
    <definedName name="ams" localSheetId="34" hidden="1">{"Main Economic Indicators",#N/A,FALSE,"C"}</definedName>
    <definedName name="ams" localSheetId="26" hidden="1">{"Main Economic Indicators",#N/A,FALSE,"C"}</definedName>
    <definedName name="ams" localSheetId="30" hidden="1">{"Main Economic Indicators",#N/A,FALSE,"C"}</definedName>
    <definedName name="ams" localSheetId="29" hidden="1">{"Main Economic Indicators",#N/A,FALSE,"C"}</definedName>
    <definedName name="ams" localSheetId="25" hidden="1">{"Main Economic Indicators",#N/A,FALSE,"C"}</definedName>
    <definedName name="ams" localSheetId="24" hidden="1">{"Main Economic Indicators",#N/A,FALSE,"C"}</definedName>
    <definedName name="ams" hidden="1">{"Main Economic Indicators",#N/A,FALSE,"C"}</definedName>
    <definedName name="amstwo" localSheetId="6" hidden="1">{"Main Economic Indicators",#N/A,FALSE,"C"}</definedName>
    <definedName name="amstwo" localSheetId="11" hidden="1">{"Main Economic Indicators",#N/A,FALSE,"C"}</definedName>
    <definedName name="amstwo" localSheetId="14" hidden="1">{"Main Economic Indicators",#N/A,FALSE,"C"}</definedName>
    <definedName name="amstwo" localSheetId="19" hidden="1">{"Main Economic Indicators",#N/A,FALSE,"C"}</definedName>
    <definedName name="amstwo" localSheetId="38" hidden="1">{"Main Economic Indicators",#N/A,FALSE,"C"}</definedName>
    <definedName name="amstwo" localSheetId="33" hidden="1">{"Main Economic Indicators",#N/A,FALSE,"C"}</definedName>
    <definedName name="amstwo" localSheetId="36" hidden="1">{"Main Economic Indicators",#N/A,FALSE,"C"}</definedName>
    <definedName name="amstwo" localSheetId="23" hidden="1">{"Main Economic Indicators",#N/A,FALSE,"C"}</definedName>
    <definedName name="amstwo" localSheetId="35" hidden="1">{"Main Economic Indicators",#N/A,FALSE,"C"}</definedName>
    <definedName name="amstwo" localSheetId="27" hidden="1">{"Main Economic Indicators",#N/A,FALSE,"C"}</definedName>
    <definedName name="amstwo" localSheetId="31" hidden="1">{"Main Economic Indicators",#N/A,FALSE,"C"}</definedName>
    <definedName name="amstwo" localSheetId="37" hidden="1">{"Main Economic Indicators",#N/A,FALSE,"C"}</definedName>
    <definedName name="amstwo" localSheetId="39" hidden="1">{"Main Economic Indicators",#N/A,FALSE,"C"}</definedName>
    <definedName name="amstwo" localSheetId="28" hidden="1">{"Main Economic Indicators",#N/A,FALSE,"C"}</definedName>
    <definedName name="amstwo" localSheetId="34" hidden="1">{"Main Economic Indicators",#N/A,FALSE,"C"}</definedName>
    <definedName name="amstwo" localSheetId="26" hidden="1">{"Main Economic Indicators",#N/A,FALSE,"C"}</definedName>
    <definedName name="amstwo" localSheetId="30" hidden="1">{"Main Economic Indicators",#N/A,FALSE,"C"}</definedName>
    <definedName name="amstwo" localSheetId="29" hidden="1">{"Main Economic Indicators",#N/A,FALSE,"C"}</definedName>
    <definedName name="amstwo" localSheetId="25" hidden="1">{"Main Economic Indicators",#N/A,FALSE,"C"}</definedName>
    <definedName name="amstwo" localSheetId="24" hidden="1">{"Main Economic Indicators",#N/A,FALSE,"C"}</definedName>
    <definedName name="amstwo" hidden="1">{"Main Economic Indicators",#N/A,FALSE,"C"}</definedName>
    <definedName name="anscount" hidden="1">1</definedName>
    <definedName name="APr_1" localSheetId="11">#REF!</definedName>
    <definedName name="APr_1">#REF!</definedName>
    <definedName name="APr_1b" localSheetId="11">#REF!</definedName>
    <definedName name="APr_1b">#REF!</definedName>
    <definedName name="APr_2" localSheetId="11">#REF!</definedName>
    <definedName name="APr_2">#REF!</definedName>
    <definedName name="Apr_2b" localSheetId="11">#REF!</definedName>
    <definedName name="Apr_2b">#REF!</definedName>
    <definedName name="Apr_Diffb" localSheetId="11">#REF!</definedName>
    <definedName name="Apr_Diffb">#REF!</definedName>
    <definedName name="Assistance" localSheetId="11">#REF!</definedName>
    <definedName name="Assistance">#REF!</definedName>
    <definedName name="assu" localSheetId="11">#REF!</definedName>
    <definedName name="assu">#REF!</definedName>
    <definedName name="ASSUMPN2" localSheetId="11">#REF!</definedName>
    <definedName name="ASSUMPN2">#REF!</definedName>
    <definedName name="ATS" localSheetId="11">#REF!</definedName>
    <definedName name="ATS">#REF!</definedName>
    <definedName name="Balance_of_payments" localSheetId="11">#REF!</definedName>
    <definedName name="Balance_of_payments">#REF!</definedName>
    <definedName name="basktind">[18]Bask_fd!$BR$9:$CE$51</definedName>
    <definedName name="basktinf" localSheetId="11">[18]Bask_fd!#REF!</definedName>
    <definedName name="basktinf">[18]Bask_fd!#REF!</definedName>
    <definedName name="basktinf12\" localSheetId="11">[18]Bask_fd!#REF!</definedName>
    <definedName name="basktinf12\">[18]Bask_fd!#REF!</definedName>
    <definedName name="BCA">[4]QQ!$E$9:$AH$9</definedName>
    <definedName name="BCA_GDP">[4]QQ!$E$10:$AH$10</definedName>
    <definedName name="BCA_NGDP" localSheetId="11">#REF!</definedName>
    <definedName name="BCA_NGDP">#REF!</definedName>
    <definedName name="BE">[4]Q6!$E$137:$AH$137</definedName>
    <definedName name="BEA">[4]QQ!$E$140:$AH$140</definedName>
    <definedName name="BEC" localSheetId="11">#REF!</definedName>
    <definedName name="BEC">#REF!</definedName>
    <definedName name="BED" localSheetId="11">#REF!</definedName>
    <definedName name="BED">#REF!</definedName>
    <definedName name="BED_6" localSheetId="11">#REF!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 localSheetId="11">#REF!</definedName>
    <definedName name="BFOL_L">#REF!</definedName>
    <definedName name="BFOL_O">[4]Q6!$E$120:$AH$120</definedName>
    <definedName name="BFOL_S" localSheetId="11">#REF!</definedName>
    <definedName name="BFOL_S">#REF!</definedName>
    <definedName name="BFOLB" localSheetId="11">#REF!</definedName>
    <definedName name="BFOLB">#REF!</definedName>
    <definedName name="BFOLG">[4]Q6!$E$107:$AH$107</definedName>
    <definedName name="BFOLG_L" localSheetId="11">#REF!</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 localSheetId="11">#REF!</definedName>
    <definedName name="BFPLBN">#REF!</definedName>
    <definedName name="BFPLD">[4]QQ!$E$83:$AH$83</definedName>
    <definedName name="BFPLD_G" localSheetId="11">#REF!</definedName>
    <definedName name="BFPLD_G">#REF!</definedName>
    <definedName name="BFPLDG">[4]Q6!$E$88:$AH$88</definedName>
    <definedName name="BFPLDP">[4]Q6!$E$86:$AH$86</definedName>
    <definedName name="BFPLE">[4]Q6!$E$81:$AH$81</definedName>
    <definedName name="BFPLE_G" localSheetId="11">#REF!</definedName>
    <definedName name="BFPLE_G">#REF!</definedName>
    <definedName name="BFPLMM" localSheetId="11">#REF!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 localSheetId="11">#REF!</definedName>
    <definedName name="BIP">#REF!</definedName>
    <definedName name="BK">[4]Q6!$E$48:$AH$48</definedName>
    <definedName name="BKF">[4]QQ!$E$51:$AH$51</definedName>
    <definedName name="BKF_6">[4]Q6!$E$139:$AH$139</definedName>
    <definedName name="BKFA" localSheetId="11">#REF!</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 localSheetId="11">#REF!</definedName>
    <definedName name="BRO">#REF!</definedName>
    <definedName name="BTR">[4]Q6!$E$42:$AH$42</definedName>
    <definedName name="BTRG">[4]Q6!$E$44:$AH$44</definedName>
    <definedName name="BTRP">[4]Q6!$E$45:$AH$45</definedName>
    <definedName name="budfin" localSheetId="11">#REF!</definedName>
    <definedName name="budfin">#REF!</definedName>
    <definedName name="budget_financing" localSheetId="11">#REF!</definedName>
    <definedName name="budget_financing">#REF!</definedName>
    <definedName name="BX">[4]Q6!$E$16:$AH$16</definedName>
    <definedName name="BXG">[4]Q6!$E$19:$AH$19</definedName>
    <definedName name="BXS">[4]Q6!$E$21:$AH$21</definedName>
    <definedName name="CAD" localSheetId="11">#REF!</definedName>
    <definedName name="CAD">#REF!</definedName>
    <definedName name="CalcMCV_4">[4]Q4!$E$58:$AH$58</definedName>
    <definedName name="categories" localSheetId="11">#REF!</definedName>
    <definedName name="categories">#REF!</definedName>
    <definedName name="CCODE" localSheetId="11">#REF!</definedName>
    <definedName name="CCODE">#REF!</definedName>
    <definedName name="Ceiling_on_net_domestic_credit_to_the_government" localSheetId="11">#REF!</definedName>
    <definedName name="Ceiling_on_net_domestic_credit_to_the_government">#REF!</definedName>
    <definedName name="CHANGESWRITE" localSheetId="11">#REF!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 localSheetId="11">#REF!</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 localSheetId="11">#REF!</definedName>
    <definedName name="CNY">#REF!</definedName>
    <definedName name="cont" localSheetId="11">#REF!</definedName>
    <definedName name="cont">#REF!</definedName>
    <definedName name="CONTENTS" localSheetId="11">#REF!</definedName>
    <definedName name="CONTENTS">#REF!</definedName>
    <definedName name="Copyfrom" localSheetId="11">#REF!</definedName>
    <definedName name="Copyfrom">#REF!</definedName>
    <definedName name="COUNTER" localSheetId="11">#REF!</definedName>
    <definedName name="COUNTER">#REF!</definedName>
    <definedName name="CPF">[3]CPFs!$F$13:$AF$84</definedName>
    <definedName name="cpi">[19]Work!$ER$4:$FK$97</definedName>
    <definedName name="cpi_cmp" localSheetId="11">#REF!</definedName>
    <definedName name="cpi_cmp">#REF!</definedName>
    <definedName name="cpi_nsa">[19]Work!$FM$5:$GF$97</definedName>
    <definedName name="Current_account" localSheetId="11">#REF!</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 localSheetId="11">#REF!</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 localSheetId="11">#REF!</definedName>
    <definedName name="D_D_Sdiff">#REF!</definedName>
    <definedName name="D_D_Sdiff1" localSheetId="11">#REF!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 localSheetId="11">#REF!</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 localSheetId="11">#REF!</definedName>
    <definedName name="D_PCPI">#REF!</definedName>
    <definedName name="D_PCPIAQ" localSheetId="11">#REF!</definedName>
    <definedName name="D_PCPIAQ">#REF!</definedName>
    <definedName name="D_PCPIG">[21]DA!$E$52:$AH$52</definedName>
    <definedName name="D_PCPIGAQ">[21]DA!$E$54:$AH$54</definedName>
    <definedName name="D_PCPIGQ">[21]DA!$E$53:$AH$53</definedName>
    <definedName name="D_PCPIQ" localSheetId="11">#REF!</definedName>
    <definedName name="D_PCPIQ">#REF!</definedName>
    <definedName name="D_PPPPC">[21]DA!$E$40:$AH$40</definedName>
    <definedName name="D_PPPWGT">[21]DA!$E$37:$AH$37</definedName>
    <definedName name="D_S">[4]Q7!$E$16:$AH$16</definedName>
    <definedName name="D_SRM">[4]Q7!$E$34:$AH$34</definedName>
    <definedName name="D_SY" localSheetId="11">#REF!</definedName>
    <definedName name="D_SY">#REF!</definedName>
    <definedName name="D_WPCP33_D">[21]DA!$E$66:$AH$66</definedName>
    <definedName name="DA">[4]DA!$E$33:$AH$33</definedName>
    <definedName name="date" localSheetId="11">#REF!</definedName>
    <definedName name="date">#REF!</definedName>
    <definedName name="DATES" localSheetId="11">[19]RED98DATA!#REF!</definedName>
    <definedName name="DATES">[19]RED98DATA!#REF!</definedName>
    <definedName name="DATES_Q" localSheetId="11">#REF!</definedName>
    <definedName name="DATES_Q">#REF!</definedName>
    <definedName name="datesreer" localSheetId="11">#REF!</definedName>
    <definedName name="datesreer">#REF!</definedName>
    <definedName name="datesweo" localSheetId="11">#REF!</definedName>
    <definedName name="datesweo">#REF!</definedName>
    <definedName name="datesweo1" localSheetId="11">#REF!</definedName>
    <definedName name="datesweo1">#REF!</definedName>
    <definedName name="datesweo2" localSheetId="11">#REF!</definedName>
    <definedName name="datesweo2">#REF!</definedName>
    <definedName name="DB">[4]Q7!$E$28:$AH$28</definedName>
    <definedName name="DG">[4]Q7!$E$27:$AH$27</definedName>
    <definedName name="DG_S">[4]Q7!$E$18:$AH$18</definedName>
    <definedName name="Dhjetor_Ar_TOT_Lek" localSheetId="11">'[22]2003'!#REF!</definedName>
    <definedName name="Dhjetor_Ar_TOT_Lek">'[22]2003'!#REF!</definedName>
    <definedName name="Dhjetor_Ar_TOT_Valute" localSheetId="11">'[22]2003'!#REF!</definedName>
    <definedName name="Dhjetor_Ar_TOT_Valute">'[22]2003'!#REF!</definedName>
    <definedName name="Discount_NC">'[23]Triangle private'!$C$17</definedName>
    <definedName name="DiscountRate" localSheetId="11">#REF!</definedName>
    <definedName name="DiscountRate">#REF!</definedName>
    <definedName name="DKK" localSheetId="11">#REF!</definedName>
    <definedName name="DKK">#REF!</definedName>
    <definedName name="DM" localSheetId="11">#REF!</definedName>
    <definedName name="DM">#REF!</definedName>
    <definedName name="DO">[4]Q7!$E$29:$AH$29</definedName>
    <definedName name="doc">[19]DOC!$A$1:$L$43</definedName>
    <definedName name="DOCFILE" localSheetId="11">#REF!</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 localSheetId="11">#REF!</definedName>
    <definedName name="DTS">#REF!</definedName>
    <definedName name="EBRD">[3]EBRD!$D$14:$AM$120</definedName>
    <definedName name="ECU" localSheetId="11">#REF!</definedName>
    <definedName name="ECU">#REF!</definedName>
    <definedName name="EDNA">[4]QQ!$E$151:$AH$151</definedName>
    <definedName name="EdssBatchRange" localSheetId="11">#REF!</definedName>
    <definedName name="EdssBatchRange">#REF!</definedName>
    <definedName name="EDSSDESCRIPTOR" localSheetId="11">#REF!</definedName>
    <definedName name="EDSSDESCRIPTOR">#REF!</definedName>
    <definedName name="EDSSFILE" localSheetId="11">#REF!</definedName>
    <definedName name="EDSSFILE">#REF!</definedName>
    <definedName name="EDSSNAME" localSheetId="11">#REF!</definedName>
    <definedName name="EDSSNAME">#REF!</definedName>
    <definedName name="EDSSTABLES" localSheetId="11">#REF!</definedName>
    <definedName name="EDSSTABLES">#REF!</definedName>
    <definedName name="EDSSTIME" localSheetId="11">#REF!</definedName>
    <definedName name="EDSSTIME">#REF!</definedName>
    <definedName name="EISCODE" localSheetId="11">#REF!</definedName>
    <definedName name="EISCODE">#REF!</definedName>
    <definedName name="empty">[4]Q5!$DZ$1</definedName>
    <definedName name="ENDA">[4]QQ!$E$147:$AH$147</definedName>
    <definedName name="endrit" localSheetId="6" hidden="1">{"Main Economic Indicators",#N/A,FALSE,"C"}</definedName>
    <definedName name="endrit" localSheetId="11" hidden="1">{"Main Economic Indicators",#N/A,FALSE,"C"}</definedName>
    <definedName name="endrit" localSheetId="14" hidden="1">{"Main Economic Indicators",#N/A,FALSE,"C"}</definedName>
    <definedName name="endrit" localSheetId="19" hidden="1">{"Main Economic Indicators",#N/A,FALSE,"C"}</definedName>
    <definedName name="endrit" localSheetId="38" hidden="1">{"Main Economic Indicators",#N/A,FALSE,"C"}</definedName>
    <definedName name="endrit" localSheetId="33" hidden="1">{"Main Economic Indicators",#N/A,FALSE,"C"}</definedName>
    <definedName name="endrit" localSheetId="36" hidden="1">{"Main Economic Indicators",#N/A,FALSE,"C"}</definedName>
    <definedName name="endrit" localSheetId="23" hidden="1">{"Main Economic Indicators",#N/A,FALSE,"C"}</definedName>
    <definedName name="endrit" localSheetId="35" hidden="1">{"Main Economic Indicators",#N/A,FALSE,"C"}</definedName>
    <definedName name="endrit" localSheetId="27" hidden="1">{"Main Economic Indicators",#N/A,FALSE,"C"}</definedName>
    <definedName name="endrit" localSheetId="31" hidden="1">{"Main Economic Indicators",#N/A,FALSE,"C"}</definedName>
    <definedName name="endrit" localSheetId="37" hidden="1">{"Main Economic Indicators",#N/A,FALSE,"C"}</definedName>
    <definedName name="endrit" localSheetId="39" hidden="1">{"Main Economic Indicators",#N/A,FALSE,"C"}</definedName>
    <definedName name="endrit" localSheetId="28" hidden="1">{"Main Economic Indicators",#N/A,FALSE,"C"}</definedName>
    <definedName name="endrit" localSheetId="34" hidden="1">{"Main Economic Indicators",#N/A,FALSE,"C"}</definedName>
    <definedName name="endrit" localSheetId="26" hidden="1">{"Main Economic Indicators",#N/A,FALSE,"C"}</definedName>
    <definedName name="endrit" localSheetId="30" hidden="1">{"Main Economic Indicators",#N/A,FALSE,"C"}</definedName>
    <definedName name="endrit" localSheetId="29" hidden="1">{"Main Economic Indicators",#N/A,FALSE,"C"}</definedName>
    <definedName name="endrit" localSheetId="25" hidden="1">{"Main Economic Indicators",#N/A,FALSE,"C"}</definedName>
    <definedName name="endrit" localSheetId="24" hidden="1">{"Main Economic Indicators",#N/A,FALSE,"C"}</definedName>
    <definedName name="endrit" hidden="1">{"Main Economic Indicators",#N/A,FALSE,"C"}</definedName>
    <definedName name="ergferger" localSheetId="6" hidden="1">{"Main Economic Indicators",#N/A,FALSE,"C"}</definedName>
    <definedName name="ergferger" localSheetId="11" hidden="1">{"Main Economic Indicators",#N/A,FALSE,"C"}</definedName>
    <definedName name="ergferger" localSheetId="14" hidden="1">{"Main Economic Indicators",#N/A,FALSE,"C"}</definedName>
    <definedName name="ergferger" localSheetId="19" hidden="1">{"Main Economic Indicators",#N/A,FALSE,"C"}</definedName>
    <definedName name="ergferger" localSheetId="38" hidden="1">{"Main Economic Indicators",#N/A,FALSE,"C"}</definedName>
    <definedName name="ergferger" localSheetId="33" hidden="1">{"Main Economic Indicators",#N/A,FALSE,"C"}</definedName>
    <definedName name="ergferger" localSheetId="36" hidden="1">{"Main Economic Indicators",#N/A,FALSE,"C"}</definedName>
    <definedName name="ergferger" localSheetId="23" hidden="1">{"Main Economic Indicators",#N/A,FALSE,"C"}</definedName>
    <definedName name="ergferger" localSheetId="35" hidden="1">{"Main Economic Indicators",#N/A,FALSE,"C"}</definedName>
    <definedName name="ergferger" localSheetId="27" hidden="1">{"Main Economic Indicators",#N/A,FALSE,"C"}</definedName>
    <definedName name="ergferger" localSheetId="31" hidden="1">{"Main Economic Indicators",#N/A,FALSE,"C"}</definedName>
    <definedName name="ergferger" localSheetId="37" hidden="1">{"Main Economic Indicators",#N/A,FALSE,"C"}</definedName>
    <definedName name="ergferger" localSheetId="39" hidden="1">{"Main Economic Indicators",#N/A,FALSE,"C"}</definedName>
    <definedName name="ergferger" localSheetId="28" hidden="1">{"Main Economic Indicators",#N/A,FALSE,"C"}</definedName>
    <definedName name="ergferger" localSheetId="34" hidden="1">{"Main Economic Indicators",#N/A,FALSE,"C"}</definedName>
    <definedName name="ergferger" localSheetId="26" hidden="1">{"Main Economic Indicators",#N/A,FALSE,"C"}</definedName>
    <definedName name="ergferger" localSheetId="30" hidden="1">{"Main Economic Indicators",#N/A,FALSE,"C"}</definedName>
    <definedName name="ergferger" localSheetId="29" hidden="1">{"Main Economic Indicators",#N/A,FALSE,"C"}</definedName>
    <definedName name="ergferger" localSheetId="25" hidden="1">{"Main Economic Indicators",#N/A,FALSE,"C"}</definedName>
    <definedName name="ergferger" localSheetId="24" hidden="1">{"Main Economic Indicators",#N/A,FALSE,"C"}</definedName>
    <definedName name="ergferger" hidden="1">{"Main Economic Indicators",#N/A,FALSE,"C"}</definedName>
    <definedName name="ESP" localSheetId="11">#REF!</definedName>
    <definedName name="ESP">#REF!</definedName>
    <definedName name="Excel_BuiltIn_Print_Area" localSheetId="11">#REF!</definedName>
    <definedName name="Excel_BuiltIn_Print_Area">#REF!</definedName>
    <definedName name="ExitWRS">[4]Main!$AB$25</definedName>
    <definedName name="EXTERNAL" localSheetId="11">#REF!</definedName>
    <definedName name="EXTERNAL">#REF!</definedName>
    <definedName name="F" localSheetId="11">#REF!</definedName>
    <definedName name="F">#REF!</definedName>
    <definedName name="FIM" localSheetId="11">#REF!</definedName>
    <definedName name="FIM">#REF!</definedName>
    <definedName name="FINAN" localSheetId="11">#REF!</definedName>
    <definedName name="FINAN">#REF!</definedName>
    <definedName name="FINANC" localSheetId="11">#REF!</definedName>
    <definedName name="FINANC">#REF!</definedName>
    <definedName name="Fisc">[3]BoP!$G$365:$AK$434</definedName>
    <definedName name="FLRES" localSheetId="11">#REF!</definedName>
    <definedName name="FLRES">#REF!</definedName>
    <definedName name="FLRESC" localSheetId="11">#REF!</definedName>
    <definedName name="FLRESC">#REF!</definedName>
    <definedName name="FMB">[4]Q4!$E$51:$AH$51</definedName>
    <definedName name="Foreign_liabilities" localSheetId="11">#REF!</definedName>
    <definedName name="Foreign_liabilities">#REF!</definedName>
    <definedName name="FRF" localSheetId="11">#REF!</definedName>
    <definedName name="FRF">#REF!</definedName>
    <definedName name="gaga" localSheetId="11">#REF!</definedName>
    <definedName name="gaga">#REF!</definedName>
    <definedName name="GapDifSum" localSheetId="11">#REF!</definedName>
    <definedName name="GapDifSum">#REF!</definedName>
    <definedName name="GapRead" localSheetId="11">#REF!</definedName>
    <definedName name="GapRead">#REF!</definedName>
    <definedName name="GapWrite" localSheetId="11">#REF!</definedName>
    <definedName name="GapWrite">#REF!</definedName>
    <definedName name="GBP" localSheetId="11">#REF!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 localSheetId="11">#REF!</definedName>
    <definedName name="GOVERNMENT">#REF!</definedName>
    <definedName name="Grac_IDA" localSheetId="11">#REF!</definedName>
    <definedName name="Grac_IDA">#REF!</definedName>
    <definedName name="Grace_IDA" localSheetId="11">#REF!</definedName>
    <definedName name="Grace_IDA">#REF!</definedName>
    <definedName name="Grace_NC">'[23]Triangle private'!$C$14</definedName>
    <definedName name="Gross_reserves" localSheetId="11">#REF!</definedName>
    <definedName name="Gross_reserves">#REF!</definedName>
    <definedName name="gsgafd" localSheetId="11">#REF!</definedName>
    <definedName name="gsgafd">#REF!</definedName>
    <definedName name="Gusht_Ar_TOT_Lek" localSheetId="11">'[22]2003'!#REF!</definedName>
    <definedName name="Gusht_Ar_TOT_Lek">'[22]2003'!#REF!</definedName>
    <definedName name="Gusht_Ar_TOT_Valute" localSheetId="11">'[22]2003'!#REF!</definedName>
    <definedName name="Gusht_Ar_TOT_Valute">'[22]2003'!#REF!</definedName>
    <definedName name="HERE" localSheetId="11">#REF!</definedName>
    <definedName name="HERE">#REF!</definedName>
    <definedName name="IM">[3]BoP!$G$259:$AR$307</definedName>
    <definedName name="IMF">[3]IMF!$C$5:$AP$55</definedName>
    <definedName name="In_millions_of_lei" localSheetId="11">#REF!</definedName>
    <definedName name="In_millions_of_lei">#REF!</definedName>
    <definedName name="In_millions_of_U.S._dollars" localSheetId="11">#REF!</definedName>
    <definedName name="In_millions_of_U.S._dollars">#REF!</definedName>
    <definedName name="INDIC" localSheetId="11">#REF!</definedName>
    <definedName name="INDIC">#REF!</definedName>
    <definedName name="Indicators" localSheetId="11">#REF!</definedName>
    <definedName name="Indicators">#REF!</definedName>
    <definedName name="INTEREST">[24]Aid:Services!$A$39:$AJ$46</definedName>
    <definedName name="Interest_NC">'[23]Triangle private'!$C$16</definedName>
    <definedName name="InterestRate" localSheetId="11">#REF!</definedName>
    <definedName name="InterestRate">#REF!</definedName>
    <definedName name="ISD" localSheetId="11">#REF!</definedName>
    <definedName name="ISD">#REF!</definedName>
    <definedName name="ITL" localSheetId="11">#REF!</definedName>
    <definedName name="ITL">#REF!</definedName>
    <definedName name="Janar_Ar_TOT_Lek" localSheetId="11">'[22]2003'!#REF!</definedName>
    <definedName name="Janar_Ar_TOT_Lek">'[22]2003'!#REF!</definedName>
    <definedName name="Janar_Ar_TOT_Valute" localSheetId="11">'[22]2003'!#REF!</definedName>
    <definedName name="Janar_Ar_TOT_Valute">'[22]2003'!#REF!</definedName>
    <definedName name="JPY" localSheetId="11">#REF!</definedName>
    <definedName name="JPY">#REF!</definedName>
    <definedName name="KA" localSheetId="11">#REF!</definedName>
    <definedName name="KA">#REF!</definedName>
    <definedName name="KEND" localSheetId="11">#REF!</definedName>
    <definedName name="KEND">#REF!</definedName>
    <definedName name="KMENU" localSheetId="11">#REF!</definedName>
    <definedName name="KMENU">#REF!</definedName>
    <definedName name="Korrik_Ar_TOT_Lek" localSheetId="11">'[22]2003'!#REF!</definedName>
    <definedName name="Korrik_Ar_TOT_Lek">'[22]2003'!#REF!</definedName>
    <definedName name="Korrik_Ar_TOT_Valute" localSheetId="11">'[22]2003'!#REF!</definedName>
    <definedName name="Korrik_Ar_TOT_Valute">'[22]2003'!#REF!</definedName>
    <definedName name="KWD" localSheetId="11">#REF!</definedName>
    <definedName name="KWD">#REF!</definedName>
    <definedName name="latest1998" localSheetId="11">#REF!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 localSheetId="11">#REF!</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 localSheetId="11">#REF!</definedName>
    <definedName name="MACRO">#REF!</definedName>
    <definedName name="MACROS" localSheetId="11">#REF!</definedName>
    <definedName name="MACROS">#REF!</definedName>
    <definedName name="Maj_Ar_TOT_Lek" localSheetId="11">'[22]2003'!#REF!</definedName>
    <definedName name="Maj_Ar_TOT_Lek">'[22]2003'!#REF!</definedName>
    <definedName name="Maj_Ar_TOT_Valute" localSheetId="11">'[22]2003'!#REF!</definedName>
    <definedName name="Maj_Ar_TOT_Valute">'[22]2003'!#REF!</definedName>
    <definedName name="Mars_Ar_TOT_Lek" localSheetId="11">#REF!</definedName>
    <definedName name="Mars_Ar_TOT_Lek">#REF!</definedName>
    <definedName name="Mars_Ar_TOT_Valute" localSheetId="11">#REF!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 localSheetId="11">#REF!</definedName>
    <definedName name="MIDDLE">#REF!</definedName>
    <definedName name="MNT_1_TB" localSheetId="11">#REF!</definedName>
    <definedName name="MNT_1_TB">#REF!</definedName>
    <definedName name="MNT_2_TB" localSheetId="11">#REF!</definedName>
    <definedName name="MNT_2_TB">#REF!</definedName>
    <definedName name="MNT_3_TB" localSheetId="11">#REF!</definedName>
    <definedName name="MNT_3_TB">#REF!</definedName>
    <definedName name="mod1.03" localSheetId="11">[2]ModDef!#REF!</definedName>
    <definedName name="mod1.03">[2]ModDef!#REF!</definedName>
    <definedName name="Moldova__Balance_of_Payments__1994_98" localSheetId="11">#REF!</definedName>
    <definedName name="Moldova__Balance_of_Payments__1994_98">#REF!</definedName>
    <definedName name="Monetary_Program_Parameters" localSheetId="11">#REF!</definedName>
    <definedName name="Monetary_Program_Parameters">#REF!</definedName>
    <definedName name="moneyprogram" localSheetId="11">#REF!</definedName>
    <definedName name="moneyprogram">#REF!</definedName>
    <definedName name="monprogparameters" localSheetId="11">#REF!</definedName>
    <definedName name="monprogparameters">#REF!</definedName>
    <definedName name="monsurvey" localSheetId="11">#REF!</definedName>
    <definedName name="monsurvey">#REF!</definedName>
    <definedName name="MOutQ" localSheetId="11">#REF!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 localSheetId="11">#REF!</definedName>
    <definedName name="mt_moneyprog">#REF!</definedName>
    <definedName name="MTPROJ" localSheetId="11">#REF!</definedName>
    <definedName name="MTPROJ">#REF!</definedName>
    <definedName name="namehp" localSheetId="11">[26]SA_HP!#REF!</definedName>
    <definedName name="namehp">[26]SA_HP!#REF!</definedName>
    <definedName name="NAMES" localSheetId="11">#REF!</definedName>
    <definedName name="NAMES">#REF!</definedName>
    <definedName name="NAMES_Q" localSheetId="11">#REF!</definedName>
    <definedName name="NAMES_Q">#REF!</definedName>
    <definedName name="namesreer" localSheetId="11">#REF!</definedName>
    <definedName name="namesreer">#REF!</definedName>
    <definedName name="namesweo" localSheetId="11">#REF!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 localSheetId="11">'[22]2003'!#REF!</definedName>
    <definedName name="Nentor_Ar_TOT_Lek">'[22]2003'!#REF!</definedName>
    <definedName name="Nentor_Ar_TOT_Valute" localSheetId="11">'[22]2003'!#REF!</definedName>
    <definedName name="Nentor_Ar_TOT_Valute">'[22]2003'!#REF!</definedName>
    <definedName name="newname" localSheetId="11" hidden="1">[3]ER!#REF!</definedName>
    <definedName name="newname" hidden="1">[3]ER!#REF!</definedName>
    <definedName name="newname2" localSheetId="6" hidden="1">{#N/A,#N/A,FALSE,"I";#N/A,#N/A,FALSE,"J";#N/A,#N/A,FALSE,"K";#N/A,#N/A,FALSE,"L";#N/A,#N/A,FALSE,"M";#N/A,#N/A,FALSE,"N";#N/A,#N/A,FALSE,"O"}</definedName>
    <definedName name="newname2" localSheetId="11" hidden="1">{#N/A,#N/A,FALSE,"I";#N/A,#N/A,FALSE,"J";#N/A,#N/A,FALSE,"K";#N/A,#N/A,FALSE,"L";#N/A,#N/A,FALSE,"M";#N/A,#N/A,FALSE,"N";#N/A,#N/A,FALSE,"O"}</definedName>
    <definedName name="newname2" localSheetId="14" hidden="1">{#N/A,#N/A,FALSE,"I";#N/A,#N/A,FALSE,"J";#N/A,#N/A,FALSE,"K";#N/A,#N/A,FALSE,"L";#N/A,#N/A,FALSE,"M";#N/A,#N/A,FALSE,"N";#N/A,#N/A,FALSE,"O"}</definedName>
    <definedName name="newname2" localSheetId="19" hidden="1">{#N/A,#N/A,FALSE,"I";#N/A,#N/A,FALSE,"J";#N/A,#N/A,FALSE,"K";#N/A,#N/A,FALSE,"L";#N/A,#N/A,FALSE,"M";#N/A,#N/A,FALSE,"N";#N/A,#N/A,FALSE,"O"}</definedName>
    <definedName name="newname2" localSheetId="38" hidden="1">{#N/A,#N/A,FALSE,"I";#N/A,#N/A,FALSE,"J";#N/A,#N/A,FALSE,"K";#N/A,#N/A,FALSE,"L";#N/A,#N/A,FALSE,"M";#N/A,#N/A,FALSE,"N";#N/A,#N/A,FALSE,"O"}</definedName>
    <definedName name="newname2" localSheetId="33" hidden="1">{#N/A,#N/A,FALSE,"I";#N/A,#N/A,FALSE,"J";#N/A,#N/A,FALSE,"K";#N/A,#N/A,FALSE,"L";#N/A,#N/A,FALSE,"M";#N/A,#N/A,FALSE,"N";#N/A,#N/A,FALSE,"O"}</definedName>
    <definedName name="newname2" localSheetId="36" hidden="1">{#N/A,#N/A,FALSE,"I";#N/A,#N/A,FALSE,"J";#N/A,#N/A,FALSE,"K";#N/A,#N/A,FALSE,"L";#N/A,#N/A,FALSE,"M";#N/A,#N/A,FALSE,"N";#N/A,#N/A,FALSE,"O"}</definedName>
    <definedName name="newname2" localSheetId="23" hidden="1">{#N/A,#N/A,FALSE,"I";#N/A,#N/A,FALSE,"J";#N/A,#N/A,FALSE,"K";#N/A,#N/A,FALSE,"L";#N/A,#N/A,FALSE,"M";#N/A,#N/A,FALSE,"N";#N/A,#N/A,FALSE,"O"}</definedName>
    <definedName name="newname2" localSheetId="35" hidden="1">{#N/A,#N/A,FALSE,"I";#N/A,#N/A,FALSE,"J";#N/A,#N/A,FALSE,"K";#N/A,#N/A,FALSE,"L";#N/A,#N/A,FALSE,"M";#N/A,#N/A,FALSE,"N";#N/A,#N/A,FALSE,"O"}</definedName>
    <definedName name="newname2" localSheetId="27" hidden="1">{#N/A,#N/A,FALSE,"I";#N/A,#N/A,FALSE,"J";#N/A,#N/A,FALSE,"K";#N/A,#N/A,FALSE,"L";#N/A,#N/A,FALSE,"M";#N/A,#N/A,FALSE,"N";#N/A,#N/A,FALSE,"O"}</definedName>
    <definedName name="newname2" localSheetId="31" hidden="1">{#N/A,#N/A,FALSE,"I";#N/A,#N/A,FALSE,"J";#N/A,#N/A,FALSE,"K";#N/A,#N/A,FALSE,"L";#N/A,#N/A,FALSE,"M";#N/A,#N/A,FALSE,"N";#N/A,#N/A,FALSE,"O"}</definedName>
    <definedName name="newname2" localSheetId="37" hidden="1">{#N/A,#N/A,FALSE,"I";#N/A,#N/A,FALSE,"J";#N/A,#N/A,FALSE,"K";#N/A,#N/A,FALSE,"L";#N/A,#N/A,FALSE,"M";#N/A,#N/A,FALSE,"N";#N/A,#N/A,FALSE,"O"}</definedName>
    <definedName name="newname2" localSheetId="39" hidden="1">{#N/A,#N/A,FALSE,"I";#N/A,#N/A,FALSE,"J";#N/A,#N/A,FALSE,"K";#N/A,#N/A,FALSE,"L";#N/A,#N/A,FALSE,"M";#N/A,#N/A,FALSE,"N";#N/A,#N/A,FALSE,"O"}</definedName>
    <definedName name="newname2" localSheetId="28" hidden="1">{#N/A,#N/A,FALSE,"I";#N/A,#N/A,FALSE,"J";#N/A,#N/A,FALSE,"K";#N/A,#N/A,FALSE,"L";#N/A,#N/A,FALSE,"M";#N/A,#N/A,FALSE,"N";#N/A,#N/A,FALSE,"O"}</definedName>
    <definedName name="newname2" localSheetId="34" hidden="1">{#N/A,#N/A,FALSE,"I";#N/A,#N/A,FALSE,"J";#N/A,#N/A,FALSE,"K";#N/A,#N/A,FALSE,"L";#N/A,#N/A,FALSE,"M";#N/A,#N/A,FALSE,"N";#N/A,#N/A,FALSE,"O"}</definedName>
    <definedName name="newname2" localSheetId="26" hidden="1">{#N/A,#N/A,FALSE,"I";#N/A,#N/A,FALSE,"J";#N/A,#N/A,FALSE,"K";#N/A,#N/A,FALSE,"L";#N/A,#N/A,FALSE,"M";#N/A,#N/A,FALSE,"N";#N/A,#N/A,FALSE,"O"}</definedName>
    <definedName name="newname2" localSheetId="30" hidden="1">{#N/A,#N/A,FALSE,"I";#N/A,#N/A,FALSE,"J";#N/A,#N/A,FALSE,"K";#N/A,#N/A,FALSE,"L";#N/A,#N/A,FALSE,"M";#N/A,#N/A,FALSE,"N";#N/A,#N/A,FALSE,"O"}</definedName>
    <definedName name="newname2" localSheetId="29" hidden="1">{#N/A,#N/A,FALSE,"I";#N/A,#N/A,FALSE,"J";#N/A,#N/A,FALSE,"K";#N/A,#N/A,FALSE,"L";#N/A,#N/A,FALSE,"M";#N/A,#N/A,FALSE,"N";#N/A,#N/A,FALSE,"O"}</definedName>
    <definedName name="newname2" localSheetId="25" hidden="1">{#N/A,#N/A,FALSE,"I";#N/A,#N/A,FALSE,"J";#N/A,#N/A,FALSE,"K";#N/A,#N/A,FALSE,"L";#N/A,#N/A,FALSE,"M";#N/A,#N/A,FALSE,"N";#N/A,#N/A,FALSE,"O"}</definedName>
    <definedName name="newname2" localSheetId="24" hidden="1">{#N/A,#N/A,FALSE,"I";#N/A,#N/A,FALSE,"J";#N/A,#N/A,FALSE,"K";#N/A,#N/A,FALSE,"L";#N/A,#N/A,FALSE,"M";#N/A,#N/A,FALSE,"N";#N/A,#N/A,FALSE,"O"}</definedName>
    <definedName name="newname2" hidden="1">{#N/A,#N/A,FALSE,"I";#N/A,#N/A,FALSE,"J";#N/A,#N/A,FALSE,"K";#N/A,#N/A,FALSE,"L";#N/A,#N/A,FALSE,"M";#N/A,#N/A,FALSE,"N";#N/A,#N/A,FALSE,"O"}</definedName>
    <definedName name="newname3" localSheetId="6" hidden="1">{"ca",#N/A,FALSE,"Detailed BOP";"ka",#N/A,FALSE,"Detailed BOP";"btl",#N/A,FALSE,"Detailed BOP";#N/A,#N/A,FALSE,"Debt  Stock TBL";"imfprint",#N/A,FALSE,"IMF";"nirprintview",#N/A,FALSE,"NIR";"tradeprint",#N/A,FALSE,"Trade";"imfdebtservice",#N/A,FALSE,"IMF"}</definedName>
    <definedName name="newname3" localSheetId="11" hidden="1">{"ca",#N/A,FALSE,"Detailed BOP";"ka",#N/A,FALSE,"Detailed BOP";"btl",#N/A,FALSE,"Detailed BOP";#N/A,#N/A,FALSE,"Debt  Stock TBL";"imfprint",#N/A,FALSE,"IMF";"nirprintview",#N/A,FALSE,"NIR";"tradeprint",#N/A,FALSE,"Trade";"imfdebtservice",#N/A,FALSE,"IMF"}</definedName>
    <definedName name="newname3" localSheetId="14" hidden="1">{"ca",#N/A,FALSE,"Detailed BOP";"ka",#N/A,FALSE,"Detailed BOP";"btl",#N/A,FALSE,"Detailed BOP";#N/A,#N/A,FALSE,"Debt  Stock TBL";"imfprint",#N/A,FALSE,"IMF";"nirprintview",#N/A,FALSE,"NIR";"tradeprint",#N/A,FALSE,"Trade";"imfdebtservice",#N/A,FALSE,"IMF"}</definedName>
    <definedName name="newname3" localSheetId="19" hidden="1">{"ca",#N/A,FALSE,"Detailed BOP";"ka",#N/A,FALSE,"Detailed BOP";"btl",#N/A,FALSE,"Detailed BOP";#N/A,#N/A,FALSE,"Debt  Stock TBL";"imfprint",#N/A,FALSE,"IMF";"nirprintview",#N/A,FALSE,"NIR";"tradeprint",#N/A,FALSE,"Trade";"imfdebtservice",#N/A,FALSE,"IMF"}</definedName>
    <definedName name="newname3" localSheetId="38" hidden="1">{"ca",#N/A,FALSE,"Detailed BOP";"ka",#N/A,FALSE,"Detailed BOP";"btl",#N/A,FALSE,"Detailed BOP";#N/A,#N/A,FALSE,"Debt  Stock TBL";"imfprint",#N/A,FALSE,"IMF";"nirprintview",#N/A,FALSE,"NIR";"tradeprint",#N/A,FALSE,"Trade";"imfdebtservice",#N/A,FALSE,"IMF"}</definedName>
    <definedName name="newname3" localSheetId="33" hidden="1">{"ca",#N/A,FALSE,"Detailed BOP";"ka",#N/A,FALSE,"Detailed BOP";"btl",#N/A,FALSE,"Detailed BOP";#N/A,#N/A,FALSE,"Debt  Stock TBL";"imfprint",#N/A,FALSE,"IMF";"nirprintview",#N/A,FALSE,"NIR";"tradeprint",#N/A,FALSE,"Trade";"imfdebtservice",#N/A,FALSE,"IMF"}</definedName>
    <definedName name="newname3" localSheetId="36" hidden="1">{"ca",#N/A,FALSE,"Detailed BOP";"ka",#N/A,FALSE,"Detailed BOP";"btl",#N/A,FALSE,"Detailed BOP";#N/A,#N/A,FALSE,"Debt  Stock TBL";"imfprint",#N/A,FALSE,"IMF";"nirprintview",#N/A,FALSE,"NIR";"tradeprint",#N/A,FALSE,"Trade";"imfdebtservice",#N/A,FALSE,"IMF"}</definedName>
    <definedName name="newname3" localSheetId="23" hidden="1">{"ca",#N/A,FALSE,"Detailed BOP";"ka",#N/A,FALSE,"Detailed BOP";"btl",#N/A,FALSE,"Detailed BOP";#N/A,#N/A,FALSE,"Debt  Stock TBL";"imfprint",#N/A,FALSE,"IMF";"nirprintview",#N/A,FALSE,"NIR";"tradeprint",#N/A,FALSE,"Trade";"imfdebtservice",#N/A,FALSE,"IMF"}</definedName>
    <definedName name="newname3" localSheetId="35" hidden="1">{"ca",#N/A,FALSE,"Detailed BOP";"ka",#N/A,FALSE,"Detailed BOP";"btl",#N/A,FALSE,"Detailed BOP";#N/A,#N/A,FALSE,"Debt  Stock TBL";"imfprint",#N/A,FALSE,"IMF";"nirprintview",#N/A,FALSE,"NIR";"tradeprint",#N/A,FALSE,"Trade";"imfdebtservice",#N/A,FALSE,"IMF"}</definedName>
    <definedName name="newname3" localSheetId="27" hidden="1">{"ca",#N/A,FALSE,"Detailed BOP";"ka",#N/A,FALSE,"Detailed BOP";"btl",#N/A,FALSE,"Detailed BOP";#N/A,#N/A,FALSE,"Debt  Stock TBL";"imfprint",#N/A,FALSE,"IMF";"nirprintview",#N/A,FALSE,"NIR";"tradeprint",#N/A,FALSE,"Trade";"imfdebtservice",#N/A,FALSE,"IMF"}</definedName>
    <definedName name="newname3" localSheetId="31" hidden="1">{"ca",#N/A,FALSE,"Detailed BOP";"ka",#N/A,FALSE,"Detailed BOP";"btl",#N/A,FALSE,"Detailed BOP";#N/A,#N/A,FALSE,"Debt  Stock TBL";"imfprint",#N/A,FALSE,"IMF";"nirprintview",#N/A,FALSE,"NIR";"tradeprint",#N/A,FALSE,"Trade";"imfdebtservice",#N/A,FALSE,"IMF"}</definedName>
    <definedName name="newname3" localSheetId="37" hidden="1">{"ca",#N/A,FALSE,"Detailed BOP";"ka",#N/A,FALSE,"Detailed BOP";"btl",#N/A,FALSE,"Detailed BOP";#N/A,#N/A,FALSE,"Debt  Stock TBL";"imfprint",#N/A,FALSE,"IMF";"nirprintview",#N/A,FALSE,"NIR";"tradeprint",#N/A,FALSE,"Trade";"imfdebtservice",#N/A,FALSE,"IMF"}</definedName>
    <definedName name="newname3" localSheetId="39" hidden="1">{"ca",#N/A,FALSE,"Detailed BOP";"ka",#N/A,FALSE,"Detailed BOP";"btl",#N/A,FALSE,"Detailed BOP";#N/A,#N/A,FALSE,"Debt  Stock TBL";"imfprint",#N/A,FALSE,"IMF";"nirprintview",#N/A,FALSE,"NIR";"tradeprint",#N/A,FALSE,"Trade";"imfdebtservice",#N/A,FALSE,"IMF"}</definedName>
    <definedName name="newname3" localSheetId="28" hidden="1">{"ca",#N/A,FALSE,"Detailed BOP";"ka",#N/A,FALSE,"Detailed BOP";"btl",#N/A,FALSE,"Detailed BOP";#N/A,#N/A,FALSE,"Debt  Stock TBL";"imfprint",#N/A,FALSE,"IMF";"nirprintview",#N/A,FALSE,"NIR";"tradeprint",#N/A,FALSE,"Trade";"imfdebtservice",#N/A,FALSE,"IMF"}</definedName>
    <definedName name="newname3" localSheetId="34" hidden="1">{"ca",#N/A,FALSE,"Detailed BOP";"ka",#N/A,FALSE,"Detailed BOP";"btl",#N/A,FALSE,"Detailed BOP";#N/A,#N/A,FALSE,"Debt  Stock TBL";"imfprint",#N/A,FALSE,"IMF";"nirprintview",#N/A,FALSE,"NIR";"tradeprint",#N/A,FALSE,"Trade";"imfdebtservice",#N/A,FALSE,"IMF"}</definedName>
    <definedName name="newname3" localSheetId="26" hidden="1">{"ca",#N/A,FALSE,"Detailed BOP";"ka",#N/A,FALSE,"Detailed BOP";"btl",#N/A,FALSE,"Detailed BOP";#N/A,#N/A,FALSE,"Debt  Stock TBL";"imfprint",#N/A,FALSE,"IMF";"nirprintview",#N/A,FALSE,"NIR";"tradeprint",#N/A,FALSE,"Trade";"imfdebtservice",#N/A,FALSE,"IMF"}</definedName>
    <definedName name="newname3" localSheetId="30" hidden="1">{"ca",#N/A,FALSE,"Detailed BOP";"ka",#N/A,FALSE,"Detailed BOP";"btl",#N/A,FALSE,"Detailed BOP";#N/A,#N/A,FALSE,"Debt  Stock TBL";"imfprint",#N/A,FALSE,"IMF";"nirprintview",#N/A,FALSE,"NIR";"tradeprint",#N/A,FALSE,"Trade";"imfdebtservice",#N/A,FALSE,"IMF"}</definedName>
    <definedName name="newname3" localSheetId="29" hidden="1">{"ca",#N/A,FALSE,"Detailed BOP";"ka",#N/A,FALSE,"Detailed BOP";"btl",#N/A,FALSE,"Detailed BOP";#N/A,#N/A,FALSE,"Debt  Stock TBL";"imfprint",#N/A,FALSE,"IMF";"nirprintview",#N/A,FALSE,"NIR";"tradeprint",#N/A,FALSE,"Trade";"imfdebtservice",#N/A,FALSE,"IMF"}</definedName>
    <definedName name="newname3" localSheetId="25" hidden="1">{"ca",#N/A,FALSE,"Detailed BOP";"ka",#N/A,FALSE,"Detailed BOP";"btl",#N/A,FALSE,"Detailed BOP";#N/A,#N/A,FALSE,"Debt  Stock TBL";"imfprint",#N/A,FALSE,"IMF";"nirprintview",#N/A,FALSE,"NIR";"tradeprint",#N/A,FALSE,"Trade";"imfdebtservice",#N/A,FALSE,"IMF"}</definedName>
    <definedName name="newname3" localSheetId="24" hidden="1">{"ca",#N/A,FALSE,"Detailed BOP";"ka",#N/A,FALSE,"Detailed BOP";"btl",#N/A,FALSE,"Detailed BOP";#N/A,#N/A,FALSE,"Debt  Stock TBL";"imfprint",#N/A,FALSE,"IMF";"nirprintview",#N/A,FALSE,"NIR";"tradeprint",#N/A,FALSE,"Trade";"imfdebtservice",#N/A,FALSE,"IMF"}</definedName>
    <definedName name="newname3" hidden="1">{"ca",#N/A,FALSE,"Detailed BOP";"ka",#N/A,FALSE,"Detailed BOP";"btl",#N/A,FALSE,"Detailed BOP";#N/A,#N/A,FALSE,"Debt  Stock TBL";"imfprint",#N/A,FALSE,"IMF";"nirprintview",#N/A,FALSE,"NIR";"tradeprint",#N/A,FALSE,"Trade";"imfdebtservice",#N/A,FALSE,"IMF"}</definedName>
    <definedName name="newname4" localSheetId="6" hidden="1">{"WEO",#N/A,FALSE,"T"}</definedName>
    <definedName name="newname4" localSheetId="11" hidden="1">{"WEO",#N/A,FALSE,"T"}</definedName>
    <definedName name="newname4" localSheetId="14" hidden="1">{"WEO",#N/A,FALSE,"T"}</definedName>
    <definedName name="newname4" localSheetId="19" hidden="1">{"WEO",#N/A,FALSE,"T"}</definedName>
    <definedName name="newname4" localSheetId="38" hidden="1">{"WEO",#N/A,FALSE,"T"}</definedName>
    <definedName name="newname4" localSheetId="33" hidden="1">{"WEO",#N/A,FALSE,"T"}</definedName>
    <definedName name="newname4" localSheetId="36" hidden="1">{"WEO",#N/A,FALSE,"T"}</definedName>
    <definedName name="newname4" localSheetId="23" hidden="1">{"WEO",#N/A,FALSE,"T"}</definedName>
    <definedName name="newname4" localSheetId="35" hidden="1">{"WEO",#N/A,FALSE,"T"}</definedName>
    <definedName name="newname4" localSheetId="27" hidden="1">{"WEO",#N/A,FALSE,"T"}</definedName>
    <definedName name="newname4" localSheetId="31" hidden="1">{"WEO",#N/A,FALSE,"T"}</definedName>
    <definedName name="newname4" localSheetId="37" hidden="1">{"WEO",#N/A,FALSE,"T"}</definedName>
    <definedName name="newname4" localSheetId="39" hidden="1">{"WEO",#N/A,FALSE,"T"}</definedName>
    <definedName name="newname4" localSheetId="28" hidden="1">{"WEO",#N/A,FALSE,"T"}</definedName>
    <definedName name="newname4" localSheetId="34" hidden="1">{"WEO",#N/A,FALSE,"T"}</definedName>
    <definedName name="newname4" localSheetId="26" hidden="1">{"WEO",#N/A,FALSE,"T"}</definedName>
    <definedName name="newname4" localSheetId="30" hidden="1">{"WEO",#N/A,FALSE,"T"}</definedName>
    <definedName name="newname4" localSheetId="29" hidden="1">{"WEO",#N/A,FALSE,"T"}</definedName>
    <definedName name="newname4" localSheetId="25" hidden="1">{"WEO",#N/A,FALSE,"T"}</definedName>
    <definedName name="newname4" localSheetId="24" hidden="1">{"WEO",#N/A,FALSE,"T"}</definedName>
    <definedName name="newname4" hidden="1">{"WEO",#N/A,FALSE,"T"}</definedName>
    <definedName name="newname5" localSheetId="6" hidden="1">{TRUE,TRUE,-0.5,-14.75,603,387,FALSE,TRUE,TRUE,TRUE,0,1,2,1,2,1,1,4,TRUE,TRUE,3,TRUE,1,TRUE,75,"Swvu.Print.","ACwvu.Print.",#N/A,FALSE,FALSE,1,0.75,0.6,0.5,1,"","",TRUE,FALSE,TRUE,FALSE,1,#N/A,1,1,#DIV/0!,FALSE,"Rwvu.Print.",#N/A,FALSE,FALSE,FALSE,1,65532,300,FALSE,FALSE,TRUE,TRUE,TRUE}</definedName>
    <definedName name="newname5" localSheetId="11" hidden="1">{TRUE,TRUE,-0.5,-14.75,603,387,FALSE,TRUE,TRUE,TRUE,0,1,2,1,2,1,1,4,TRUE,TRUE,3,TRUE,1,TRUE,75,"Swvu.Print.","ACwvu.Print.",#N/A,FALSE,FALSE,1,0.75,0.6,0.5,1,"","",TRUE,FALSE,TRUE,FALSE,1,#N/A,1,1,#DIV/0!,FALSE,"Rwvu.Print.",#N/A,FALSE,FALSE,FALSE,1,65532,300,FALSE,FALSE,TRUE,TRUE,TRUE}</definedName>
    <definedName name="newname5" localSheetId="14" hidden="1">{TRUE,TRUE,-0.5,-14.75,603,387,FALSE,TRUE,TRUE,TRUE,0,1,2,1,2,1,1,4,TRUE,TRUE,3,TRUE,1,TRUE,75,"Swvu.Print.","ACwvu.Print.",#N/A,FALSE,FALSE,1,0.75,0.6,0.5,1,"","",TRUE,FALSE,TRUE,FALSE,1,#N/A,1,1,#DIV/0!,FALSE,"Rwvu.Print.",#N/A,FALSE,FALSE,FALSE,1,65532,300,FALSE,FALSE,TRUE,TRUE,TRUE}</definedName>
    <definedName name="newname5" localSheetId="19" hidden="1">{TRUE,TRUE,-0.5,-14.75,603,387,FALSE,TRUE,TRUE,TRUE,0,1,2,1,2,1,1,4,TRUE,TRUE,3,TRUE,1,TRUE,75,"Swvu.Print.","ACwvu.Print.",#N/A,FALSE,FALSE,1,0.75,0.6,0.5,1,"","",TRUE,FALSE,TRUE,FALSE,1,#N/A,1,1,#DIV/0!,FALSE,"Rwvu.Print.",#N/A,FALSE,FALSE,FALSE,1,65532,300,FALSE,FALSE,TRUE,TRUE,TRUE}</definedName>
    <definedName name="newname5" localSheetId="38" hidden="1">{TRUE,TRUE,-0.5,-14.75,603,387,FALSE,TRUE,TRUE,TRUE,0,1,2,1,2,1,1,4,TRUE,TRUE,3,TRUE,1,TRUE,75,"Swvu.Print.","ACwvu.Print.",#N/A,FALSE,FALSE,1,0.75,0.6,0.5,1,"","",TRUE,FALSE,TRUE,FALSE,1,#N/A,1,1,#DIV/0!,FALSE,"Rwvu.Print.",#N/A,FALSE,FALSE,FALSE,1,65532,300,FALSE,FALSE,TRUE,TRUE,TRUE}</definedName>
    <definedName name="newname5" localSheetId="33" hidden="1">{TRUE,TRUE,-0.5,-14.75,603,387,FALSE,TRUE,TRUE,TRUE,0,1,2,1,2,1,1,4,TRUE,TRUE,3,TRUE,1,TRUE,75,"Swvu.Print.","ACwvu.Print.",#N/A,FALSE,FALSE,1,0.75,0.6,0.5,1,"","",TRUE,FALSE,TRUE,FALSE,1,#N/A,1,1,#DIV/0!,FALSE,"Rwvu.Print.",#N/A,FALSE,FALSE,FALSE,1,65532,300,FALSE,FALSE,TRUE,TRUE,TRUE}</definedName>
    <definedName name="newname5" localSheetId="36" hidden="1">{TRUE,TRUE,-0.5,-14.75,603,387,FALSE,TRUE,TRUE,TRUE,0,1,2,1,2,1,1,4,TRUE,TRUE,3,TRUE,1,TRUE,75,"Swvu.Print.","ACwvu.Print.",#N/A,FALSE,FALSE,1,0.75,0.6,0.5,1,"","",TRUE,FALSE,TRUE,FALSE,1,#N/A,1,1,#DIV/0!,FALSE,"Rwvu.Print.",#N/A,FALSE,FALSE,FALSE,1,65532,300,FALSE,FALSE,TRUE,TRUE,TRUE}</definedName>
    <definedName name="newname5" localSheetId="23" hidden="1">{TRUE,TRUE,-0.5,-14.75,603,387,FALSE,TRUE,TRUE,TRUE,0,1,2,1,2,1,1,4,TRUE,TRUE,3,TRUE,1,TRUE,75,"Swvu.Print.","ACwvu.Print.",#N/A,FALSE,FALSE,1,0.75,0.6,0.5,1,"","",TRUE,FALSE,TRUE,FALSE,1,#N/A,1,1,#DIV/0!,FALSE,"Rwvu.Print.",#N/A,FALSE,FALSE,FALSE,1,65532,300,FALSE,FALSE,TRUE,TRUE,TRUE}</definedName>
    <definedName name="newname5" localSheetId="35" hidden="1">{TRUE,TRUE,-0.5,-14.75,603,387,FALSE,TRUE,TRUE,TRUE,0,1,2,1,2,1,1,4,TRUE,TRUE,3,TRUE,1,TRUE,75,"Swvu.Print.","ACwvu.Print.",#N/A,FALSE,FALSE,1,0.75,0.6,0.5,1,"","",TRUE,FALSE,TRUE,FALSE,1,#N/A,1,1,#DIV/0!,FALSE,"Rwvu.Print.",#N/A,FALSE,FALSE,FALSE,1,65532,300,FALSE,FALSE,TRUE,TRUE,TRUE}</definedName>
    <definedName name="newname5" localSheetId="27" hidden="1">{TRUE,TRUE,-0.5,-14.75,603,387,FALSE,TRUE,TRUE,TRUE,0,1,2,1,2,1,1,4,TRUE,TRUE,3,TRUE,1,TRUE,75,"Swvu.Print.","ACwvu.Print.",#N/A,FALSE,FALSE,1,0.75,0.6,0.5,1,"","",TRUE,FALSE,TRUE,FALSE,1,#N/A,1,1,#DIV/0!,FALSE,"Rwvu.Print.",#N/A,FALSE,FALSE,FALSE,1,65532,300,FALSE,FALSE,TRUE,TRUE,TRUE}</definedName>
    <definedName name="newname5" localSheetId="31" hidden="1">{TRUE,TRUE,-0.5,-14.75,603,387,FALSE,TRUE,TRUE,TRUE,0,1,2,1,2,1,1,4,TRUE,TRUE,3,TRUE,1,TRUE,75,"Swvu.Print.","ACwvu.Print.",#N/A,FALSE,FALSE,1,0.75,0.6,0.5,1,"","",TRUE,FALSE,TRUE,FALSE,1,#N/A,1,1,#DIV/0!,FALSE,"Rwvu.Print.",#N/A,FALSE,FALSE,FALSE,1,65532,300,FALSE,FALSE,TRUE,TRUE,TRUE}</definedName>
    <definedName name="newname5" localSheetId="37" hidden="1">{TRUE,TRUE,-0.5,-14.75,603,387,FALSE,TRUE,TRUE,TRUE,0,1,2,1,2,1,1,4,TRUE,TRUE,3,TRUE,1,TRUE,75,"Swvu.Print.","ACwvu.Print.",#N/A,FALSE,FALSE,1,0.75,0.6,0.5,1,"","",TRUE,FALSE,TRUE,FALSE,1,#N/A,1,1,#DIV/0!,FALSE,"Rwvu.Print.",#N/A,FALSE,FALSE,FALSE,1,65532,300,FALSE,FALSE,TRUE,TRUE,TRUE}</definedName>
    <definedName name="newname5" localSheetId="39" hidden="1">{TRUE,TRUE,-0.5,-14.75,603,387,FALSE,TRUE,TRUE,TRUE,0,1,2,1,2,1,1,4,TRUE,TRUE,3,TRUE,1,TRUE,75,"Swvu.Print.","ACwvu.Print.",#N/A,FALSE,FALSE,1,0.75,0.6,0.5,1,"","",TRUE,FALSE,TRUE,FALSE,1,#N/A,1,1,#DIV/0!,FALSE,"Rwvu.Print.",#N/A,FALSE,FALSE,FALSE,1,65532,300,FALSE,FALSE,TRUE,TRUE,TRUE}</definedName>
    <definedName name="newname5" localSheetId="28" hidden="1">{TRUE,TRUE,-0.5,-14.75,603,387,FALSE,TRUE,TRUE,TRUE,0,1,2,1,2,1,1,4,TRUE,TRUE,3,TRUE,1,TRUE,75,"Swvu.Print.","ACwvu.Print.",#N/A,FALSE,FALSE,1,0.75,0.6,0.5,1,"","",TRUE,FALSE,TRUE,FALSE,1,#N/A,1,1,#DIV/0!,FALSE,"Rwvu.Print.",#N/A,FALSE,FALSE,FALSE,1,65532,300,FALSE,FALSE,TRUE,TRUE,TRUE}</definedName>
    <definedName name="newname5" localSheetId="34" hidden="1">{TRUE,TRUE,-0.5,-14.75,603,387,FALSE,TRUE,TRUE,TRUE,0,1,2,1,2,1,1,4,TRUE,TRUE,3,TRUE,1,TRUE,75,"Swvu.Print.","ACwvu.Print.",#N/A,FALSE,FALSE,1,0.75,0.6,0.5,1,"","",TRUE,FALSE,TRUE,FALSE,1,#N/A,1,1,#DIV/0!,FALSE,"Rwvu.Print.",#N/A,FALSE,FALSE,FALSE,1,65532,300,FALSE,FALSE,TRUE,TRUE,TRUE}</definedName>
    <definedName name="newname5" localSheetId="26" hidden="1">{TRUE,TRUE,-0.5,-14.75,603,387,FALSE,TRUE,TRUE,TRUE,0,1,2,1,2,1,1,4,TRUE,TRUE,3,TRUE,1,TRUE,75,"Swvu.Print.","ACwvu.Print.",#N/A,FALSE,FALSE,1,0.75,0.6,0.5,1,"","",TRUE,FALSE,TRUE,FALSE,1,#N/A,1,1,#DIV/0!,FALSE,"Rwvu.Print.",#N/A,FALSE,FALSE,FALSE,1,65532,300,FALSE,FALSE,TRUE,TRUE,TRUE}</definedName>
    <definedName name="newname5" localSheetId="30" hidden="1">{TRUE,TRUE,-0.5,-14.75,603,387,FALSE,TRUE,TRUE,TRUE,0,1,2,1,2,1,1,4,TRUE,TRUE,3,TRUE,1,TRUE,75,"Swvu.Print.","ACwvu.Print.",#N/A,FALSE,FALSE,1,0.75,0.6,0.5,1,"","",TRUE,FALSE,TRUE,FALSE,1,#N/A,1,1,#DIV/0!,FALSE,"Rwvu.Print.",#N/A,FALSE,FALSE,FALSE,1,65532,300,FALSE,FALSE,TRUE,TRUE,TRUE}</definedName>
    <definedName name="newname5" localSheetId="29" hidden="1">{TRUE,TRUE,-0.5,-14.75,603,387,FALSE,TRUE,TRUE,TRUE,0,1,2,1,2,1,1,4,TRUE,TRUE,3,TRUE,1,TRUE,75,"Swvu.Print.","ACwvu.Print.",#N/A,FALSE,FALSE,1,0.75,0.6,0.5,1,"","",TRUE,FALSE,TRUE,FALSE,1,#N/A,1,1,#DIV/0!,FALSE,"Rwvu.Print.",#N/A,FALSE,FALSE,FALSE,1,65532,300,FALSE,FALSE,TRUE,TRUE,TRUE}</definedName>
    <definedName name="newname5" localSheetId="25" hidden="1">{TRUE,TRUE,-0.5,-14.75,603,387,FALSE,TRUE,TRUE,TRUE,0,1,2,1,2,1,1,4,TRUE,TRUE,3,TRUE,1,TRUE,75,"Swvu.Print.","ACwvu.Print.",#N/A,FALSE,FALSE,1,0.75,0.6,0.5,1,"","",TRUE,FALSE,TRUE,FALSE,1,#N/A,1,1,#DIV/0!,FALSE,"Rwvu.Print.",#N/A,FALSE,FALSE,FALSE,1,65532,300,FALSE,FALSE,TRUE,TRUE,TRUE}</definedName>
    <definedName name="newname5" localSheetId="24" hidden="1">{TRUE,TRUE,-0.5,-14.75,603,387,FALSE,TRUE,TRUE,TRUE,0,1,2,1,2,1,1,4,TRUE,TRUE,3,TRUE,1,TRUE,75,"Swvu.Print.","ACwvu.Print.",#N/A,FALSE,FALSE,1,0.75,0.6,0.5,1,"","",TRUE,FALSE,TRUE,FALSE,1,#N/A,1,1,#DIV/0!,FALSE,"Rwvu.Print.",#N/A,FALSE,FALSE,FALSE,1,65532,300,FALSE,FALSE,TRUE,TRUE,TRUE}</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 localSheetId="11">#REF!</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 localSheetId="11">[2]Model!#REF!</definedName>
    <definedName name="NFP_VE">[2]Model!#REF!</definedName>
    <definedName name="NFP_VE_1" localSheetId="11">[2]Model!#REF!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 localSheetId="11">#REF!</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 localSheetId="11">#REF!</definedName>
    <definedName name="NOK">#REF!</definedName>
    <definedName name="Non_BRO" localSheetId="11">#REF!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 localSheetId="11">#REF!</definedName>
    <definedName name="outl">#REF!</definedName>
    <definedName name="outl2" localSheetId="11">#REF!</definedName>
    <definedName name="outl2">#REF!</definedName>
    <definedName name="OUTLOOK" localSheetId="11">#REF!</definedName>
    <definedName name="OUTLOOK">#REF!</definedName>
    <definedName name="OUTLOOK2" localSheetId="11">#REF!</definedName>
    <definedName name="OUTLOOK2">#REF!</definedName>
    <definedName name="p" localSheetId="11">[27]labels!#REF!</definedName>
    <definedName name="p">[27]labels!#REF!</definedName>
    <definedName name="Paym_Cap">[3]Debt!$G$249:$AQ$309</definedName>
    <definedName name="pchBMG" localSheetId="11">#REF!</definedName>
    <definedName name="pchBMG">#REF!</definedName>
    <definedName name="pchBXG" localSheetId="11">#REF!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 localSheetId="11">#REF!</definedName>
    <definedName name="PEND">#REF!</definedName>
    <definedName name="PEOP" localSheetId="11">[2]Model!#REF!</definedName>
    <definedName name="PEOP">[2]Model!#REF!</definedName>
    <definedName name="PEOP_1" localSheetId="11">[2]Model!#REF!</definedName>
    <definedName name="PEOP_1">[2]Model!#REF!</definedName>
    <definedName name="per931_987" localSheetId="11">#REF!</definedName>
    <definedName name="per931_987">#REF!</definedName>
    <definedName name="PFP">[3]PFP!$C$5:$AG$59</definedName>
    <definedName name="PMENU" localSheetId="11">#REF!</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 localSheetId="11">'[22]2003'!#REF!</definedName>
    <definedName name="Prill_Ar_TOT_Lek">'[22]2003'!#REF!</definedName>
    <definedName name="Prill_Ar_TOT_Valute" localSheetId="11">'[22]2003'!#REF!</definedName>
    <definedName name="Prill_Ar_TOT_Valute">'[22]2003'!#REF!</definedName>
    <definedName name="print" localSheetId="11">#REF!</definedName>
    <definedName name="print">#REF!</definedName>
    <definedName name="_xlnm.Print_Area" localSheetId="3">'18-SHISH'!$A$1:$E$352</definedName>
    <definedName name="_xlnm.Print_Area" localSheetId="4">'19-RTSH'!$A$1:$E$1191</definedName>
    <definedName name="_xlnm.Print_Area" localSheetId="5">'20-Drejtoria e Arkivave'!$A$1:$E$380</definedName>
    <definedName name="_xlnm.Print_Area" localSheetId="7">'28-Prokuroria e Pergjithshme'!$A$1:$E$354</definedName>
    <definedName name="_xlnm.Print_Area" localSheetId="8">'29-KLGJ 01110'!$A$1:$E$284</definedName>
    <definedName name="_xlnm.Print_Area" localSheetId="9">'29-KLGJ 03310'!$A$1:$E$329</definedName>
    <definedName name="_xlnm.Print_Area" localSheetId="2">'3. Kryeministria'!$A$1:$E$380</definedName>
    <definedName name="_xlnm.Print_Area" localSheetId="10">'30-Gjykata Kushtetuese'!$A$1:$E$380</definedName>
    <definedName name="_xlnm.Print_Area" localSheetId="11">#REF!</definedName>
    <definedName name="_xlnm.Print_Area" localSheetId="16">'63-KLP'!$A$1:$E$403</definedName>
    <definedName name="_xlnm.Print_Area" localSheetId="15">'63-Komisioni i Vleresimit 03330'!$A$1:$E$307</definedName>
    <definedName name="_xlnm.Print_Area" localSheetId="19">'67-KMSHC'!$A$1:$E$350</definedName>
    <definedName name="_xlnm.Print_Area" localSheetId="33">'87-ADISA'!$A$1:$E$383</definedName>
    <definedName name="_xlnm.Print_Area" localSheetId="23">'87-Agjencia e Diaspores'!#REF!</definedName>
    <definedName name="_xlnm.Print_Area" localSheetId="35">'87-AKPT'!$A$1:$F$408</definedName>
    <definedName name="_xlnm.Print_Area" localSheetId="31">'87-APP'!$A$1:$E$125</definedName>
    <definedName name="_xlnm.Print_Area" localSheetId="37">'87-ASIG'!$A$1:$E$344</definedName>
    <definedName name="_xlnm.Print_Area" localSheetId="26">'87-DSHQ'!$A$1:$E$433</definedName>
    <definedName name="_xlnm.Print_Area" localSheetId="30">'87-DSIK'!$A$1:$E$233</definedName>
    <definedName name="_xlnm.Print_Area" localSheetId="41">'89-KDIMDP'!$A$1:$E$379</definedName>
    <definedName name="_xlnm.Print_Area" localSheetId="42">'90-KPP'!$A$1:$E$252</definedName>
    <definedName name="_xlnm.Print_Area" localSheetId="43">'91-KMD'!$A$1:$E$383</definedName>
    <definedName name="_xlnm.Print_Area">#REF!</definedName>
    <definedName name="Print_Area_table10" localSheetId="11">#REF!</definedName>
    <definedName name="Print_Area_table10">#REF!</definedName>
    <definedName name="_xlnm.Print_Titles">[4]Micro!$A:$C,[4]Micro!$1:$7</definedName>
    <definedName name="PrintThis_Links">[4]Links!$A$1:$F$33</definedName>
    <definedName name="PTE" localSheetId="11">#REF!</definedName>
    <definedName name="PTE">#REF!</definedName>
    <definedName name="Qershor_Ar_TOT_Lek" localSheetId="11">'[22]2003'!#REF!</definedName>
    <definedName name="Qershor_Ar_TOT_Lek">'[22]2003'!#REF!</definedName>
    <definedName name="Qershor_Ar_TOT_Valute" localSheetId="11">'[22]2003'!#REF!</definedName>
    <definedName name="Qershor_Ar_TOT_Valute">'[22]2003'!#REF!</definedName>
    <definedName name="REAL" localSheetId="11">#REF!</definedName>
    <definedName name="REAL">#REF!</definedName>
    <definedName name="RED_BOP">[3]RED!$C$2:$AA$54</definedName>
    <definedName name="RED_D">[3]RED!$C$57:$AA$97</definedName>
    <definedName name="RED_DS">[3]RED!$AD$3:$AW$30</definedName>
    <definedName name="RED_TRD">[3]RED!$BC$3:$BF$45</definedName>
    <definedName name="REDBOP" localSheetId="11">#REF!</definedName>
    <definedName name="REDBOP">#REF!</definedName>
    <definedName name="REDUC" localSheetId="11">#REF!</definedName>
    <definedName name="REDUC">#REF!</definedName>
    <definedName name="REER">[19]Work!$AK$26:$AV$97</definedName>
    <definedName name="REGISTERALL" localSheetId="11">#REF!</definedName>
    <definedName name="REGISTERALL">#REF!</definedName>
    <definedName name="RESDEB" localSheetId="11">#REF!</definedName>
    <definedName name="RESDEB">#REF!</definedName>
    <definedName name="RESDEBT" localSheetId="11">#REF!</definedName>
    <definedName name="RESDEBT">#REF!</definedName>
    <definedName name="revenue">[28]C!$747:$747</definedName>
    <definedName name="Revisions" localSheetId="11">#REF!</definedName>
    <definedName name="Revisions">#REF!</definedName>
    <definedName name="RgFdPartCsource" localSheetId="11">#REF!</definedName>
    <definedName name="RgFdPartCsource">#REF!</definedName>
    <definedName name="RgFdPartEseries" localSheetId="11">#REF!</definedName>
    <definedName name="RgFdPartEseries">#REF!</definedName>
    <definedName name="RgFdPartEsource" localSheetId="11">#REF!</definedName>
    <definedName name="RgFdPartEsource">#REF!</definedName>
    <definedName name="RgFdReptCSeries" localSheetId="11">#REF!</definedName>
    <definedName name="RgFdReptCSeries">#REF!</definedName>
    <definedName name="RgFdReptCsource" localSheetId="11">#REF!</definedName>
    <definedName name="RgFdReptCsource">#REF!</definedName>
    <definedName name="RgFdReptEseries" localSheetId="11">#REF!</definedName>
    <definedName name="RgFdReptEseries">#REF!</definedName>
    <definedName name="RgFdReptEsource" localSheetId="11">#REF!</definedName>
    <definedName name="RgFdReptEsource">#REF!</definedName>
    <definedName name="RgFdSAMethod" localSheetId="11">#REF!</definedName>
    <definedName name="RgFdSAMethod">#REF!</definedName>
    <definedName name="RgFdTbBper" localSheetId="11">#REF!</definedName>
    <definedName name="RgFdTbBper">#REF!</definedName>
    <definedName name="RgFdTbCreate" localSheetId="11">#REF!</definedName>
    <definedName name="RgFdTbCreate">#REF!</definedName>
    <definedName name="RgFdTbEper" localSheetId="11">#REF!</definedName>
    <definedName name="RgFdTbEper">#REF!</definedName>
    <definedName name="RGFdTbFoot" localSheetId="11">#REF!</definedName>
    <definedName name="RGFdTbFoot">#REF!</definedName>
    <definedName name="RgFdTbFreq" localSheetId="11">#REF!</definedName>
    <definedName name="RgFdTbFreq">#REF!</definedName>
    <definedName name="RgFdTbFreqVal" localSheetId="11">#REF!</definedName>
    <definedName name="RgFdTbFreqVal">#REF!</definedName>
    <definedName name="RgFdTbSendto" localSheetId="11">#REF!</definedName>
    <definedName name="RgFdTbSendto">#REF!</definedName>
    <definedName name="RgFdWgtMethod" localSheetId="11">#REF!</definedName>
    <definedName name="RgFdWgtMethod">#REF!</definedName>
    <definedName name="right" localSheetId="11">#REF!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localSheetId="6" hidden="1">{"Main Economic Indicators",#N/A,FALSE,"C"}</definedName>
    <definedName name="rtre" localSheetId="11" hidden="1">{"Main Economic Indicators",#N/A,FALSE,"C"}</definedName>
    <definedName name="rtre" localSheetId="14" hidden="1">{"Main Economic Indicators",#N/A,FALSE,"C"}</definedName>
    <definedName name="rtre" localSheetId="19" hidden="1">{"Main Economic Indicators",#N/A,FALSE,"C"}</definedName>
    <definedName name="rtre" localSheetId="38" hidden="1">{"Main Economic Indicators",#N/A,FALSE,"C"}</definedName>
    <definedName name="rtre" localSheetId="33" hidden="1">{"Main Economic Indicators",#N/A,FALSE,"C"}</definedName>
    <definedName name="rtre" localSheetId="36" hidden="1">{"Main Economic Indicators",#N/A,FALSE,"C"}</definedName>
    <definedName name="rtre" localSheetId="23" hidden="1">{"Main Economic Indicators",#N/A,FALSE,"C"}</definedName>
    <definedName name="rtre" localSheetId="35" hidden="1">{"Main Economic Indicators",#N/A,FALSE,"C"}</definedName>
    <definedName name="rtre" localSheetId="27" hidden="1">{"Main Economic Indicators",#N/A,FALSE,"C"}</definedName>
    <definedName name="rtre" localSheetId="31" hidden="1">{"Main Economic Indicators",#N/A,FALSE,"C"}</definedName>
    <definedName name="rtre" localSheetId="37" hidden="1">{"Main Economic Indicators",#N/A,FALSE,"C"}</definedName>
    <definedName name="rtre" localSheetId="39" hidden="1">{"Main Economic Indicators",#N/A,FALSE,"C"}</definedName>
    <definedName name="rtre" localSheetId="28" hidden="1">{"Main Economic Indicators",#N/A,FALSE,"C"}</definedName>
    <definedName name="rtre" localSheetId="34" hidden="1">{"Main Economic Indicators",#N/A,FALSE,"C"}</definedName>
    <definedName name="rtre" localSheetId="26" hidden="1">{"Main Economic Indicators",#N/A,FALSE,"C"}</definedName>
    <definedName name="rtre" localSheetId="30" hidden="1">{"Main Economic Indicators",#N/A,FALSE,"C"}</definedName>
    <definedName name="rtre" localSheetId="29" hidden="1">{"Main Economic Indicators",#N/A,FALSE,"C"}</definedName>
    <definedName name="rtre" localSheetId="25" hidden="1">{"Main Economic Indicators",#N/A,FALSE,"C"}</definedName>
    <definedName name="rtre" localSheetId="24" hidden="1">{"Main Economic Indicators",#N/A,FALSE,"C"}</definedName>
    <definedName name="rtre" hidden="1">{"Main Economic Indicators",#N/A,FALSE,"C"}</definedName>
    <definedName name="Rwvu.Print." hidden="1">#N/A</definedName>
    <definedName name="rxrate">[19]Work!$DB$1:$DU$97</definedName>
    <definedName name="s" localSheetId="11">#REF!</definedName>
    <definedName name="s">#REF!</definedName>
    <definedName name="SAR" localSheetId="11">#REF!</definedName>
    <definedName name="SAR">#REF!</definedName>
    <definedName name="SECTORS" localSheetId="11">#REF!</definedName>
    <definedName name="SECTORS">#REF!</definedName>
    <definedName name="SEK" localSheetId="11">#REF!</definedName>
    <definedName name="SEK">#REF!</definedName>
    <definedName name="sencount" hidden="1">2</definedName>
    <definedName name="SERVICE" localSheetId="11">#REF!</definedName>
    <definedName name="SERVICE">#REF!</definedName>
    <definedName name="Shkurt_Ar_TOT_Lek" localSheetId="11">'[22]2003'!#REF!</definedName>
    <definedName name="Shkurt_Ar_TOT_Lek">'[22]2003'!#REF!</definedName>
    <definedName name="Shkurt_Ar_TOT_Valute" localSheetId="11">'[22]2003'!#REF!</definedName>
    <definedName name="Shkurt_Ar_TOT_Valute">'[22]2003'!#REF!</definedName>
    <definedName name="Shtator_Ar_TOT_Lek" localSheetId="11">'[22]2003'!#REF!</definedName>
    <definedName name="Shtator_Ar_TOT_Lek">'[22]2003'!#REF!</definedName>
    <definedName name="Shtator_Ar_TOT_Valute" localSheetId="11">'[22]2003'!#REF!</definedName>
    <definedName name="Shtator_Ar_TOT_Valute">'[22]2003'!#REF!</definedName>
    <definedName name="STOP" localSheetId="11">#REF!</definedName>
    <definedName name="STOP">#REF!</definedName>
    <definedName name="sum">[3]BoP!$G$174:$AR$216</definedName>
    <definedName name="SUMMARY1" localSheetId="11">#REF!</definedName>
    <definedName name="SUMMARY1">#REF!</definedName>
    <definedName name="SUMMARY2" localSheetId="11">#REF!</definedName>
    <definedName name="SUMMARY2">#REF!</definedName>
    <definedName name="SumSumTbl" localSheetId="11">#REF!</definedName>
    <definedName name="SumSumTbl">#REF!</definedName>
    <definedName name="t_bills">'[19]T-bills2'!$A$1:$J$31</definedName>
    <definedName name="tab17bop" localSheetId="11">#REF!</definedName>
    <definedName name="tab17bop">#REF!</definedName>
    <definedName name="Tabel">[30]Tregues!$A$1:$J$50</definedName>
    <definedName name="Table_2._Country_X___Public_Sector_Financing_1" localSheetId="11">#REF!</definedName>
    <definedName name="Table_2._Country_X___Public_Sector_Financing_1">#REF!</definedName>
    <definedName name="Table_2____Moldova___General_Government_Budget_1995_98__Mdl_millions__1" localSheetId="11">#REF!</definedName>
    <definedName name="Table_2____Moldova___General_Government_Budget_1995_98__Mdl_millions__1">#REF!</definedName>
    <definedName name="Table_3._Moldova__Balance_of_Payments__1994_98" localSheetId="11">#REF!</definedName>
    <definedName name="Table_3._Moldova__Balance_of_Payments__1994_98">#REF!</definedName>
    <definedName name="Table_4.__Moldova____Monetary_Survey_and_Projections__1994_98_1" localSheetId="11">#REF!</definedName>
    <definedName name="Table_4.__Moldova____Monetary_Survey_and_Projections__1994_98_1">#REF!</definedName>
    <definedName name="Table_6.__Moldova__Balance_of_Payments__1994_98" localSheetId="11">#REF!</definedName>
    <definedName name="Table_6.__Moldova__Balance_of_Payments__1994_98">#REF!</definedName>
    <definedName name="Table_baseline" localSheetId="11">#REF!</definedName>
    <definedName name="Table_baseline">#REF!</definedName>
    <definedName name="TABLE1" localSheetId="11">#REF!</definedName>
    <definedName name="TABLE1">#REF!</definedName>
    <definedName name="TABLE10" localSheetId="11">#REF!</definedName>
    <definedName name="TABLE10">#REF!</definedName>
    <definedName name="TABLE11" localSheetId="11">#REF!</definedName>
    <definedName name="TABLE11">#REF!</definedName>
    <definedName name="TABLE12" localSheetId="11">#REF!</definedName>
    <definedName name="TABLE12">#REF!</definedName>
    <definedName name="TABLE13" localSheetId="11">#REF!</definedName>
    <definedName name="TABLE13">#REF!</definedName>
    <definedName name="TABLE14" localSheetId="11">#REF!</definedName>
    <definedName name="TABLE14">#REF!</definedName>
    <definedName name="TABLE15" localSheetId="11">#REF!</definedName>
    <definedName name="TABLE15">#REF!</definedName>
    <definedName name="TABLE16" localSheetId="11">#REF!</definedName>
    <definedName name="TABLE16">#REF!</definedName>
    <definedName name="TABLE17" localSheetId="11">#REF!</definedName>
    <definedName name="TABLE17">#REF!</definedName>
    <definedName name="TABLE17BOP" localSheetId="11">#REF!</definedName>
    <definedName name="TABLE17BOP">#REF!</definedName>
    <definedName name="TABLE18" localSheetId="11">#REF!</definedName>
    <definedName name="TABLE18">#REF!</definedName>
    <definedName name="TABLE19" localSheetId="11">#REF!</definedName>
    <definedName name="TABLE19">#REF!</definedName>
    <definedName name="TABLE2" localSheetId="11">#REF!</definedName>
    <definedName name="TABLE2">#REF!</definedName>
    <definedName name="TABLE20" localSheetId="11">#REF!</definedName>
    <definedName name="TABLE20">#REF!</definedName>
    <definedName name="TABLE21" localSheetId="11">#REF!</definedName>
    <definedName name="TABLE21">#REF!</definedName>
    <definedName name="TABLE22" localSheetId="11">#REF!</definedName>
    <definedName name="TABLE22">#REF!</definedName>
    <definedName name="TABLE23" localSheetId="11">#REF!</definedName>
    <definedName name="TABLE23">#REF!</definedName>
    <definedName name="TABLE24" localSheetId="11">#REF!</definedName>
    <definedName name="TABLE24">#REF!</definedName>
    <definedName name="TABLE25" localSheetId="11">#REF!</definedName>
    <definedName name="TABLE25">#REF!</definedName>
    <definedName name="TABLE26" localSheetId="11">#REF!</definedName>
    <definedName name="TABLE26">#REF!</definedName>
    <definedName name="TABLE27" localSheetId="11">#REF!</definedName>
    <definedName name="TABLE27">#REF!</definedName>
    <definedName name="TABLE28" localSheetId="11">#REF!</definedName>
    <definedName name="TABLE28">#REF!</definedName>
    <definedName name="TABLE3" localSheetId="11">#REF!</definedName>
    <definedName name="TABLE3">#REF!</definedName>
    <definedName name="TABLE46" localSheetId="11">#REF!</definedName>
    <definedName name="TABLE46">#REF!</definedName>
    <definedName name="TABLE5" localSheetId="11">#REF!</definedName>
    <definedName name="TABLE5">#REF!</definedName>
    <definedName name="TABLE6" localSheetId="11">#REF!</definedName>
    <definedName name="TABLE6">#REF!</definedName>
    <definedName name="TABLE7" localSheetId="11">#REF!</definedName>
    <definedName name="TABLE7">#REF!</definedName>
    <definedName name="TABLE8" localSheetId="11">#REF!</definedName>
    <definedName name="TABLE8">#REF!</definedName>
    <definedName name="TABLE9" localSheetId="11">#REF!</definedName>
    <definedName name="TABLE9">#REF!</definedName>
    <definedName name="TableA" localSheetId="11">#REF!</definedName>
    <definedName name="TableA">#REF!</definedName>
    <definedName name="TableB1" localSheetId="11">#REF!</definedName>
    <definedName name="TableB1">#REF!</definedName>
    <definedName name="TableB2" localSheetId="11">#REF!</definedName>
    <definedName name="TableB2">#REF!</definedName>
    <definedName name="TableB3" localSheetId="11">#REF!</definedName>
    <definedName name="TableB3">#REF!</definedName>
    <definedName name="TableC1" localSheetId="11">#REF!</definedName>
    <definedName name="TableC1">#REF!</definedName>
    <definedName name="TableC2" localSheetId="11">#REF!</definedName>
    <definedName name="TableC2">#REF!</definedName>
    <definedName name="TableC3" localSheetId="11">#REF!</definedName>
    <definedName name="TableC3">#REF!</definedName>
    <definedName name="TB_S2" localSheetId="11">#REF!</definedName>
    <definedName name="TB_S2">#REF!</definedName>
    <definedName name="TB_s2b" localSheetId="11">#REF!</definedName>
    <definedName name="TB_s2b">#REF!</definedName>
    <definedName name="TB_s2c" localSheetId="11">#REF!</definedName>
    <definedName name="TB_s2c">#REF!</definedName>
    <definedName name="TB_S3" localSheetId="11">#REF!</definedName>
    <definedName name="TB_S3">#REF!</definedName>
    <definedName name="TB_S4" localSheetId="11">#REF!</definedName>
    <definedName name="TB_S4">#REF!</definedName>
    <definedName name="TB_Sim_2" localSheetId="11">#REF!</definedName>
    <definedName name="TB_Sim_2">#REF!</definedName>
    <definedName name="TB_Sim_a" localSheetId="11">#REF!</definedName>
    <definedName name="TB_Sim_a">#REF!</definedName>
    <definedName name="TB_Sim_b" localSheetId="11">#REF!</definedName>
    <definedName name="TB_Sim_b">#REF!</definedName>
    <definedName name="TB_SR_1">[31]StRp_Tbl1!$B$4:$AF$109</definedName>
    <definedName name="TB_SR_2" localSheetId="11">#REF!</definedName>
    <definedName name="TB_SR_2">#REF!</definedName>
    <definedName name="TB_Sub">[5]CGExp!$B$135:$CL$192</definedName>
    <definedName name="TB_Subsd" localSheetId="11">#REF!</definedName>
    <definedName name="TB_Subsd">#REF!</definedName>
    <definedName name="Tb_Tax_3year">[5]TaxRev!$A$2:$L$66</definedName>
    <definedName name="TB_Taxes">'[5]JunPrg_9899&amp;beyond'!$A$487:$AE$559</definedName>
    <definedName name="TB1_x" localSheetId="11">#REF!</definedName>
    <definedName name="TB1_x">#REF!</definedName>
    <definedName name="TB1_xx" localSheetId="11">#REF!</definedName>
    <definedName name="TB1_xx">#REF!</definedName>
    <definedName name="TB1b">[5]SummaryCG!$A$79:$CL$150</definedName>
    <definedName name="TB1b_x" localSheetId="11">#REF!</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 localSheetId="11">#REF!</definedName>
    <definedName name="TBPRJ4">#REF!</definedName>
    <definedName name="Tbs1thr4" localSheetId="11">#REF!</definedName>
    <definedName name="Tbs1thr4">#REF!</definedName>
    <definedName name="test" localSheetId="11" hidden="1">#REF!</definedName>
    <definedName name="test" hidden="1">#REF!</definedName>
    <definedName name="Tetor_Ar_TOT_Lek" localSheetId="11">'[22]2003'!#REF!</definedName>
    <definedName name="Tetor_Ar_TOT_Lek">'[22]2003'!#REF!</definedName>
    <definedName name="Tetor_Ar_TOT_Valute" localSheetId="11">'[22]2003'!#REF!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 localSheetId="11">#REF!</definedName>
    <definedName name="Trade_balance">#REF!</definedName>
    <definedName name="TRANSFERTEST" localSheetId="11">#REF!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 localSheetId="11">#REF!</definedName>
    <definedName name="UCC">#REF!</definedName>
    <definedName name="USD" localSheetId="11">#REF!</definedName>
    <definedName name="USD">#REF!</definedName>
    <definedName name="USERNAME" localSheetId="11">#REF!</definedName>
    <definedName name="USERNAME">#REF!</definedName>
    <definedName name="ValidationList" localSheetId="11">#REF!</definedName>
    <definedName name="ValidationList">#REF!</definedName>
    <definedName name="viti2006">[32]kursi!$A$27:$M$37</definedName>
    <definedName name="viti2007">[32]kursi!$A$41:$M$51</definedName>
    <definedName name="WEO" localSheetId="11">#REF!</definedName>
    <definedName name="WEO">#REF!</definedName>
    <definedName name="WEODATES" localSheetId="11">#REF!</definedName>
    <definedName name="WEODATES">#REF!</definedName>
    <definedName name="weonames" localSheetId="11">#REF!</definedName>
    <definedName name="weonames">#REF!</definedName>
    <definedName name="what" localSheetId="6"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38"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4"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localSheetId="6" hidden="1">{"BOP_TAB",#N/A,FALSE,"N";"MIDTERM_TAB",#N/A,FALSE,"O"}</definedName>
    <definedName name="wrn.BOP_MIDTERM." localSheetId="11" hidden="1">{"BOP_TAB",#N/A,FALSE,"N";"MIDTERM_TAB",#N/A,FALSE,"O"}</definedName>
    <definedName name="wrn.BOP_MIDTERM." localSheetId="14" hidden="1">{"BOP_TAB",#N/A,FALSE,"N";"MIDTERM_TAB",#N/A,FALSE,"O"}</definedName>
    <definedName name="wrn.BOP_MIDTERM." localSheetId="19" hidden="1">{"BOP_TAB",#N/A,FALSE,"N";"MIDTERM_TAB",#N/A,FALSE,"O"}</definedName>
    <definedName name="wrn.BOP_MIDTERM." localSheetId="38" hidden="1">{"BOP_TAB",#N/A,FALSE,"N";"MIDTERM_TAB",#N/A,FALSE,"O"}</definedName>
    <definedName name="wrn.BOP_MIDTERM." localSheetId="33" hidden="1">{"BOP_TAB",#N/A,FALSE,"N";"MIDTERM_TAB",#N/A,FALSE,"O"}</definedName>
    <definedName name="wrn.BOP_MIDTERM." localSheetId="36" hidden="1">{"BOP_TAB",#N/A,FALSE,"N";"MIDTERM_TAB",#N/A,FALSE,"O"}</definedName>
    <definedName name="wrn.BOP_MIDTERM." localSheetId="23" hidden="1">{"BOP_TAB",#N/A,FALSE,"N";"MIDTERM_TAB",#N/A,FALSE,"O"}</definedName>
    <definedName name="wrn.BOP_MIDTERM." localSheetId="35"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28" hidden="1">{"BOP_TAB",#N/A,FALSE,"N";"MIDTERM_TAB",#N/A,FALSE,"O"}</definedName>
    <definedName name="wrn.BOP_MIDTERM." localSheetId="34" hidden="1">{"BOP_TAB",#N/A,FALSE,"N";"MIDTERM_TAB",#N/A,FALSE,"O"}</definedName>
    <definedName name="wrn.BOP_MIDTERM." localSheetId="26" hidden="1">{"BOP_TAB",#N/A,FALSE,"N";"MIDTERM_TAB",#N/A,FALSE,"O"}</definedName>
    <definedName name="wrn.BOP_MIDTERM." localSheetId="30" hidden="1">{"BOP_TAB",#N/A,FALSE,"N";"MIDTERM_TAB",#N/A,FALSE,"O"}</definedName>
    <definedName name="wrn.BOP_MIDTERM." localSheetId="29" hidden="1">{"BOP_TAB",#N/A,FALSE,"N";"MIDTERM_TAB",#N/A,FALSE,"O"}</definedName>
    <definedName name="wrn.BOP_MIDTERM." localSheetId="25" hidden="1">{"BOP_TAB",#N/A,FALSE,"N";"MIDTERM_TAB",#N/A,FALSE,"O"}</definedName>
    <definedName name="wrn.BOP_MIDTERM." localSheetId="24" hidden="1">{"BOP_TAB",#N/A,FALSE,"N";"MIDTERM_TAB",#N/A,FALSE,"O"}</definedName>
    <definedName name="wrn.BOP_MIDTERM." hidden="1">{"BOP_TAB",#N/A,FALSE,"N";"MIDTERM_TAB",#N/A,FALSE,"O"}</definedName>
    <definedName name="wrn.formula." localSheetId="6" hidden="1">{#N/A,#N/A,FALSE,"MS"}</definedName>
    <definedName name="wrn.formula." localSheetId="11" hidden="1">{#N/A,#N/A,FALSE,"MS"}</definedName>
    <definedName name="wrn.formula." localSheetId="14" hidden="1">{#N/A,#N/A,FALSE,"MS"}</definedName>
    <definedName name="wrn.formula." localSheetId="19" hidden="1">{#N/A,#N/A,FALSE,"MS"}</definedName>
    <definedName name="wrn.formula." localSheetId="38" hidden="1">{#N/A,#N/A,FALSE,"MS"}</definedName>
    <definedName name="wrn.formula." localSheetId="33" hidden="1">{#N/A,#N/A,FALSE,"MS"}</definedName>
    <definedName name="wrn.formula." localSheetId="36" hidden="1">{#N/A,#N/A,FALSE,"MS"}</definedName>
    <definedName name="wrn.formula." localSheetId="23" hidden="1">{#N/A,#N/A,FALSE,"MS"}</definedName>
    <definedName name="wrn.formula." localSheetId="35" hidden="1">{#N/A,#N/A,FALSE,"MS"}</definedName>
    <definedName name="wrn.formula." localSheetId="27" hidden="1">{#N/A,#N/A,FALSE,"MS"}</definedName>
    <definedName name="wrn.formula." localSheetId="31" hidden="1">{#N/A,#N/A,FALSE,"MS"}</definedName>
    <definedName name="wrn.formula." localSheetId="37" hidden="1">{#N/A,#N/A,FALSE,"MS"}</definedName>
    <definedName name="wrn.formula." localSheetId="39" hidden="1">{#N/A,#N/A,FALSE,"MS"}</definedName>
    <definedName name="wrn.formula." localSheetId="28" hidden="1">{#N/A,#N/A,FALSE,"MS"}</definedName>
    <definedName name="wrn.formula." localSheetId="34" hidden="1">{#N/A,#N/A,FALSE,"MS"}</definedName>
    <definedName name="wrn.formula." localSheetId="26" hidden="1">{#N/A,#N/A,FALSE,"MS"}</definedName>
    <definedName name="wrn.formula." localSheetId="30" hidden="1">{#N/A,#N/A,FALSE,"MS"}</definedName>
    <definedName name="wrn.formula." localSheetId="29" hidden="1">{#N/A,#N/A,FALSE,"MS"}</definedName>
    <definedName name="wrn.formula." localSheetId="25" hidden="1">{#N/A,#N/A,FALSE,"MS"}</definedName>
    <definedName name="wrn.formula." localSheetId="24" hidden="1">{#N/A,#N/A,FALSE,"MS"}</definedName>
    <definedName name="wrn.formula." hidden="1">{#N/A,#N/A,FALSE,"MS"}</definedName>
    <definedName name="wrn.IMF._.RR._.Office." localSheetId="6"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_.Economic._.Indicators." localSheetId="6" hidden="1">{"Main Economic Indicators",#N/A,FALSE,"C"}</definedName>
    <definedName name="wrn.Main._.Economic._.Indicators." localSheetId="11" hidden="1">{"Main Economic Indicators",#N/A,FALSE,"C"}</definedName>
    <definedName name="wrn.Main._.Economic._.Indicators." localSheetId="14" hidden="1">{"Main Economic Indicators",#N/A,FALSE,"C"}</definedName>
    <definedName name="wrn.Main._.Economic._.Indicators." localSheetId="19" hidden="1">{"Main Economic Indicators",#N/A,FALSE,"C"}</definedName>
    <definedName name="wrn.Main._.Economic._.Indicators." localSheetId="38" hidden="1">{"Main Economic Indicators",#N/A,FALSE,"C"}</definedName>
    <definedName name="wrn.Main._.Economic._.Indicators." localSheetId="33" hidden="1">{"Main Economic Indicators",#N/A,FALSE,"C"}</definedName>
    <definedName name="wrn.Main._.Economic._.Indicators." localSheetId="36" hidden="1">{"Main Economic Indicators",#N/A,FALSE,"C"}</definedName>
    <definedName name="wrn.Main._.Economic._.Indicators." localSheetId="23" hidden="1">{"Main Economic Indicators",#N/A,FALSE,"C"}</definedName>
    <definedName name="wrn.Main._.Economic._.Indicators." localSheetId="35" hidden="1">{"Main Economic Indicators",#N/A,FALSE,"C"}</definedName>
    <definedName name="wrn.Main._.Economic._.Indicators." localSheetId="27" hidden="1">{"Main Economic Indicators",#N/A,FALSE,"C"}</definedName>
    <definedName name="wrn.Main._.Economic._.Indicators." localSheetId="31"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28" hidden="1">{"Main Economic Indicators",#N/A,FALSE,"C"}</definedName>
    <definedName name="wrn.Main._.Economic._.Indicators." localSheetId="34" hidden="1">{"Main Economic Indicators",#N/A,FALSE,"C"}</definedName>
    <definedName name="wrn.Main._.Economic._.Indicators." localSheetId="26" hidden="1">{"Main Economic Indicators",#N/A,FALSE,"C"}</definedName>
    <definedName name="wrn.Main._.Economic._.Indicators." localSheetId="30" hidden="1">{"Main Economic Indicators",#N/A,FALSE,"C"}</definedName>
    <definedName name="wrn.Main._.Economic._.Indicators." localSheetId="29" hidden="1">{"Main Economic Indicators",#N/A,FALSE,"C"}</definedName>
    <definedName name="wrn.Main._.Economic._.Indicators." localSheetId="25" hidden="1">{"Main Economic Indicators",#N/A,FALSE,"C"}</definedName>
    <definedName name="wrn.Main._.Economic._.Indicators." localSheetId="24"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1" hidden="1">{"MONA",#N/A,FALSE,"S"}</definedName>
    <definedName name="wrn.MONA." localSheetId="14" hidden="1">{"MONA",#N/A,FALSE,"S"}</definedName>
    <definedName name="wrn.MONA." localSheetId="19" hidden="1">{"MONA",#N/A,FALSE,"S"}</definedName>
    <definedName name="wrn.MONA." localSheetId="38" hidden="1">{"MONA",#N/A,FALSE,"S"}</definedName>
    <definedName name="wrn.MONA." localSheetId="33" hidden="1">{"MONA",#N/A,FALSE,"S"}</definedName>
    <definedName name="wrn.MONA." localSheetId="36" hidden="1">{"MONA",#N/A,FALSE,"S"}</definedName>
    <definedName name="wrn.MONA." localSheetId="23" hidden="1">{"MONA",#N/A,FALSE,"S"}</definedName>
    <definedName name="wrn.MONA." localSheetId="35" hidden="1">{"MONA",#N/A,FALSE,"S"}</definedName>
    <definedName name="wrn.MONA." localSheetId="27" hidden="1">{"MONA",#N/A,FALSE,"S"}</definedName>
    <definedName name="wrn.MONA." localSheetId="31" hidden="1">{"MONA",#N/A,FALSE,"S"}</definedName>
    <definedName name="wrn.MONA." localSheetId="37" hidden="1">{"MONA",#N/A,FALSE,"S"}</definedName>
    <definedName name="wrn.MONA." localSheetId="39" hidden="1">{"MONA",#N/A,FALSE,"S"}</definedName>
    <definedName name="wrn.MONA." localSheetId="28" hidden="1">{"MONA",#N/A,FALSE,"S"}</definedName>
    <definedName name="wrn.MONA." localSheetId="34" hidden="1">{"MONA",#N/A,FALSE,"S"}</definedName>
    <definedName name="wrn.MONA." localSheetId="26" hidden="1">{"MONA",#N/A,FALSE,"S"}</definedName>
    <definedName name="wrn.MONA." localSheetId="30" hidden="1">{"MONA",#N/A,FALSE,"S"}</definedName>
    <definedName name="wrn.MONA." localSheetId="29" hidden="1">{"MONA",#N/A,FALSE,"S"}</definedName>
    <definedName name="wrn.MONA." localSheetId="25" hidden="1">{"MONA",#N/A,FALSE,"S"}</definedName>
    <definedName name="wrn.MONA." localSheetId="24" hidden="1">{"MONA",#N/A,FALSE,"S"}</definedName>
    <definedName name="wrn.MONA." hidden="1">{"MONA",#N/A,FALSE,"S"}</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localSheetId="14" hidden="1">{#N/A,#N/A,FALSE,"I";#N/A,#N/A,FALSE,"J";#N/A,#N/A,FALSE,"K";#N/A,#N/A,FALSE,"L";#N/A,#N/A,FALSE,"M";#N/A,#N/A,FALSE,"N";#N/A,#N/A,FALSE,"O"}</definedName>
    <definedName name="wrn.Output._.tables." localSheetId="19" hidden="1">{#N/A,#N/A,FALSE,"I";#N/A,#N/A,FALSE,"J";#N/A,#N/A,FALSE,"K";#N/A,#N/A,FALSE,"L";#N/A,#N/A,FALSE,"M";#N/A,#N/A,FALSE,"N";#N/A,#N/A,FALSE,"O"}</definedName>
    <definedName name="wrn.Output._.tables." localSheetId="38" hidden="1">{#N/A,#N/A,FALSE,"I";#N/A,#N/A,FALSE,"J";#N/A,#N/A,FALSE,"K";#N/A,#N/A,FALSE,"L";#N/A,#N/A,FALSE,"M";#N/A,#N/A,FALSE,"N";#N/A,#N/A,FALSE,"O"}</definedName>
    <definedName name="wrn.Output._.tables." localSheetId="33" hidden="1">{#N/A,#N/A,FALSE,"I";#N/A,#N/A,FALSE,"J";#N/A,#N/A,FALSE,"K";#N/A,#N/A,FALSE,"L";#N/A,#N/A,FALSE,"M";#N/A,#N/A,FALSE,"N";#N/A,#N/A,FALSE,"O"}</definedName>
    <definedName name="wrn.Output._.tables." localSheetId="36" hidden="1">{#N/A,#N/A,FALSE,"I";#N/A,#N/A,FALSE,"J";#N/A,#N/A,FALSE,"K";#N/A,#N/A,FALSE,"L";#N/A,#N/A,FALSE,"M";#N/A,#N/A,FALSE,"N";#N/A,#N/A,FALSE,"O"}</definedName>
    <definedName name="wrn.Output._.tables." localSheetId="23" hidden="1">{#N/A,#N/A,FALSE,"I";#N/A,#N/A,FALSE,"J";#N/A,#N/A,FALSE,"K";#N/A,#N/A,FALSE,"L";#N/A,#N/A,FALSE,"M";#N/A,#N/A,FALSE,"N";#N/A,#N/A,FALSE,"O"}</definedName>
    <definedName name="wrn.Output._.tables." localSheetId="35"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28" hidden="1">{#N/A,#N/A,FALSE,"I";#N/A,#N/A,FALSE,"J";#N/A,#N/A,FALSE,"K";#N/A,#N/A,FALSE,"L";#N/A,#N/A,FALSE,"M";#N/A,#N/A,FALSE,"N";#N/A,#N/A,FALSE,"O"}</definedName>
    <definedName name="wrn.Output._.tables." localSheetId="34" hidden="1">{#N/A,#N/A,FALSE,"I";#N/A,#N/A,FALSE,"J";#N/A,#N/A,FALSE,"K";#N/A,#N/A,FALSE,"L";#N/A,#N/A,FALSE,"M";#N/A,#N/A,FALSE,"N";#N/A,#N/A,FALSE,"O"}</definedName>
    <definedName name="wrn.Output._.tables." localSheetId="26" hidden="1">{#N/A,#N/A,FALSE,"I";#N/A,#N/A,FALSE,"J";#N/A,#N/A,FALSE,"K";#N/A,#N/A,FALSE,"L";#N/A,#N/A,FALSE,"M";#N/A,#N/A,FALSE,"N";#N/A,#N/A,FALSE,"O"}</definedName>
    <definedName name="wrn.Output._.tables." localSheetId="30" hidden="1">{#N/A,#N/A,FALSE,"I";#N/A,#N/A,FALSE,"J";#N/A,#N/A,FALSE,"K";#N/A,#N/A,FALSE,"L";#N/A,#N/A,FALSE,"M";#N/A,#N/A,FALSE,"N";#N/A,#N/A,FALSE,"O"}</definedName>
    <definedName name="wrn.Output._.tables." localSheetId="29" hidden="1">{#N/A,#N/A,FALSE,"I";#N/A,#N/A,FALSE,"J";#N/A,#N/A,FALSE,"K";#N/A,#N/A,FALSE,"L";#N/A,#N/A,FALSE,"M";#N/A,#N/A,FALSE,"N";#N/A,#N/A,FALSE,"O"}</definedName>
    <definedName name="wrn.Output._.tables." localSheetId="25" hidden="1">{#N/A,#N/A,FALSE,"I";#N/A,#N/A,FALSE,"J";#N/A,#N/A,FALSE,"K";#N/A,#N/A,FALSE,"L";#N/A,#N/A,FALSE,"M";#N/A,#N/A,FALSE,"N";#N/A,#N/A,FALSE,"O"}</definedName>
    <definedName name="wrn.Output._.tables." localSheetId="24" hidden="1">{#N/A,#N/A,FALSE,"I";#N/A,#N/A,FALSE,"J";#N/A,#N/A,FALSE,"K";#N/A,#N/A,FALSE,"L";#N/A,#N/A,FALSE,"M";#N/A,#N/A,FALSE,"N";#N/A,#N/A,FALSE,"O"}</definedName>
    <definedName name="wrn.Output._.tables." hidden="1">{#N/A,#N/A,FALSE,"I";#N/A,#N/A,FALSE,"J";#N/A,#N/A,FALSE,"K";#N/A,#N/A,FALSE,"L";#N/A,#N/A,FALSE,"M";#N/A,#N/A,FALSE,"N";#N/A,#N/A,FALSE,"O"}</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WEO." localSheetId="6" hidden="1">{"WEO",#N/A,FALSE,"T"}</definedName>
    <definedName name="wrn.WEO." localSheetId="11" hidden="1">{"WEO",#N/A,FALSE,"T"}</definedName>
    <definedName name="wrn.WEO." localSheetId="14" hidden="1">{"WEO",#N/A,FALSE,"T"}</definedName>
    <definedName name="wrn.WEO." localSheetId="19" hidden="1">{"WEO",#N/A,FALSE,"T"}</definedName>
    <definedName name="wrn.WEO." localSheetId="38" hidden="1">{"WEO",#N/A,FALSE,"T"}</definedName>
    <definedName name="wrn.WEO." localSheetId="33" hidden="1">{"WEO",#N/A,FALSE,"T"}</definedName>
    <definedName name="wrn.WEO." localSheetId="36" hidden="1">{"WEO",#N/A,FALSE,"T"}</definedName>
    <definedName name="wrn.WEO." localSheetId="23" hidden="1">{"WEO",#N/A,FALSE,"T"}</definedName>
    <definedName name="wrn.WEO." localSheetId="35" hidden="1">{"WEO",#N/A,FALSE,"T"}</definedName>
    <definedName name="wrn.WEO." localSheetId="27" hidden="1">{"WEO",#N/A,FALSE,"T"}</definedName>
    <definedName name="wrn.WEO." localSheetId="31" hidden="1">{"WEO",#N/A,FALSE,"T"}</definedName>
    <definedName name="wrn.WEO." localSheetId="37" hidden="1">{"WEO",#N/A,FALSE,"T"}</definedName>
    <definedName name="wrn.WEO." localSheetId="39" hidden="1">{"WEO",#N/A,FALSE,"T"}</definedName>
    <definedName name="wrn.WEO." localSheetId="28" hidden="1">{"WEO",#N/A,FALSE,"T"}</definedName>
    <definedName name="wrn.WEO." localSheetId="34" hidden="1">{"WEO",#N/A,FALSE,"T"}</definedName>
    <definedName name="wrn.WEO." localSheetId="26" hidden="1">{"WEO",#N/A,FALSE,"T"}</definedName>
    <definedName name="wrn.WEO." localSheetId="30" hidden="1">{"WEO",#N/A,FALSE,"T"}</definedName>
    <definedName name="wrn.WEO." localSheetId="29" hidden="1">{"WEO",#N/A,FALSE,"T"}</definedName>
    <definedName name="wrn.WEO." localSheetId="25" hidden="1">{"WEO",#N/A,FALSE,"T"}</definedName>
    <definedName name="wrn.WEO." localSheetId="24" hidden="1">{"WEO",#N/A,FALSE,"T"}</definedName>
    <definedName name="wrn.WEO." hidden="1">{"WEO",#N/A,FALSE,"T"}</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XGS" localSheetId="11">#REF!</definedName>
    <definedName name="XGS">#REF!</definedName>
    <definedName name="xrate_lari">[19]Work!$DW$5:$EP$97</definedName>
    <definedName name="xrates">[19]Work!$CG$5:$CZ$97</definedName>
    <definedName name="xxWRS_1" localSheetId="11">#REF!</definedName>
    <definedName name="xxWRS_1">#REF!</definedName>
    <definedName name="xxWRS_2" localSheetId="11">#REF!</definedName>
    <definedName name="xxWRS_2">#REF!</definedName>
    <definedName name="xxWRS_3" localSheetId="11">#REF!</definedName>
    <definedName name="xxWRS_3">#REF!</definedName>
    <definedName name="Year" localSheetId="11">#REF!</definedName>
    <definedName name="Year">#REF!</definedName>
    <definedName name="YEAR2009" localSheetId="11">#REF!</definedName>
    <definedName name="YEAR2009">#REF!</definedName>
    <definedName name="YEAR2013" localSheetId="11">#REF!</definedName>
    <definedName name="YEAR2013">#REF!</definedName>
    <definedName name="Years" localSheetId="11">#REF!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1" i="202" l="1"/>
  <c r="C31" i="202"/>
  <c r="D31" i="202"/>
  <c r="E31" i="202"/>
  <c r="E34" i="202" s="1"/>
  <c r="B32" i="202"/>
  <c r="C32" i="202"/>
  <c r="D32" i="202"/>
  <c r="E32" i="202"/>
  <c r="C33" i="202"/>
  <c r="D33" i="202"/>
  <c r="E33" i="202"/>
  <c r="C34" i="202"/>
  <c r="D34" i="202"/>
  <c r="B38" i="202"/>
  <c r="C38" i="202"/>
  <c r="D38" i="202"/>
  <c r="E38" i="202"/>
  <c r="B41" i="202"/>
  <c r="C41" i="202"/>
  <c r="D41" i="202"/>
  <c r="E41" i="202"/>
  <c r="B44" i="202"/>
  <c r="C44" i="202"/>
  <c r="D44" i="202"/>
  <c r="E44" i="202"/>
  <c r="B47" i="202"/>
  <c r="C47" i="202"/>
  <c r="D47" i="202"/>
  <c r="E47" i="202"/>
  <c r="B50" i="202"/>
  <c r="C50" i="202"/>
  <c r="D50" i="202"/>
  <c r="E50" i="202"/>
  <c r="B53" i="202"/>
  <c r="B59" i="202" s="1"/>
  <c r="B60" i="202" s="1"/>
  <c r="C53" i="202"/>
  <c r="D53" i="202"/>
  <c r="D59" i="202" s="1"/>
  <c r="D54" i="202"/>
  <c r="E54" i="202"/>
  <c r="E53" i="202" s="1"/>
  <c r="B56" i="202"/>
  <c r="C56" i="202"/>
  <c r="D56" i="202"/>
  <c r="E56" i="202"/>
  <c r="E59" i="202" s="1"/>
  <c r="E60" i="202" s="1"/>
  <c r="B68" i="202"/>
  <c r="C69" i="202"/>
  <c r="D69" i="202"/>
  <c r="E69" i="202"/>
  <c r="C75" i="202"/>
  <c r="D75" i="202"/>
  <c r="E76" i="202"/>
  <c r="E75" i="202" s="1"/>
  <c r="B78" i="202"/>
  <c r="C78" i="202"/>
  <c r="C67" i="202" s="1"/>
  <c r="D78" i="202"/>
  <c r="D67" i="202" s="1"/>
  <c r="E78" i="202"/>
  <c r="E67" i="202" s="1"/>
  <c r="B79" i="202"/>
  <c r="C91" i="202"/>
  <c r="B92" i="202"/>
  <c r="C92" i="202"/>
  <c r="D92" i="202"/>
  <c r="E92" i="202"/>
  <c r="C93" i="202"/>
  <c r="B98" i="202"/>
  <c r="C98" i="202"/>
  <c r="D98" i="202"/>
  <c r="E98" i="202"/>
  <c r="E108" i="202" s="1"/>
  <c r="E90" i="202" s="1"/>
  <c r="B103" i="202"/>
  <c r="B108" i="202" s="1"/>
  <c r="B90" i="202" s="1"/>
  <c r="C103" i="202"/>
  <c r="D103" i="202"/>
  <c r="E103" i="202"/>
  <c r="C108" i="202"/>
  <c r="C90" i="202" s="1"/>
  <c r="C121" i="202"/>
  <c r="D121" i="202"/>
  <c r="E121" i="202"/>
  <c r="B127" i="202"/>
  <c r="C127" i="202"/>
  <c r="D127" i="202"/>
  <c r="E127" i="202"/>
  <c r="B132" i="202"/>
  <c r="C132" i="202"/>
  <c r="D132" i="202"/>
  <c r="E132" i="202"/>
  <c r="B137" i="202"/>
  <c r="B119" i="202" s="1"/>
  <c r="B120" i="202" s="1"/>
  <c r="C137" i="202"/>
  <c r="C119" i="202" s="1"/>
  <c r="C120" i="202" s="1"/>
  <c r="C146" i="202"/>
  <c r="D146" i="202"/>
  <c r="E146" i="202"/>
  <c r="B152" i="202"/>
  <c r="C152" i="202"/>
  <c r="D152" i="202"/>
  <c r="E152" i="202"/>
  <c r="B157" i="202"/>
  <c r="C157" i="202"/>
  <c r="C162" i="202" s="1"/>
  <c r="C144" i="202" s="1"/>
  <c r="D157" i="202"/>
  <c r="E157" i="202"/>
  <c r="B162" i="202"/>
  <c r="B144" i="202" s="1"/>
  <c r="B145" i="202" s="1"/>
  <c r="D162" i="202"/>
  <c r="D144" i="202" s="1"/>
  <c r="C171" i="202"/>
  <c r="D171" i="202"/>
  <c r="E171" i="202"/>
  <c r="B177" i="202"/>
  <c r="C177" i="202"/>
  <c r="D177" i="202"/>
  <c r="E177" i="202"/>
  <c r="B182" i="202"/>
  <c r="D182" i="202"/>
  <c r="E182" i="202"/>
  <c r="C186" i="202"/>
  <c r="C182" i="202" s="1"/>
  <c r="C194" i="202"/>
  <c r="C197" i="202" s="1"/>
  <c r="B195" i="202"/>
  <c r="C196" i="202"/>
  <c r="D196" i="202"/>
  <c r="E196" i="202"/>
  <c r="B202" i="202"/>
  <c r="C202" i="202"/>
  <c r="D202" i="202"/>
  <c r="D212" i="202" s="1"/>
  <c r="D194" i="202" s="1"/>
  <c r="D195" i="202" s="1"/>
  <c r="E202" i="202"/>
  <c r="B207" i="202"/>
  <c r="C207" i="202"/>
  <c r="D207" i="202"/>
  <c r="E207" i="202"/>
  <c r="B212" i="202"/>
  <c r="C212" i="202"/>
  <c r="E212" i="202"/>
  <c r="E194" i="202" s="1"/>
  <c r="E245" i="202"/>
  <c r="E248" i="202" s="1"/>
  <c r="C247" i="202"/>
  <c r="D247" i="202"/>
  <c r="E247" i="202"/>
  <c r="C248" i="202"/>
  <c r="D248" i="202"/>
  <c r="C249" i="202"/>
  <c r="D249" i="202"/>
  <c r="E249" i="202"/>
  <c r="B253" i="202"/>
  <c r="C253" i="202"/>
  <c r="D253" i="202"/>
  <c r="E253" i="202"/>
  <c r="E263" i="202" s="1"/>
  <c r="B258" i="202"/>
  <c r="D258" i="202"/>
  <c r="E258" i="202"/>
  <c r="C262" i="202"/>
  <c r="C258" i="202" s="1"/>
  <c r="C272" i="202"/>
  <c r="D272" i="202"/>
  <c r="E272" i="202"/>
  <c r="C278" i="202"/>
  <c r="D278" i="202"/>
  <c r="E278" i="202"/>
  <c r="E288" i="202" s="1"/>
  <c r="E270" i="202" s="1"/>
  <c r="B283" i="202"/>
  <c r="C283" i="202"/>
  <c r="C288" i="202" s="1"/>
  <c r="C270" i="202" s="1"/>
  <c r="D283" i="202"/>
  <c r="D288" i="202" s="1"/>
  <c r="D270" i="202" s="1"/>
  <c r="E283" i="202"/>
  <c r="B288" i="202"/>
  <c r="C299" i="202"/>
  <c r="D299" i="202"/>
  <c r="E299" i="202"/>
  <c r="B305" i="202"/>
  <c r="C305" i="202"/>
  <c r="D305" i="202"/>
  <c r="E305" i="202"/>
  <c r="C310" i="202"/>
  <c r="D310" i="202"/>
  <c r="E310" i="202"/>
  <c r="B315" i="202"/>
  <c r="C324" i="202"/>
  <c r="D324" i="202"/>
  <c r="E324" i="202"/>
  <c r="B330" i="202"/>
  <c r="B340" i="202" s="1"/>
  <c r="C330" i="202"/>
  <c r="D330" i="202"/>
  <c r="E330" i="202"/>
  <c r="C335" i="202"/>
  <c r="C340" i="202" s="1"/>
  <c r="C322" i="202" s="1"/>
  <c r="C323" i="202" s="1"/>
  <c r="C326" i="202" s="1"/>
  <c r="D335" i="202"/>
  <c r="E336" i="202"/>
  <c r="E335" i="202" s="1"/>
  <c r="E340" i="202" s="1"/>
  <c r="E322" i="202" s="1"/>
  <c r="C349" i="202"/>
  <c r="D349" i="202"/>
  <c r="E349" i="202"/>
  <c r="B355" i="202"/>
  <c r="B365" i="202" s="1"/>
  <c r="C355" i="202"/>
  <c r="D355" i="202"/>
  <c r="E355" i="202"/>
  <c r="C360" i="202"/>
  <c r="D360" i="202"/>
  <c r="E360" i="202"/>
  <c r="C365" i="202"/>
  <c r="C347" i="202" s="1"/>
  <c r="C348" i="202" s="1"/>
  <c r="C351" i="202" s="1"/>
  <c r="C374" i="202"/>
  <c r="D374" i="202"/>
  <c r="E374" i="202"/>
  <c r="B380" i="202"/>
  <c r="B390" i="202" s="1"/>
  <c r="C380" i="202"/>
  <c r="D380" i="202"/>
  <c r="E380" i="202"/>
  <c r="C385" i="202"/>
  <c r="C390" i="202" s="1"/>
  <c r="C372" i="202" s="1"/>
  <c r="D385" i="202"/>
  <c r="E385" i="202"/>
  <c r="C401" i="202"/>
  <c r="D401" i="202"/>
  <c r="E401" i="202"/>
  <c r="B407" i="202"/>
  <c r="C407" i="202"/>
  <c r="D407" i="202"/>
  <c r="E407" i="202"/>
  <c r="B412" i="202"/>
  <c r="C412" i="202"/>
  <c r="C417" i="202" s="1"/>
  <c r="C399" i="202" s="1"/>
  <c r="D412" i="202"/>
  <c r="E412" i="202"/>
  <c r="E417" i="202" s="1"/>
  <c r="E399" i="202" s="1"/>
  <c r="B417" i="202"/>
  <c r="D417" i="202"/>
  <c r="D399" i="202" s="1"/>
  <c r="C426" i="202"/>
  <c r="D426" i="202"/>
  <c r="E426" i="202"/>
  <c r="B432" i="202"/>
  <c r="C432" i="202"/>
  <c r="D432" i="202"/>
  <c r="E432" i="202"/>
  <c r="B437" i="202"/>
  <c r="C437" i="202"/>
  <c r="D437" i="202"/>
  <c r="E437" i="202"/>
  <c r="D442" i="202"/>
  <c r="D424" i="202" s="1"/>
  <c r="D425" i="202" s="1"/>
  <c r="C453" i="202"/>
  <c r="D453" i="202"/>
  <c r="E453" i="202"/>
  <c r="B459" i="202"/>
  <c r="C459" i="202"/>
  <c r="C469" i="202" s="1"/>
  <c r="C451" i="202" s="1"/>
  <c r="C454" i="202" s="1"/>
  <c r="D459" i="202"/>
  <c r="E459" i="202"/>
  <c r="E469" i="202" s="1"/>
  <c r="E451" i="202" s="1"/>
  <c r="E452" i="202" s="1"/>
  <c r="B464" i="202"/>
  <c r="C464" i="202"/>
  <c r="D464" i="202"/>
  <c r="E464" i="202"/>
  <c r="D469" i="202"/>
  <c r="D451" i="202" s="1"/>
  <c r="C480" i="202"/>
  <c r="D480" i="202"/>
  <c r="E480" i="202"/>
  <c r="B486" i="202"/>
  <c r="C486" i="202"/>
  <c r="C496" i="202" s="1"/>
  <c r="C478" i="202" s="1"/>
  <c r="C479" i="202" s="1"/>
  <c r="C482" i="202" s="1"/>
  <c r="D486" i="202"/>
  <c r="E486" i="202"/>
  <c r="E496" i="202" s="1"/>
  <c r="E478" i="202" s="1"/>
  <c r="E479" i="202" s="1"/>
  <c r="B491" i="202"/>
  <c r="B496" i="202" s="1"/>
  <c r="C491" i="202"/>
  <c r="D491" i="202"/>
  <c r="E491" i="202"/>
  <c r="C507" i="202"/>
  <c r="D507" i="202"/>
  <c r="E507" i="202"/>
  <c r="C509" i="202"/>
  <c r="B513" i="202"/>
  <c r="C513" i="202"/>
  <c r="D513" i="202"/>
  <c r="E513" i="202"/>
  <c r="B518" i="202"/>
  <c r="C518" i="202"/>
  <c r="D518" i="202"/>
  <c r="E518" i="202"/>
  <c r="B523" i="202"/>
  <c r="C523" i="202"/>
  <c r="C505" i="202" s="1"/>
  <c r="C508" i="202" s="1"/>
  <c r="D523" i="202"/>
  <c r="D505" i="202" s="1"/>
  <c r="E523" i="202"/>
  <c r="E505" i="202" s="1"/>
  <c r="E506" i="202" s="1"/>
  <c r="C533" i="202"/>
  <c r="D533" i="202"/>
  <c r="E533" i="202"/>
  <c r="C535" i="202"/>
  <c r="B539" i="202"/>
  <c r="C539" i="202"/>
  <c r="D539" i="202"/>
  <c r="E539" i="202"/>
  <c r="B544" i="202"/>
  <c r="C544" i="202"/>
  <c r="D544" i="202"/>
  <c r="E544" i="202"/>
  <c r="B549" i="202"/>
  <c r="C549" i="202"/>
  <c r="C531" i="202" s="1"/>
  <c r="C534" i="202" s="1"/>
  <c r="D549" i="202"/>
  <c r="D531" i="202" s="1"/>
  <c r="D532" i="202" s="1"/>
  <c r="D535" i="202" s="1"/>
  <c r="E549" i="202"/>
  <c r="E531" i="202" s="1"/>
  <c r="C559" i="202"/>
  <c r="D559" i="202"/>
  <c r="E559" i="202"/>
  <c r="C561" i="202"/>
  <c r="B565" i="202"/>
  <c r="C565" i="202"/>
  <c r="D565" i="202"/>
  <c r="E565" i="202"/>
  <c r="B570" i="202"/>
  <c r="B575" i="202" s="1"/>
  <c r="C570" i="202"/>
  <c r="C575" i="202" s="1"/>
  <c r="C557" i="202" s="1"/>
  <c r="C560" i="202" s="1"/>
  <c r="D570" i="202"/>
  <c r="E570" i="202"/>
  <c r="E575" i="202" s="1"/>
  <c r="E557" i="202" s="1"/>
  <c r="D575" i="202"/>
  <c r="D557" i="202" s="1"/>
  <c r="D558" i="202" s="1"/>
  <c r="D561" i="202" s="1"/>
  <c r="C585" i="202"/>
  <c r="D585" i="202"/>
  <c r="E585" i="202"/>
  <c r="C587" i="202"/>
  <c r="B591" i="202"/>
  <c r="C591" i="202"/>
  <c r="D591" i="202"/>
  <c r="D601" i="202" s="1"/>
  <c r="D583" i="202" s="1"/>
  <c r="E591" i="202"/>
  <c r="B596" i="202"/>
  <c r="C596" i="202"/>
  <c r="D596" i="202"/>
  <c r="E596" i="202"/>
  <c r="B601" i="202"/>
  <c r="C611" i="202"/>
  <c r="D611" i="202"/>
  <c r="E611" i="202"/>
  <c r="C613" i="202"/>
  <c r="B617" i="202"/>
  <c r="C617" i="202"/>
  <c r="D617" i="202"/>
  <c r="E617" i="202"/>
  <c r="B622" i="202"/>
  <c r="B627" i="202" s="1"/>
  <c r="C622" i="202"/>
  <c r="D622" i="202"/>
  <c r="D627" i="202" s="1"/>
  <c r="D609" i="202" s="1"/>
  <c r="D610" i="202" s="1"/>
  <c r="D613" i="202" s="1"/>
  <c r="E622" i="202"/>
  <c r="E627" i="202"/>
  <c r="E609" i="202" s="1"/>
  <c r="B636" i="202"/>
  <c r="C637" i="202"/>
  <c r="D637" i="202"/>
  <c r="E637" i="202"/>
  <c r="B643" i="202"/>
  <c r="C643" i="202"/>
  <c r="D643" i="202"/>
  <c r="E643" i="202"/>
  <c r="E653" i="202" s="1"/>
  <c r="E635" i="202" s="1"/>
  <c r="E636" i="202" s="1"/>
  <c r="B648" i="202"/>
  <c r="B653" i="202" s="1"/>
  <c r="C648" i="202"/>
  <c r="D648" i="202"/>
  <c r="E648" i="202"/>
  <c r="B658" i="202"/>
  <c r="C658" i="202"/>
  <c r="D658" i="202"/>
  <c r="E658" i="202"/>
  <c r="B659" i="202"/>
  <c r="C659" i="202"/>
  <c r="D659" i="202"/>
  <c r="E659" i="202"/>
  <c r="B661" i="202"/>
  <c r="C661" i="202"/>
  <c r="D661" i="202"/>
  <c r="E661" i="202"/>
  <c r="B662" i="202"/>
  <c r="C662" i="202"/>
  <c r="D662" i="202"/>
  <c r="E662" i="202"/>
  <c r="B664" i="202"/>
  <c r="C664" i="202"/>
  <c r="D664" i="202"/>
  <c r="B665" i="202"/>
  <c r="C665" i="202"/>
  <c r="D665" i="202"/>
  <c r="E665" i="202"/>
  <c r="B667" i="202"/>
  <c r="C667" i="202"/>
  <c r="D667" i="202"/>
  <c r="E667" i="202"/>
  <c r="B668" i="202"/>
  <c r="C668" i="202"/>
  <c r="D668" i="202"/>
  <c r="E668" i="202"/>
  <c r="B669" i="202"/>
  <c r="B670" i="202"/>
  <c r="C670" i="202"/>
  <c r="D670" i="202"/>
  <c r="E670" i="202"/>
  <c r="E669" i="202" s="1"/>
  <c r="B671" i="202"/>
  <c r="C671" i="202"/>
  <c r="D671" i="202"/>
  <c r="E671" i="202"/>
  <c r="B673" i="202"/>
  <c r="C673" i="202"/>
  <c r="D673" i="202"/>
  <c r="E673" i="202"/>
  <c r="B674" i="202"/>
  <c r="C674" i="202"/>
  <c r="D674" i="202"/>
  <c r="E674" i="202"/>
  <c r="B676" i="202"/>
  <c r="C676" i="202"/>
  <c r="D676" i="202"/>
  <c r="E676" i="202"/>
  <c r="B677" i="202"/>
  <c r="C677" i="202"/>
  <c r="D677" i="202"/>
  <c r="E677" i="202"/>
  <c r="E675" i="202" s="1"/>
  <c r="B679" i="202"/>
  <c r="C679" i="202"/>
  <c r="D679" i="202"/>
  <c r="E679" i="202"/>
  <c r="B680" i="202"/>
  <c r="C680" i="202"/>
  <c r="D680" i="202"/>
  <c r="E680" i="202"/>
  <c r="B681" i="202"/>
  <c r="C681" i="202"/>
  <c r="D681" i="202"/>
  <c r="E681" i="202"/>
  <c r="B682" i="202"/>
  <c r="C682" i="202"/>
  <c r="D682" i="202"/>
  <c r="E682" i="202"/>
  <c r="B684" i="202"/>
  <c r="C684" i="202"/>
  <c r="D684" i="202"/>
  <c r="E684" i="202"/>
  <c r="B685" i="202"/>
  <c r="C685" i="202"/>
  <c r="D685" i="202"/>
  <c r="E685" i="202"/>
  <c r="B686" i="202"/>
  <c r="C686" i="202"/>
  <c r="D686" i="202"/>
  <c r="E686" i="202"/>
  <c r="B687" i="202"/>
  <c r="C687" i="202"/>
  <c r="D687" i="202"/>
  <c r="E687" i="202"/>
  <c r="C400" i="202" l="1"/>
  <c r="C403" i="202" s="1"/>
  <c r="C402" i="202"/>
  <c r="D653" i="202"/>
  <c r="D635" i="202" s="1"/>
  <c r="D636" i="202" s="1"/>
  <c r="E390" i="202"/>
  <c r="E372" i="202" s="1"/>
  <c r="E373" i="202" s="1"/>
  <c r="E365" i="202"/>
  <c r="E347" i="202" s="1"/>
  <c r="B263" i="202"/>
  <c r="E187" i="202"/>
  <c r="E169" i="202" s="1"/>
  <c r="C442" i="202"/>
  <c r="C424" i="202" s="1"/>
  <c r="C427" i="202" s="1"/>
  <c r="E137" i="202"/>
  <c r="E119" i="202" s="1"/>
  <c r="D108" i="202"/>
  <c r="D90" i="202" s="1"/>
  <c r="B657" i="202"/>
  <c r="D390" i="202"/>
  <c r="D372" i="202" s="1"/>
  <c r="D375" i="202" s="1"/>
  <c r="E664" i="202"/>
  <c r="C653" i="202"/>
  <c r="C635" i="202" s="1"/>
  <c r="C638" i="202" s="1"/>
  <c r="D340" i="202"/>
  <c r="D322" i="202" s="1"/>
  <c r="D325" i="202" s="1"/>
  <c r="D315" i="202"/>
  <c r="D297" i="202" s="1"/>
  <c r="D300" i="202" s="1"/>
  <c r="D137" i="202"/>
  <c r="D119" i="202" s="1"/>
  <c r="E122" i="202" s="1"/>
  <c r="E672" i="202"/>
  <c r="B663" i="202"/>
  <c r="E442" i="202"/>
  <c r="E424" i="202" s="1"/>
  <c r="E425" i="202" s="1"/>
  <c r="E428" i="202" s="1"/>
  <c r="C315" i="202"/>
  <c r="C297" i="202" s="1"/>
  <c r="E162" i="202"/>
  <c r="E144" i="202" s="1"/>
  <c r="E147" i="202" s="1"/>
  <c r="E79" i="202"/>
  <c r="C657" i="202"/>
  <c r="C627" i="202"/>
  <c r="C609" i="202" s="1"/>
  <c r="C612" i="202" s="1"/>
  <c r="E601" i="202"/>
  <c r="E583" i="202" s="1"/>
  <c r="E584" i="202" s="1"/>
  <c r="E534" i="202"/>
  <c r="D298" i="202"/>
  <c r="D506" i="202"/>
  <c r="D509" i="202" s="1"/>
  <c r="E508" i="202"/>
  <c r="E170" i="202"/>
  <c r="E145" i="202"/>
  <c r="C79" i="202"/>
  <c r="C68" i="202"/>
  <c r="C71" i="202" s="1"/>
  <c r="E610" i="202"/>
  <c r="E613" i="202" s="1"/>
  <c r="E612" i="202"/>
  <c r="D273" i="202"/>
  <c r="D271" i="202"/>
  <c r="E678" i="202"/>
  <c r="B666" i="202"/>
  <c r="D678" i="202"/>
  <c r="D675" i="202"/>
  <c r="D669" i="202"/>
  <c r="E666" i="202"/>
  <c r="E663" i="202"/>
  <c r="B660" i="202"/>
  <c r="C123" i="202"/>
  <c r="C59" i="202"/>
  <c r="E683" i="202"/>
  <c r="C660" i="202"/>
  <c r="E509" i="202"/>
  <c r="B469" i="202"/>
  <c r="D683" i="202"/>
  <c r="C683" i="202"/>
  <c r="C678" i="202"/>
  <c r="C675" i="202"/>
  <c r="C669" i="202"/>
  <c r="D666" i="202"/>
  <c r="D663" i="202"/>
  <c r="E660" i="202"/>
  <c r="E657" i="202"/>
  <c r="C601" i="202"/>
  <c r="C583" i="202" s="1"/>
  <c r="C586" i="202" s="1"/>
  <c r="D496" i="202"/>
  <c r="D478" i="202" s="1"/>
  <c r="D481" i="202" s="1"/>
  <c r="D365" i="202"/>
  <c r="D347" i="202" s="1"/>
  <c r="D350" i="202" s="1"/>
  <c r="C195" i="202"/>
  <c r="C198" i="202" s="1"/>
  <c r="B683" i="202"/>
  <c r="B678" i="202"/>
  <c r="B675" i="202"/>
  <c r="B672" i="202"/>
  <c r="C666" i="202"/>
  <c r="C663" i="202"/>
  <c r="D660" i="202"/>
  <c r="D657" i="202"/>
  <c r="E639" i="202"/>
  <c r="B442" i="202"/>
  <c r="E315" i="202"/>
  <c r="E297" i="202" s="1"/>
  <c r="D263" i="202"/>
  <c r="D187" i="202"/>
  <c r="D169" i="202" s="1"/>
  <c r="E172" i="202" s="1"/>
  <c r="D400" i="202"/>
  <c r="D403" i="202" s="1"/>
  <c r="D402" i="202"/>
  <c r="E558" i="202"/>
  <c r="E561" i="202" s="1"/>
  <c r="E560" i="202"/>
  <c r="C375" i="202"/>
  <c r="C373" i="202"/>
  <c r="C376" i="202" s="1"/>
  <c r="E348" i="202"/>
  <c r="E402" i="202"/>
  <c r="E400" i="202"/>
  <c r="C147" i="202"/>
  <c r="C145" i="202"/>
  <c r="C148" i="202" s="1"/>
  <c r="D91" i="202"/>
  <c r="D94" i="202" s="1"/>
  <c r="D93" i="202"/>
  <c r="D68" i="202"/>
  <c r="D71" i="202" s="1"/>
  <c r="D79" i="202"/>
  <c r="D60" i="202"/>
  <c r="D612" i="202"/>
  <c r="D147" i="202"/>
  <c r="C60" i="202"/>
  <c r="C263" i="202"/>
  <c r="E93" i="202"/>
  <c r="D672" i="202"/>
  <c r="E638" i="202"/>
  <c r="D584" i="202"/>
  <c r="D587" i="202" s="1"/>
  <c r="D534" i="202"/>
  <c r="D454" i="202"/>
  <c r="E454" i="202"/>
  <c r="D452" i="202"/>
  <c r="C350" i="202"/>
  <c r="C325" i="202"/>
  <c r="E323" i="202"/>
  <c r="E271" i="202"/>
  <c r="E273" i="202"/>
  <c r="C273" i="202"/>
  <c r="C271" i="202"/>
  <c r="C274" i="202" s="1"/>
  <c r="C187" i="202"/>
  <c r="C169" i="202" s="1"/>
  <c r="E148" i="202"/>
  <c r="B91" i="202"/>
  <c r="B93" i="202"/>
  <c r="E91" i="202"/>
  <c r="D197" i="202"/>
  <c r="D508" i="202"/>
  <c r="C481" i="202"/>
  <c r="C672" i="202"/>
  <c r="D638" i="202"/>
  <c r="C636" i="202"/>
  <c r="C639" i="202" s="1"/>
  <c r="E586" i="202"/>
  <c r="D560" i="202"/>
  <c r="E532" i="202"/>
  <c r="E535" i="202" s="1"/>
  <c r="C452" i="202"/>
  <c r="C455" i="202" s="1"/>
  <c r="D323" i="202"/>
  <c r="D326" i="202" s="1"/>
  <c r="C298" i="202"/>
  <c r="C301" i="202" s="1"/>
  <c r="C300" i="202"/>
  <c r="E197" i="202"/>
  <c r="E195" i="202"/>
  <c r="E198" i="202" s="1"/>
  <c r="B187" i="202"/>
  <c r="D145" i="202"/>
  <c r="D122" i="202"/>
  <c r="D120" i="202"/>
  <c r="D123" i="202" s="1"/>
  <c r="C122" i="202"/>
  <c r="E120" i="202"/>
  <c r="E70" i="202"/>
  <c r="E68" i="202"/>
  <c r="E71" i="202" s="1"/>
  <c r="D70" i="202"/>
  <c r="C70" i="202"/>
  <c r="E723" i="201"/>
  <c r="E718" i="201"/>
  <c r="D718" i="201"/>
  <c r="D728" i="201" s="1"/>
  <c r="C718" i="201"/>
  <c r="C728" i="201" s="1"/>
  <c r="B718" i="201"/>
  <c r="B728" i="201" s="1"/>
  <c r="D713" i="201"/>
  <c r="C713" i="201"/>
  <c r="E712" i="201"/>
  <c r="D712" i="201"/>
  <c r="C712" i="201"/>
  <c r="D711" i="201"/>
  <c r="C711" i="201"/>
  <c r="B711" i="201"/>
  <c r="E697" i="201"/>
  <c r="E668" i="201" s="1"/>
  <c r="D697" i="201"/>
  <c r="D668" i="201" s="1"/>
  <c r="D669" i="201" s="1"/>
  <c r="C697" i="201"/>
  <c r="C668" i="201" s="1"/>
  <c r="C669" i="201" s="1"/>
  <c r="B697" i="201"/>
  <c r="B668" i="201" s="1"/>
  <c r="B669" i="201" s="1"/>
  <c r="E670" i="201"/>
  <c r="D670" i="201"/>
  <c r="C670" i="201"/>
  <c r="E660" i="201"/>
  <c r="E631" i="201" s="1"/>
  <c r="D660" i="201"/>
  <c r="C660" i="201"/>
  <c r="C631" i="201" s="1"/>
  <c r="C632" i="201" s="1"/>
  <c r="B660" i="201"/>
  <c r="B631" i="201" s="1"/>
  <c r="E633" i="201"/>
  <c r="D633" i="201"/>
  <c r="C633" i="201"/>
  <c r="D620" i="201"/>
  <c r="E617" i="201"/>
  <c r="D617" i="201"/>
  <c r="C617" i="201"/>
  <c r="B617" i="201"/>
  <c r="E608" i="201"/>
  <c r="D608" i="201"/>
  <c r="C608" i="201"/>
  <c r="B608" i="201"/>
  <c r="E605" i="201"/>
  <c r="D605" i="201"/>
  <c r="C605" i="201"/>
  <c r="B605" i="201"/>
  <c r="E602" i="201"/>
  <c r="D602" i="201"/>
  <c r="C602" i="201"/>
  <c r="B602" i="201"/>
  <c r="E597" i="201"/>
  <c r="D597" i="201"/>
  <c r="C597" i="201"/>
  <c r="E596" i="201"/>
  <c r="D596" i="201"/>
  <c r="C596" i="201"/>
  <c r="E595" i="201"/>
  <c r="D595" i="201"/>
  <c r="C595" i="201"/>
  <c r="B595" i="201"/>
  <c r="B576" i="201"/>
  <c r="A575" i="201"/>
  <c r="E568" i="201"/>
  <c r="D564" i="201"/>
  <c r="E561" i="201"/>
  <c r="D561" i="201"/>
  <c r="C561" i="201"/>
  <c r="B561" i="201"/>
  <c r="E552" i="201"/>
  <c r="D552" i="201"/>
  <c r="C552" i="201"/>
  <c r="B552" i="201"/>
  <c r="E549" i="201"/>
  <c r="D549" i="201"/>
  <c r="C549" i="201"/>
  <c r="B549" i="201"/>
  <c r="E546" i="201"/>
  <c r="D546" i="201"/>
  <c r="C546" i="201"/>
  <c r="B546" i="201"/>
  <c r="E541" i="201"/>
  <c r="D541" i="201"/>
  <c r="C541" i="201"/>
  <c r="E540" i="201"/>
  <c r="D540" i="201"/>
  <c r="C540" i="201"/>
  <c r="E539" i="201"/>
  <c r="D539" i="201"/>
  <c r="C539" i="201"/>
  <c r="B539" i="201"/>
  <c r="E509" i="201"/>
  <c r="D509" i="201"/>
  <c r="C509" i="201"/>
  <c r="B509" i="201"/>
  <c r="E504" i="201"/>
  <c r="E514" i="201" s="1"/>
  <c r="D504" i="201"/>
  <c r="D514" i="201" s="1"/>
  <c r="C504" i="201"/>
  <c r="C514" i="201" s="1"/>
  <c r="B504" i="201"/>
  <c r="B514" i="201" s="1"/>
  <c r="D497" i="201"/>
  <c r="E497" i="201" s="1"/>
  <c r="E494" i="201"/>
  <c r="D494" i="201"/>
  <c r="C494" i="201"/>
  <c r="B494" i="201"/>
  <c r="E485" i="201"/>
  <c r="D485" i="201"/>
  <c r="C485" i="201"/>
  <c r="B485" i="201"/>
  <c r="E482" i="201"/>
  <c r="D482" i="201"/>
  <c r="C482" i="201"/>
  <c r="B482" i="201"/>
  <c r="E479" i="201"/>
  <c r="D479" i="201"/>
  <c r="C479" i="201"/>
  <c r="B479" i="201"/>
  <c r="E474" i="201"/>
  <c r="D474" i="201"/>
  <c r="C474" i="201"/>
  <c r="E473" i="201"/>
  <c r="D473" i="201"/>
  <c r="C473" i="201"/>
  <c r="E472" i="201"/>
  <c r="D472" i="201"/>
  <c r="C472" i="201"/>
  <c r="B472" i="201"/>
  <c r="D456" i="201"/>
  <c r="E456" i="201" s="1"/>
  <c r="E453" i="201"/>
  <c r="D453" i="201"/>
  <c r="C453" i="201"/>
  <c r="B453" i="201"/>
  <c r="E444" i="201"/>
  <c r="D444" i="201"/>
  <c r="C444" i="201"/>
  <c r="B444" i="201"/>
  <c r="E441" i="201"/>
  <c r="D441" i="201"/>
  <c r="C441" i="201"/>
  <c r="B441" i="201"/>
  <c r="E438" i="201"/>
  <c r="D438" i="201"/>
  <c r="C438" i="201"/>
  <c r="B438" i="201"/>
  <c r="E433" i="201"/>
  <c r="D433" i="201"/>
  <c r="C433" i="201"/>
  <c r="E432" i="201"/>
  <c r="D432" i="201"/>
  <c r="C432" i="201"/>
  <c r="E431" i="201"/>
  <c r="D431" i="201"/>
  <c r="C431" i="201"/>
  <c r="B431" i="201"/>
  <c r="B418" i="201"/>
  <c r="E403" i="201"/>
  <c r="D403" i="201"/>
  <c r="C403" i="201"/>
  <c r="B403" i="201"/>
  <c r="E402" i="201"/>
  <c r="D402" i="201"/>
  <c r="C402" i="201"/>
  <c r="B402" i="201"/>
  <c r="E401" i="201"/>
  <c r="D401" i="201"/>
  <c r="C401" i="201"/>
  <c r="B401" i="201"/>
  <c r="E400" i="201"/>
  <c r="E399" i="201" s="1"/>
  <c r="D400" i="201"/>
  <c r="D399" i="201" s="1"/>
  <c r="C400" i="201"/>
  <c r="C399" i="201" s="1"/>
  <c r="B400" i="201"/>
  <c r="E398" i="201"/>
  <c r="D398" i="201"/>
  <c r="C398" i="201"/>
  <c r="B398" i="201"/>
  <c r="E397" i="201"/>
  <c r="D397" i="201"/>
  <c r="C397" i="201"/>
  <c r="B397" i="201"/>
  <c r="E396" i="201"/>
  <c r="D396" i="201"/>
  <c r="C396" i="201"/>
  <c r="B396" i="201"/>
  <c r="E395" i="201"/>
  <c r="E394" i="201" s="1"/>
  <c r="D395" i="201"/>
  <c r="D394" i="201" s="1"/>
  <c r="C395" i="201"/>
  <c r="C394" i="201" s="1"/>
  <c r="B395" i="201"/>
  <c r="B394" i="201" s="1"/>
  <c r="E393" i="201"/>
  <c r="D393" i="201"/>
  <c r="C393" i="201"/>
  <c r="B393" i="201"/>
  <c r="E392" i="201"/>
  <c r="D392" i="201"/>
  <c r="C392" i="201"/>
  <c r="B392" i="201"/>
  <c r="C391" i="201"/>
  <c r="B391" i="201"/>
  <c r="E390" i="201"/>
  <c r="D390" i="201"/>
  <c r="C390" i="201"/>
  <c r="B390" i="201"/>
  <c r="E389" i="201"/>
  <c r="E388" i="201" s="1"/>
  <c r="D389" i="201"/>
  <c r="D388" i="201" s="1"/>
  <c r="C389" i="201"/>
  <c r="B389" i="201"/>
  <c r="B388" i="201" s="1"/>
  <c r="E387" i="201"/>
  <c r="D387" i="201"/>
  <c r="C387" i="201"/>
  <c r="B387" i="201"/>
  <c r="E386" i="201"/>
  <c r="E385" i="201" s="1"/>
  <c r="D386" i="201"/>
  <c r="D385" i="201" s="1"/>
  <c r="C386" i="201"/>
  <c r="C385" i="201" s="1"/>
  <c r="B386" i="201"/>
  <c r="E384" i="201"/>
  <c r="D384" i="201"/>
  <c r="C384" i="201"/>
  <c r="B384" i="201"/>
  <c r="E383" i="201"/>
  <c r="E382" i="201" s="1"/>
  <c r="D383" i="201"/>
  <c r="D382" i="201" s="1"/>
  <c r="C383" i="201"/>
  <c r="C382" i="201" s="1"/>
  <c r="B383" i="201"/>
  <c r="B382" i="201" s="1"/>
  <c r="E381" i="201"/>
  <c r="D381" i="201"/>
  <c r="C381" i="201"/>
  <c r="B381" i="201"/>
  <c r="E380" i="201"/>
  <c r="E379" i="201" s="1"/>
  <c r="D380" i="201"/>
  <c r="D379" i="201" s="1"/>
  <c r="C380" i="201"/>
  <c r="C379" i="201" s="1"/>
  <c r="B380" i="201"/>
  <c r="B379" i="201" s="1"/>
  <c r="E378" i="201"/>
  <c r="D378" i="201"/>
  <c r="C378" i="201"/>
  <c r="B378" i="201"/>
  <c r="E377" i="201"/>
  <c r="D377" i="201"/>
  <c r="D376" i="201" s="1"/>
  <c r="C377" i="201"/>
  <c r="C376" i="201" s="1"/>
  <c r="B377" i="201"/>
  <c r="B376" i="201" s="1"/>
  <c r="E375" i="201"/>
  <c r="D375" i="201"/>
  <c r="C375" i="201"/>
  <c r="B375" i="201"/>
  <c r="E374" i="201"/>
  <c r="E373" i="201" s="1"/>
  <c r="D374" i="201"/>
  <c r="D373" i="201" s="1"/>
  <c r="C374" i="201"/>
  <c r="C373" i="201" s="1"/>
  <c r="B374" i="201"/>
  <c r="B373" i="201" s="1"/>
  <c r="E364" i="201"/>
  <c r="D364" i="201"/>
  <c r="C364" i="201"/>
  <c r="B364" i="201"/>
  <c r="E359" i="201"/>
  <c r="E369" i="201" s="1"/>
  <c r="E351" i="201" s="1"/>
  <c r="D359" i="201"/>
  <c r="D369" i="201" s="1"/>
  <c r="D351" i="201" s="1"/>
  <c r="D352" i="201" s="1"/>
  <c r="C359" i="201"/>
  <c r="C369" i="201" s="1"/>
  <c r="C351" i="201" s="1"/>
  <c r="B359" i="201"/>
  <c r="B369" i="201" s="1"/>
  <c r="B351" i="201" s="1"/>
  <c r="B352" i="201" s="1"/>
  <c r="E353" i="201"/>
  <c r="D353" i="201"/>
  <c r="C353" i="201"/>
  <c r="E338" i="201"/>
  <c r="D338" i="201"/>
  <c r="D275" i="201" s="1"/>
  <c r="D276" i="201" s="1"/>
  <c r="C338" i="201"/>
  <c r="C275" i="201" s="1"/>
  <c r="C276" i="201" s="1"/>
  <c r="B338" i="201"/>
  <c r="B275" i="201" s="1"/>
  <c r="B276" i="201" s="1"/>
  <c r="E333" i="201"/>
  <c r="E343" i="201" s="1"/>
  <c r="E325" i="201" s="1"/>
  <c r="E326" i="201" s="1"/>
  <c r="D333" i="201"/>
  <c r="D343" i="201" s="1"/>
  <c r="D325" i="201" s="1"/>
  <c r="C333" i="201"/>
  <c r="C343" i="201" s="1"/>
  <c r="C325" i="201" s="1"/>
  <c r="B333" i="201"/>
  <c r="B343" i="201" s="1"/>
  <c r="B325" i="201" s="1"/>
  <c r="B326" i="201" s="1"/>
  <c r="E327" i="201"/>
  <c r="D327" i="201"/>
  <c r="C327" i="201"/>
  <c r="E313" i="201"/>
  <c r="D313" i="201"/>
  <c r="C313" i="201"/>
  <c r="B313" i="201"/>
  <c r="E308" i="201"/>
  <c r="E318" i="201" s="1"/>
  <c r="D308" i="201"/>
  <c r="D318" i="201" s="1"/>
  <c r="C308" i="201"/>
  <c r="C318" i="201" s="1"/>
  <c r="B308" i="201"/>
  <c r="B318" i="201" s="1"/>
  <c r="E303" i="201"/>
  <c r="D303" i="201"/>
  <c r="C303" i="201"/>
  <c r="E302" i="201"/>
  <c r="D302" i="201"/>
  <c r="C302" i="201"/>
  <c r="E301" i="201"/>
  <c r="D301" i="201"/>
  <c r="C301" i="201"/>
  <c r="B301" i="201"/>
  <c r="E288" i="201"/>
  <c r="D288" i="201"/>
  <c r="C288" i="201"/>
  <c r="B288" i="201"/>
  <c r="E283" i="201"/>
  <c r="E293" i="201" s="1"/>
  <c r="E275" i="201" s="1"/>
  <c r="D283" i="201"/>
  <c r="D293" i="201" s="1"/>
  <c r="C283" i="201"/>
  <c r="B283" i="201"/>
  <c r="B293" i="201" s="1"/>
  <c r="E277" i="201"/>
  <c r="D277" i="201"/>
  <c r="C277" i="201"/>
  <c r="E259" i="201"/>
  <c r="D259" i="201"/>
  <c r="C259" i="201"/>
  <c r="B259" i="201"/>
  <c r="E254" i="201"/>
  <c r="E264" i="201" s="1"/>
  <c r="E246" i="201" s="1"/>
  <c r="E247" i="201" s="1"/>
  <c r="D254" i="201"/>
  <c r="D264" i="201" s="1"/>
  <c r="C254" i="201"/>
  <c r="C264" i="201" s="1"/>
  <c r="B254" i="201"/>
  <c r="B264" i="201" s="1"/>
  <c r="E248" i="201"/>
  <c r="D248" i="201"/>
  <c r="C248" i="201"/>
  <c r="E233" i="201"/>
  <c r="D233" i="201"/>
  <c r="C233" i="201"/>
  <c r="B233" i="201"/>
  <c r="E228" i="201"/>
  <c r="E238" i="201" s="1"/>
  <c r="E220" i="201" s="1"/>
  <c r="E221" i="201" s="1"/>
  <c r="D228" i="201"/>
  <c r="D238" i="201" s="1"/>
  <c r="D220" i="201" s="1"/>
  <c r="C228" i="201"/>
  <c r="B228" i="201"/>
  <c r="B238" i="201" s="1"/>
  <c r="B220" i="201" s="1"/>
  <c r="B221" i="201" s="1"/>
  <c r="E222" i="201"/>
  <c r="D222" i="201"/>
  <c r="C222" i="201"/>
  <c r="E208" i="201"/>
  <c r="D208" i="201"/>
  <c r="C208" i="201"/>
  <c r="B208" i="201"/>
  <c r="E203" i="201"/>
  <c r="E213" i="201" s="1"/>
  <c r="D203" i="201"/>
  <c r="C203" i="201"/>
  <c r="C213" i="201" s="1"/>
  <c r="B203" i="201"/>
  <c r="B213" i="201" s="1"/>
  <c r="D196" i="201"/>
  <c r="E196" i="201" s="1"/>
  <c r="E193" i="201"/>
  <c r="D193" i="201"/>
  <c r="C193" i="201"/>
  <c r="B193" i="201"/>
  <c r="E184" i="201"/>
  <c r="D184" i="201"/>
  <c r="C184" i="201"/>
  <c r="B184" i="201"/>
  <c r="E181" i="201"/>
  <c r="D181" i="201"/>
  <c r="C181" i="201"/>
  <c r="B181" i="201"/>
  <c r="E178" i="201"/>
  <c r="D178" i="201"/>
  <c r="C178" i="201"/>
  <c r="B178" i="201"/>
  <c r="E173" i="201"/>
  <c r="D173" i="201"/>
  <c r="C173" i="201"/>
  <c r="E172" i="201"/>
  <c r="D172" i="201"/>
  <c r="C172" i="201"/>
  <c r="E171" i="201"/>
  <c r="D171" i="201"/>
  <c r="C171" i="201"/>
  <c r="B171" i="201"/>
  <c r="E158" i="201"/>
  <c r="D158" i="201"/>
  <c r="C158" i="201"/>
  <c r="B158" i="201"/>
  <c r="E153" i="201"/>
  <c r="D153" i="201"/>
  <c r="C153" i="201"/>
  <c r="C163" i="201" s="1"/>
  <c r="C145" i="201" s="1"/>
  <c r="B153" i="201"/>
  <c r="B163" i="201" s="1"/>
  <c r="B145" i="201" s="1"/>
  <c r="B146" i="201" s="1"/>
  <c r="E147" i="201"/>
  <c r="D147" i="201"/>
  <c r="C147" i="201"/>
  <c r="E133" i="201"/>
  <c r="E104" i="201" s="1"/>
  <c r="E105" i="201" s="1"/>
  <c r="D133" i="201"/>
  <c r="D104" i="201" s="1"/>
  <c r="C133" i="201"/>
  <c r="C104" i="201" s="1"/>
  <c r="C105" i="201" s="1"/>
  <c r="B133" i="201"/>
  <c r="B104" i="201" s="1"/>
  <c r="B105" i="201" s="1"/>
  <c r="E106" i="201"/>
  <c r="D106" i="201"/>
  <c r="C106" i="201"/>
  <c r="E96" i="201"/>
  <c r="E67" i="201" s="1"/>
  <c r="E68" i="201" s="1"/>
  <c r="D96" i="201"/>
  <c r="D67" i="201" s="1"/>
  <c r="D68" i="201" s="1"/>
  <c r="C96" i="201"/>
  <c r="C67" i="201" s="1"/>
  <c r="C68" i="201" s="1"/>
  <c r="B96" i="201"/>
  <c r="B67" i="201" s="1"/>
  <c r="E69" i="201"/>
  <c r="D69" i="201"/>
  <c r="C69" i="201"/>
  <c r="D56" i="201"/>
  <c r="E56" i="201" s="1"/>
  <c r="E391" i="201" s="1"/>
  <c r="E53" i="201"/>
  <c r="D53" i="201"/>
  <c r="C53" i="201"/>
  <c r="B53" i="201"/>
  <c r="E44" i="201"/>
  <c r="D44" i="201"/>
  <c r="C44" i="201"/>
  <c r="B44" i="201"/>
  <c r="E41" i="201"/>
  <c r="D41" i="201"/>
  <c r="C41" i="201"/>
  <c r="B41" i="201"/>
  <c r="E38" i="201"/>
  <c r="D38" i="201"/>
  <c r="C38" i="201"/>
  <c r="B38" i="201"/>
  <c r="E33" i="201"/>
  <c r="D33" i="201"/>
  <c r="C33" i="201"/>
  <c r="E32" i="201"/>
  <c r="D32" i="201"/>
  <c r="C32" i="201"/>
  <c r="E31" i="201"/>
  <c r="D31" i="201"/>
  <c r="C31" i="201"/>
  <c r="B31" i="201"/>
  <c r="C425" i="202" l="1"/>
  <c r="C428" i="202" s="1"/>
  <c r="E274" i="202"/>
  <c r="D373" i="202"/>
  <c r="D586" i="202"/>
  <c r="E350" i="202"/>
  <c r="D427" i="202"/>
  <c r="E375" i="202"/>
  <c r="D655" i="202"/>
  <c r="E300" i="202"/>
  <c r="D148" i="202"/>
  <c r="E427" i="202"/>
  <c r="D376" i="202"/>
  <c r="E325" i="202"/>
  <c r="E298" i="202"/>
  <c r="E301" i="202" s="1"/>
  <c r="E655" i="202"/>
  <c r="E656" i="202"/>
  <c r="D479" i="202"/>
  <c r="D482" i="202" s="1"/>
  <c r="D198" i="202"/>
  <c r="E376" i="202"/>
  <c r="E481" i="202"/>
  <c r="D639" i="202"/>
  <c r="D170" i="202"/>
  <c r="E173" i="202" s="1"/>
  <c r="D656" i="202"/>
  <c r="D688" i="202" s="1"/>
  <c r="D348" i="202"/>
  <c r="D351" i="202" s="1"/>
  <c r="E94" i="202"/>
  <c r="E587" i="202"/>
  <c r="D274" i="202"/>
  <c r="E403" i="202"/>
  <c r="C170" i="202"/>
  <c r="D428" i="202"/>
  <c r="C655" i="202"/>
  <c r="E123" i="202"/>
  <c r="D301" i="202"/>
  <c r="D455" i="202"/>
  <c r="E482" i="202"/>
  <c r="E351" i="202"/>
  <c r="B169" i="202"/>
  <c r="B656" i="202"/>
  <c r="B94" i="202"/>
  <c r="C94" i="202"/>
  <c r="E326" i="202"/>
  <c r="C656" i="202"/>
  <c r="D172" i="202"/>
  <c r="E455" i="202"/>
  <c r="C293" i="201"/>
  <c r="E163" i="201"/>
  <c r="E145" i="201" s="1"/>
  <c r="E146" i="201" s="1"/>
  <c r="C238" i="201"/>
  <c r="C220" i="201" s="1"/>
  <c r="C223" i="201" s="1"/>
  <c r="E376" i="201"/>
  <c r="B399" i="201"/>
  <c r="D163" i="201"/>
  <c r="D145" i="201" s="1"/>
  <c r="E174" i="201"/>
  <c r="D34" i="201"/>
  <c r="E71" i="201"/>
  <c r="D542" i="201"/>
  <c r="D279" i="201"/>
  <c r="C304" i="201"/>
  <c r="D213" i="201"/>
  <c r="B567" i="201"/>
  <c r="B568" i="201" s="1"/>
  <c r="B623" i="201"/>
  <c r="B624" i="201" s="1"/>
  <c r="C34" i="201"/>
  <c r="B459" i="201"/>
  <c r="B460" i="201" s="1"/>
  <c r="C634" i="201"/>
  <c r="B59" i="201"/>
  <c r="B60" i="201" s="1"/>
  <c r="C388" i="201"/>
  <c r="D354" i="201"/>
  <c r="C598" i="201"/>
  <c r="D434" i="201"/>
  <c r="E564" i="201"/>
  <c r="D598" i="201"/>
  <c r="D698" i="201"/>
  <c r="D278" i="201"/>
  <c r="C459" i="201"/>
  <c r="C460" i="201" s="1"/>
  <c r="C199" i="201"/>
  <c r="C200" i="201" s="1"/>
  <c r="C542" i="201"/>
  <c r="D714" i="201"/>
  <c r="E671" i="201"/>
  <c r="E669" i="201"/>
  <c r="E672" i="201" s="1"/>
  <c r="C70" i="201"/>
  <c r="B68" i="201"/>
  <c r="C71" i="201" s="1"/>
  <c r="D59" i="201"/>
  <c r="D60" i="201" s="1"/>
  <c r="C97" i="201"/>
  <c r="E434" i="201"/>
  <c r="C475" i="201"/>
  <c r="E598" i="201"/>
  <c r="B698" i="201"/>
  <c r="C698" i="201"/>
  <c r="C714" i="201"/>
  <c r="C278" i="201"/>
  <c r="D71" i="201"/>
  <c r="B134" i="201"/>
  <c r="D199" i="201"/>
  <c r="D200" i="201" s="1"/>
  <c r="E500" i="201"/>
  <c r="E501" i="201" s="1"/>
  <c r="D623" i="201"/>
  <c r="D624" i="201" s="1"/>
  <c r="C661" i="201"/>
  <c r="C672" i="201"/>
  <c r="E97" i="201"/>
  <c r="C108" i="201"/>
  <c r="D304" i="201"/>
  <c r="C434" i="201"/>
  <c r="D500" i="201"/>
  <c r="D501" i="201" s="1"/>
  <c r="E620" i="201"/>
  <c r="E728" i="201"/>
  <c r="E710" i="201" s="1"/>
  <c r="E711" i="201" s="1"/>
  <c r="E714" i="201" s="1"/>
  <c r="E278" i="201"/>
  <c r="E276" i="201"/>
  <c r="E279" i="201" s="1"/>
  <c r="D107" i="201"/>
  <c r="D105" i="201"/>
  <c r="D108" i="201" s="1"/>
  <c r="D134" i="201"/>
  <c r="E352" i="201"/>
  <c r="E355" i="201" s="1"/>
  <c r="E354" i="201"/>
  <c r="C221" i="201"/>
  <c r="C224" i="201" s="1"/>
  <c r="C148" i="201"/>
  <c r="C146" i="201"/>
  <c r="C149" i="201" s="1"/>
  <c r="E223" i="201"/>
  <c r="D221" i="201"/>
  <c r="E224" i="201" s="1"/>
  <c r="C328" i="201"/>
  <c r="C326" i="201"/>
  <c r="C329" i="201" s="1"/>
  <c r="D148" i="201"/>
  <c r="E148" i="201"/>
  <c r="D146" i="201"/>
  <c r="B246" i="201"/>
  <c r="E371" i="201"/>
  <c r="E304" i="201"/>
  <c r="D328" i="201"/>
  <c r="D475" i="201"/>
  <c r="E632" i="201"/>
  <c r="E661" i="201"/>
  <c r="B97" i="201"/>
  <c r="D97" i="201"/>
  <c r="E107" i="201"/>
  <c r="E134" i="201"/>
  <c r="D174" i="201"/>
  <c r="C246" i="201"/>
  <c r="C279" i="201"/>
  <c r="C352" i="201"/>
  <c r="C355" i="201" s="1"/>
  <c r="E475" i="201"/>
  <c r="B500" i="201"/>
  <c r="B501" i="201" s="1"/>
  <c r="E542" i="201"/>
  <c r="E70" i="201"/>
  <c r="C107" i="201"/>
  <c r="C354" i="201"/>
  <c r="D631" i="201"/>
  <c r="C59" i="201"/>
  <c r="C60" i="201" s="1"/>
  <c r="C174" i="201"/>
  <c r="D246" i="201"/>
  <c r="E249" i="201" s="1"/>
  <c r="E34" i="201"/>
  <c r="E59" i="201"/>
  <c r="E60" i="201" s="1"/>
  <c r="D70" i="201"/>
  <c r="C134" i="201"/>
  <c r="B199" i="201"/>
  <c r="B200" i="201" s="1"/>
  <c r="E199" i="201"/>
  <c r="E200" i="201" s="1"/>
  <c r="D326" i="201"/>
  <c r="E328" i="201"/>
  <c r="E459" i="201"/>
  <c r="E460" i="201" s="1"/>
  <c r="C500" i="201"/>
  <c r="C501" i="201" s="1"/>
  <c r="D391" i="201"/>
  <c r="D459" i="201"/>
  <c r="D460" i="201" s="1"/>
  <c r="D567" i="201"/>
  <c r="D568" i="201" s="1"/>
  <c r="D672" i="201"/>
  <c r="C567" i="201"/>
  <c r="C568" i="201" s="1"/>
  <c r="C671" i="201"/>
  <c r="C623" i="201"/>
  <c r="C624" i="201" s="1"/>
  <c r="B632" i="201"/>
  <c r="C635" i="201" s="1"/>
  <c r="D671" i="201"/>
  <c r="B661" i="201"/>
  <c r="E698" i="201"/>
  <c r="B223" i="172"/>
  <c r="E150" i="200"/>
  <c r="D150" i="200"/>
  <c r="C150" i="200"/>
  <c r="B150" i="200"/>
  <c r="E125" i="200"/>
  <c r="E126" i="200" s="1"/>
  <c r="D125" i="200"/>
  <c r="C125" i="200"/>
  <c r="B125" i="200"/>
  <c r="B126" i="200" s="1"/>
  <c r="C123" i="200"/>
  <c r="E122" i="200"/>
  <c r="E123" i="200" s="1"/>
  <c r="D122" i="200"/>
  <c r="D123" i="200" s="1"/>
  <c r="C122" i="200"/>
  <c r="B122" i="200"/>
  <c r="B123" i="200" s="1"/>
  <c r="E119" i="200"/>
  <c r="E120" i="200" s="1"/>
  <c r="D119" i="200"/>
  <c r="D120" i="200" s="1"/>
  <c r="C119" i="200"/>
  <c r="C120" i="200" s="1"/>
  <c r="E110" i="200"/>
  <c r="D110" i="200"/>
  <c r="D146" i="200" s="1"/>
  <c r="D145" i="200" s="1"/>
  <c r="C110" i="200"/>
  <c r="C146" i="200" s="1"/>
  <c r="C145" i="200" s="1"/>
  <c r="B110" i="200"/>
  <c r="E105" i="200"/>
  <c r="D105" i="200"/>
  <c r="D115" i="200" s="1"/>
  <c r="C105" i="200"/>
  <c r="C140" i="200" s="1"/>
  <c r="B105" i="200"/>
  <c r="B115" i="200" s="1"/>
  <c r="E100" i="200"/>
  <c r="D100" i="200"/>
  <c r="C100" i="200"/>
  <c r="E99" i="200"/>
  <c r="D99" i="200"/>
  <c r="C99" i="200"/>
  <c r="E98" i="200"/>
  <c r="E101" i="200" s="1"/>
  <c r="D98" i="200"/>
  <c r="C98" i="200"/>
  <c r="B98" i="200"/>
  <c r="E82" i="200"/>
  <c r="E83" i="200" s="1"/>
  <c r="D82" i="200"/>
  <c r="D118" i="200" s="1"/>
  <c r="C82" i="200"/>
  <c r="B82" i="200"/>
  <c r="E77" i="200"/>
  <c r="E87" i="200" s="1"/>
  <c r="D77" i="200"/>
  <c r="D87" i="200" s="1"/>
  <c r="C77" i="200"/>
  <c r="C87" i="200" s="1"/>
  <c r="B77" i="200"/>
  <c r="B87" i="200" s="1"/>
  <c r="E72" i="200"/>
  <c r="D72" i="200"/>
  <c r="C72" i="200"/>
  <c r="E71" i="200"/>
  <c r="D71" i="200"/>
  <c r="C71" i="200"/>
  <c r="E70" i="200"/>
  <c r="D70" i="200"/>
  <c r="C70" i="200"/>
  <c r="C73" i="200" s="1"/>
  <c r="B70" i="200"/>
  <c r="E57" i="200"/>
  <c r="E28" i="200" s="1"/>
  <c r="D57" i="200"/>
  <c r="D28" i="200" s="1"/>
  <c r="C57" i="200"/>
  <c r="C28" i="200" s="1"/>
  <c r="C117" i="200" s="1"/>
  <c r="E43" i="200"/>
  <c r="D43" i="200"/>
  <c r="C43" i="200"/>
  <c r="B43" i="200"/>
  <c r="E40" i="200"/>
  <c r="D40" i="200"/>
  <c r="C40" i="200"/>
  <c r="B40" i="200"/>
  <c r="E37" i="200"/>
  <c r="D37" i="200"/>
  <c r="C37" i="200"/>
  <c r="B36" i="200"/>
  <c r="B57" i="200" s="1"/>
  <c r="E30" i="200"/>
  <c r="D30" i="200"/>
  <c r="C30" i="200"/>
  <c r="E399" i="199"/>
  <c r="E400" i="199" s="1"/>
  <c r="D399" i="199"/>
  <c r="C399" i="199"/>
  <c r="D400" i="199" s="1"/>
  <c r="B399" i="199"/>
  <c r="E397" i="199"/>
  <c r="D397" i="199"/>
  <c r="C397" i="199"/>
  <c r="B397" i="199"/>
  <c r="E395" i="199"/>
  <c r="E396" i="199" s="1"/>
  <c r="D395" i="199"/>
  <c r="C395" i="199"/>
  <c r="B395" i="199"/>
  <c r="E393" i="199"/>
  <c r="D393" i="199"/>
  <c r="C393" i="199"/>
  <c r="B393" i="199"/>
  <c r="E391" i="199"/>
  <c r="E392" i="199" s="1"/>
  <c r="D391" i="199"/>
  <c r="C391" i="199"/>
  <c r="D392" i="199" s="1"/>
  <c r="B391" i="199"/>
  <c r="E389" i="199"/>
  <c r="D389" i="199"/>
  <c r="C389" i="199"/>
  <c r="B389" i="199"/>
  <c r="E387" i="199"/>
  <c r="E388" i="199" s="1"/>
  <c r="D387" i="199"/>
  <c r="C387" i="199"/>
  <c r="B387" i="199"/>
  <c r="E385" i="199"/>
  <c r="D385" i="199"/>
  <c r="C385" i="199"/>
  <c r="B385" i="199"/>
  <c r="E383" i="199"/>
  <c r="E384" i="199" s="1"/>
  <c r="D383" i="199"/>
  <c r="C383" i="199"/>
  <c r="C381" i="199" s="1"/>
  <c r="B383" i="199"/>
  <c r="D381" i="199"/>
  <c r="D380" i="199"/>
  <c r="C380" i="199"/>
  <c r="B380" i="199"/>
  <c r="E376" i="199"/>
  <c r="D376" i="199"/>
  <c r="C376" i="199"/>
  <c r="B376" i="199"/>
  <c r="E369" i="199"/>
  <c r="D369" i="199"/>
  <c r="C369" i="199"/>
  <c r="E368" i="199"/>
  <c r="D368" i="199"/>
  <c r="C368" i="199"/>
  <c r="E367" i="199"/>
  <c r="D367" i="199"/>
  <c r="C367" i="199"/>
  <c r="C370" i="199" s="1"/>
  <c r="B367" i="199"/>
  <c r="E356" i="199"/>
  <c r="D356" i="199"/>
  <c r="C356" i="199"/>
  <c r="B356" i="199"/>
  <c r="E349" i="199"/>
  <c r="D349" i="199"/>
  <c r="C349" i="199"/>
  <c r="E348" i="199"/>
  <c r="D348" i="199"/>
  <c r="C348" i="199"/>
  <c r="E347" i="199"/>
  <c r="D347" i="199"/>
  <c r="C347" i="199"/>
  <c r="B347" i="199"/>
  <c r="E334" i="199"/>
  <c r="D334" i="199"/>
  <c r="C334" i="199"/>
  <c r="B334" i="199"/>
  <c r="E327" i="199"/>
  <c r="D327" i="199"/>
  <c r="C327" i="199"/>
  <c r="E326" i="199"/>
  <c r="D326" i="199"/>
  <c r="C326" i="199"/>
  <c r="E325" i="199"/>
  <c r="E328" i="199" s="1"/>
  <c r="D325" i="199"/>
  <c r="C325" i="199"/>
  <c r="B325" i="199"/>
  <c r="E314" i="199"/>
  <c r="D314" i="199"/>
  <c r="C314" i="199"/>
  <c r="B314" i="199"/>
  <c r="E307" i="199"/>
  <c r="D307" i="199"/>
  <c r="C307" i="199"/>
  <c r="E306" i="199"/>
  <c r="D306" i="199"/>
  <c r="C306" i="199"/>
  <c r="E305" i="199"/>
  <c r="D305" i="199"/>
  <c r="C305" i="199"/>
  <c r="B305" i="199"/>
  <c r="E291" i="199"/>
  <c r="E294" i="199" s="1"/>
  <c r="D291" i="199"/>
  <c r="D294" i="199" s="1"/>
  <c r="C291" i="199"/>
  <c r="C294" i="199" s="1"/>
  <c r="B291" i="199"/>
  <c r="B294" i="199" s="1"/>
  <c r="E265" i="199"/>
  <c r="D265" i="199"/>
  <c r="C265" i="199"/>
  <c r="E264" i="199"/>
  <c r="D264" i="199"/>
  <c r="C264" i="199"/>
  <c r="E263" i="199"/>
  <c r="D263" i="199"/>
  <c r="C263" i="199"/>
  <c r="B263" i="199"/>
  <c r="E252" i="199"/>
  <c r="E255" i="199" s="1"/>
  <c r="D252" i="199"/>
  <c r="D255" i="199" s="1"/>
  <c r="C252" i="199"/>
  <c r="C255" i="199" s="1"/>
  <c r="B252" i="199"/>
  <c r="B255" i="199" s="1"/>
  <c r="E224" i="199"/>
  <c r="D224" i="199"/>
  <c r="C224" i="199"/>
  <c r="E223" i="199"/>
  <c r="D223" i="199"/>
  <c r="C223" i="199"/>
  <c r="E222" i="199"/>
  <c r="D222" i="199"/>
  <c r="C222" i="199"/>
  <c r="B222" i="199"/>
  <c r="E203" i="199"/>
  <c r="D203" i="199"/>
  <c r="C203" i="199"/>
  <c r="B203" i="199"/>
  <c r="E196" i="199"/>
  <c r="D196" i="199"/>
  <c r="C196" i="199"/>
  <c r="E195" i="199"/>
  <c r="D195" i="199"/>
  <c r="C195" i="199"/>
  <c r="E194" i="199"/>
  <c r="E197" i="199" s="1"/>
  <c r="D194" i="199"/>
  <c r="C194" i="199"/>
  <c r="D197" i="199" s="1"/>
  <c r="B194" i="199"/>
  <c r="E183" i="199"/>
  <c r="D183" i="199"/>
  <c r="C183" i="199"/>
  <c r="B183" i="199"/>
  <c r="E176" i="199"/>
  <c r="D176" i="199"/>
  <c r="C176" i="199"/>
  <c r="E175" i="199"/>
  <c r="D175" i="199"/>
  <c r="C175" i="199"/>
  <c r="E174" i="199"/>
  <c r="D174" i="199"/>
  <c r="E177" i="199" s="1"/>
  <c r="C174" i="199"/>
  <c r="B174" i="199"/>
  <c r="C177" i="199" s="1"/>
  <c r="E161" i="199"/>
  <c r="E380" i="199" s="1"/>
  <c r="D161" i="199"/>
  <c r="C161" i="199"/>
  <c r="B161" i="199"/>
  <c r="E154" i="199"/>
  <c r="D154" i="199"/>
  <c r="C154" i="199"/>
  <c r="E153" i="199"/>
  <c r="D153" i="199"/>
  <c r="C153" i="199"/>
  <c r="E152" i="199"/>
  <c r="D152" i="199"/>
  <c r="D155" i="199" s="1"/>
  <c r="C152" i="199"/>
  <c r="B152" i="199"/>
  <c r="E141" i="199"/>
  <c r="D141" i="199"/>
  <c r="C141" i="199"/>
  <c r="B141" i="199"/>
  <c r="E134" i="199"/>
  <c r="D134" i="199"/>
  <c r="C134" i="199"/>
  <c r="E133" i="199"/>
  <c r="C133" i="199"/>
  <c r="E132" i="199"/>
  <c r="E135" i="199" s="1"/>
  <c r="C132" i="199"/>
  <c r="D135" i="199" s="1"/>
  <c r="B132" i="199"/>
  <c r="E121" i="199"/>
  <c r="D121" i="199"/>
  <c r="C121" i="199"/>
  <c r="B121" i="199"/>
  <c r="E114" i="199"/>
  <c r="D114" i="199"/>
  <c r="C114" i="199"/>
  <c r="E113" i="199"/>
  <c r="D113" i="199"/>
  <c r="C113" i="199"/>
  <c r="D112" i="199"/>
  <c r="C112" i="199"/>
  <c r="C115" i="199" s="1"/>
  <c r="B112" i="199"/>
  <c r="E98" i="199"/>
  <c r="E101" i="199" s="1"/>
  <c r="D98" i="199"/>
  <c r="D101" i="199" s="1"/>
  <c r="C98" i="199"/>
  <c r="C101" i="199" s="1"/>
  <c r="B98" i="199"/>
  <c r="B101" i="199" s="1"/>
  <c r="E72" i="199"/>
  <c r="D72" i="199"/>
  <c r="C72" i="199"/>
  <c r="E71" i="199"/>
  <c r="D71" i="199"/>
  <c r="C71" i="199"/>
  <c r="E70" i="199"/>
  <c r="D70" i="199"/>
  <c r="C70" i="199"/>
  <c r="C73" i="199" s="1"/>
  <c r="B70" i="199"/>
  <c r="E59" i="199"/>
  <c r="E62" i="199" s="1"/>
  <c r="D59" i="199"/>
  <c r="D62" i="199" s="1"/>
  <c r="C59" i="199"/>
  <c r="C62" i="199" s="1"/>
  <c r="B59" i="199"/>
  <c r="B62" i="199" s="1"/>
  <c r="E33" i="199"/>
  <c r="D33" i="199"/>
  <c r="C33" i="199"/>
  <c r="E32" i="199"/>
  <c r="D32" i="199"/>
  <c r="C32" i="199"/>
  <c r="E31" i="199"/>
  <c r="D31" i="199"/>
  <c r="C31" i="199"/>
  <c r="B31" i="199"/>
  <c r="E125" i="198"/>
  <c r="D125" i="198"/>
  <c r="C125" i="198"/>
  <c r="B125" i="198"/>
  <c r="E123" i="198"/>
  <c r="D123" i="198"/>
  <c r="C123" i="198"/>
  <c r="C124" i="198" s="1"/>
  <c r="B123" i="198"/>
  <c r="E121" i="198"/>
  <c r="D121" i="198"/>
  <c r="E122" i="198" s="1"/>
  <c r="C121" i="198"/>
  <c r="C122" i="198" s="1"/>
  <c r="B121" i="198"/>
  <c r="E119" i="198"/>
  <c r="D119" i="198"/>
  <c r="C119" i="198"/>
  <c r="D120" i="198" s="1"/>
  <c r="B119" i="198"/>
  <c r="E117" i="198"/>
  <c r="D117" i="198"/>
  <c r="C117" i="198"/>
  <c r="B117" i="198"/>
  <c r="E115" i="198"/>
  <c r="D115" i="198"/>
  <c r="C115" i="198"/>
  <c r="C116" i="198" s="1"/>
  <c r="B115" i="198"/>
  <c r="E113" i="198"/>
  <c r="D113" i="198"/>
  <c r="E114" i="198" s="1"/>
  <c r="C113" i="198"/>
  <c r="B113" i="198"/>
  <c r="E111" i="198"/>
  <c r="D111" i="198"/>
  <c r="C111" i="198"/>
  <c r="B111" i="198"/>
  <c r="E109" i="198"/>
  <c r="D109" i="198"/>
  <c r="C109" i="198"/>
  <c r="B109" i="198"/>
  <c r="E106" i="198"/>
  <c r="D106" i="198"/>
  <c r="C106" i="198"/>
  <c r="B106" i="198"/>
  <c r="E101" i="198"/>
  <c r="D101" i="198"/>
  <c r="C101" i="198"/>
  <c r="B101" i="198"/>
  <c r="E94" i="198"/>
  <c r="D94" i="198"/>
  <c r="C94" i="198"/>
  <c r="E93" i="198"/>
  <c r="D93" i="198"/>
  <c r="C93" i="198"/>
  <c r="E92" i="198"/>
  <c r="D92" i="198"/>
  <c r="D95" i="198" s="1"/>
  <c r="C92" i="198"/>
  <c r="B92" i="198"/>
  <c r="E80" i="198"/>
  <c r="D80" i="198"/>
  <c r="C80" i="198"/>
  <c r="B80" i="198"/>
  <c r="E73" i="198"/>
  <c r="D73" i="198"/>
  <c r="C73" i="198"/>
  <c r="E72" i="198"/>
  <c r="D72" i="198"/>
  <c r="C72" i="198"/>
  <c r="E71" i="198"/>
  <c r="D71" i="198"/>
  <c r="C71" i="198"/>
  <c r="C74" i="198" s="1"/>
  <c r="B71" i="198"/>
  <c r="E56" i="198"/>
  <c r="E60" i="198" s="1"/>
  <c r="D56" i="198"/>
  <c r="D60" i="198" s="1"/>
  <c r="C56" i="198"/>
  <c r="C60" i="198" s="1"/>
  <c r="B56" i="198"/>
  <c r="B60" i="198" s="1"/>
  <c r="E30" i="198"/>
  <c r="D30" i="198"/>
  <c r="C30" i="198"/>
  <c r="E29" i="198"/>
  <c r="D29" i="198"/>
  <c r="C29" i="198"/>
  <c r="E28" i="198"/>
  <c r="E31" i="198" s="1"/>
  <c r="D28" i="198"/>
  <c r="D31" i="198" s="1"/>
  <c r="C28" i="198"/>
  <c r="B28" i="198"/>
  <c r="E303" i="197"/>
  <c r="D303" i="197"/>
  <c r="D304" i="197" s="1"/>
  <c r="C303" i="197"/>
  <c r="B303" i="197"/>
  <c r="C304" i="197" s="1"/>
  <c r="E301" i="197"/>
  <c r="D301" i="197"/>
  <c r="D302" i="197" s="1"/>
  <c r="C301" i="197"/>
  <c r="B301" i="197"/>
  <c r="E299" i="197"/>
  <c r="D299" i="197"/>
  <c r="E300" i="197" s="1"/>
  <c r="C299" i="197"/>
  <c r="B299" i="197"/>
  <c r="E297" i="197"/>
  <c r="D297" i="197"/>
  <c r="C297" i="197"/>
  <c r="B297" i="197"/>
  <c r="C298" i="197" s="1"/>
  <c r="E295" i="197"/>
  <c r="D295" i="197"/>
  <c r="D296" i="197" s="1"/>
  <c r="C295" i="197"/>
  <c r="B295" i="197"/>
  <c r="C296" i="197" s="1"/>
  <c r="E293" i="197"/>
  <c r="D293" i="197"/>
  <c r="D294" i="197" s="1"/>
  <c r="C293" i="197"/>
  <c r="B293" i="197"/>
  <c r="E291" i="197"/>
  <c r="D291" i="197"/>
  <c r="E292" i="197" s="1"/>
  <c r="C291" i="197"/>
  <c r="B291" i="197"/>
  <c r="E289" i="197"/>
  <c r="D289" i="197"/>
  <c r="C289" i="197"/>
  <c r="B289" i="197"/>
  <c r="C290" i="197" s="1"/>
  <c r="E287" i="197"/>
  <c r="D287" i="197"/>
  <c r="D288" i="197" s="1"/>
  <c r="C287" i="197"/>
  <c r="B287" i="197"/>
  <c r="B285" i="197" s="1"/>
  <c r="B284" i="197"/>
  <c r="E282" i="197"/>
  <c r="D282" i="197"/>
  <c r="C282" i="197"/>
  <c r="B282" i="197"/>
  <c r="E275" i="197"/>
  <c r="D275" i="197"/>
  <c r="C275" i="197"/>
  <c r="E274" i="197"/>
  <c r="D274" i="197"/>
  <c r="C274" i="197"/>
  <c r="E273" i="197"/>
  <c r="E276" i="197" s="1"/>
  <c r="D273" i="197"/>
  <c r="C273" i="197"/>
  <c r="C276" i="197" s="1"/>
  <c r="B273" i="197"/>
  <c r="E264" i="197"/>
  <c r="D264" i="197"/>
  <c r="C264" i="197"/>
  <c r="B264" i="197"/>
  <c r="E257" i="197"/>
  <c r="D257" i="197"/>
  <c r="C257" i="197"/>
  <c r="E256" i="197"/>
  <c r="D256" i="197"/>
  <c r="C256" i="197"/>
  <c r="E255" i="197"/>
  <c r="D255" i="197"/>
  <c r="C255" i="197"/>
  <c r="B255" i="197"/>
  <c r="E244" i="197"/>
  <c r="D244" i="197"/>
  <c r="C244" i="197"/>
  <c r="B244" i="197"/>
  <c r="E237" i="197"/>
  <c r="D237" i="197"/>
  <c r="C237" i="197"/>
  <c r="E236" i="197"/>
  <c r="D236" i="197"/>
  <c r="C236" i="197"/>
  <c r="E235" i="197"/>
  <c r="D235" i="197"/>
  <c r="C235" i="197"/>
  <c r="B235" i="197"/>
  <c r="E226" i="197"/>
  <c r="D226" i="197"/>
  <c r="C226" i="197"/>
  <c r="B226" i="197"/>
  <c r="E219" i="197"/>
  <c r="D219" i="197"/>
  <c r="C219" i="197"/>
  <c r="E218" i="197"/>
  <c r="D218" i="197"/>
  <c r="C218" i="197"/>
  <c r="E217" i="197"/>
  <c r="E220" i="197" s="1"/>
  <c r="D217" i="197"/>
  <c r="C217" i="197"/>
  <c r="C220" i="197" s="1"/>
  <c r="B217" i="197"/>
  <c r="E205" i="197"/>
  <c r="E206" i="197" s="1"/>
  <c r="D205" i="197"/>
  <c r="D206" i="197" s="1"/>
  <c r="C205" i="197"/>
  <c r="C206" i="197" s="1"/>
  <c r="B205" i="197"/>
  <c r="B206" i="197" s="1"/>
  <c r="E193" i="197"/>
  <c r="D193" i="197"/>
  <c r="C193" i="197"/>
  <c r="E192" i="197"/>
  <c r="D192" i="197"/>
  <c r="C192" i="197"/>
  <c r="E191" i="197"/>
  <c r="D191" i="197"/>
  <c r="C191" i="197"/>
  <c r="B191" i="197"/>
  <c r="E182" i="197"/>
  <c r="E183" i="197" s="1"/>
  <c r="D182" i="197"/>
  <c r="D183" i="197" s="1"/>
  <c r="C182" i="197"/>
  <c r="C183" i="197" s="1"/>
  <c r="B182" i="197"/>
  <c r="B183" i="197" s="1"/>
  <c r="E168" i="197"/>
  <c r="D168" i="197"/>
  <c r="C168" i="197"/>
  <c r="E167" i="197"/>
  <c r="D167" i="197"/>
  <c r="C167" i="197"/>
  <c r="E166" i="197"/>
  <c r="E169" i="197" s="1"/>
  <c r="D166" i="197"/>
  <c r="C166" i="197"/>
  <c r="C169" i="197" s="1"/>
  <c r="B166" i="197"/>
  <c r="E149" i="197"/>
  <c r="D149" i="197"/>
  <c r="C149" i="197"/>
  <c r="B149" i="197"/>
  <c r="E142" i="197"/>
  <c r="D142" i="197"/>
  <c r="C142" i="197"/>
  <c r="E141" i="197"/>
  <c r="D141" i="197"/>
  <c r="C141" i="197"/>
  <c r="E140" i="197"/>
  <c r="E143" i="197" s="1"/>
  <c r="D140" i="197"/>
  <c r="C140" i="197"/>
  <c r="B140" i="197"/>
  <c r="E131" i="197"/>
  <c r="D131" i="197"/>
  <c r="C131" i="197"/>
  <c r="B131" i="197"/>
  <c r="E124" i="197"/>
  <c r="D124" i="197"/>
  <c r="C124" i="197"/>
  <c r="E123" i="197"/>
  <c r="D123" i="197"/>
  <c r="C123" i="197"/>
  <c r="E122" i="197"/>
  <c r="D122" i="197"/>
  <c r="D125" i="197" s="1"/>
  <c r="C122" i="197"/>
  <c r="B122" i="197"/>
  <c r="C125" i="197" s="1"/>
  <c r="E111" i="197"/>
  <c r="D111" i="197"/>
  <c r="C111" i="197"/>
  <c r="B111" i="197"/>
  <c r="E104" i="197"/>
  <c r="D104" i="197"/>
  <c r="C104" i="197"/>
  <c r="E103" i="197"/>
  <c r="D103" i="197"/>
  <c r="C103" i="197"/>
  <c r="E102" i="197"/>
  <c r="D102" i="197"/>
  <c r="D105" i="197" s="1"/>
  <c r="C102" i="197"/>
  <c r="B102" i="197"/>
  <c r="E90" i="197"/>
  <c r="D90" i="197"/>
  <c r="C90" i="197"/>
  <c r="B90" i="197"/>
  <c r="E83" i="197"/>
  <c r="D83" i="197"/>
  <c r="C83" i="197"/>
  <c r="E82" i="197"/>
  <c r="D82" i="197"/>
  <c r="C82" i="197"/>
  <c r="E81" i="197"/>
  <c r="D81" i="197"/>
  <c r="D84" i="197" s="1"/>
  <c r="C81" i="197"/>
  <c r="B81" i="197"/>
  <c r="E69" i="197"/>
  <c r="E70" i="197" s="1"/>
  <c r="D69" i="197"/>
  <c r="D70" i="197" s="1"/>
  <c r="C69" i="197"/>
  <c r="C70" i="197" s="1"/>
  <c r="B69" i="197"/>
  <c r="B70" i="197" s="1"/>
  <c r="E57" i="197"/>
  <c r="D57" i="197"/>
  <c r="C57" i="197"/>
  <c r="E56" i="197"/>
  <c r="D56" i="197"/>
  <c r="C56" i="197"/>
  <c r="E55" i="197"/>
  <c r="D55" i="197"/>
  <c r="D58" i="197" s="1"/>
  <c r="C55" i="197"/>
  <c r="B55" i="197"/>
  <c r="E46" i="197"/>
  <c r="D46" i="197"/>
  <c r="C46" i="197"/>
  <c r="C31" i="197" s="1"/>
  <c r="B46" i="197"/>
  <c r="B31" i="197" s="1"/>
  <c r="B32" i="197" s="1"/>
  <c r="E33" i="197"/>
  <c r="D33" i="197"/>
  <c r="C33" i="197"/>
  <c r="E31" i="197"/>
  <c r="E122" i="196"/>
  <c r="D122" i="196"/>
  <c r="C122" i="196"/>
  <c r="B122" i="196"/>
  <c r="E121" i="196"/>
  <c r="D121" i="196"/>
  <c r="C121" i="196"/>
  <c r="B121" i="196"/>
  <c r="E120" i="196"/>
  <c r="D120" i="196"/>
  <c r="C120" i="196"/>
  <c r="B120" i="196"/>
  <c r="E119" i="196"/>
  <c r="D119" i="196"/>
  <c r="D118" i="196" s="1"/>
  <c r="C119" i="196"/>
  <c r="C118" i="196" s="1"/>
  <c r="B119" i="196"/>
  <c r="B118" i="196" s="1"/>
  <c r="E117" i="196"/>
  <c r="D117" i="196"/>
  <c r="C117" i="196"/>
  <c r="B117" i="196"/>
  <c r="E116" i="196"/>
  <c r="D116" i="196"/>
  <c r="C116" i="196"/>
  <c r="B116" i="196"/>
  <c r="E115" i="196"/>
  <c r="D115" i="196"/>
  <c r="C115" i="196"/>
  <c r="B115" i="196"/>
  <c r="E114" i="196"/>
  <c r="E113" i="196" s="1"/>
  <c r="D114" i="196"/>
  <c r="D113" i="196" s="1"/>
  <c r="C114" i="196"/>
  <c r="C113" i="196" s="1"/>
  <c r="B114" i="196"/>
  <c r="B113" i="196" s="1"/>
  <c r="E112" i="196"/>
  <c r="D112" i="196"/>
  <c r="C112" i="196"/>
  <c r="B112" i="196"/>
  <c r="E111" i="196"/>
  <c r="E110" i="196" s="1"/>
  <c r="D111" i="196"/>
  <c r="D110" i="196" s="1"/>
  <c r="C111" i="196"/>
  <c r="B111" i="196"/>
  <c r="B110" i="196" s="1"/>
  <c r="C110" i="196"/>
  <c r="E109" i="196"/>
  <c r="D109" i="196"/>
  <c r="C109" i="196"/>
  <c r="B109" i="196"/>
  <c r="E108" i="196"/>
  <c r="E107" i="196" s="1"/>
  <c r="D108" i="196"/>
  <c r="D107" i="196" s="1"/>
  <c r="C108" i="196"/>
  <c r="C107" i="196" s="1"/>
  <c r="B108" i="196"/>
  <c r="B107" i="196" s="1"/>
  <c r="E106" i="196"/>
  <c r="D106" i="196"/>
  <c r="C106" i="196"/>
  <c r="B106" i="196"/>
  <c r="E105" i="196"/>
  <c r="E104" i="196" s="1"/>
  <c r="D105" i="196"/>
  <c r="C105" i="196"/>
  <c r="C104" i="196" s="1"/>
  <c r="B105" i="196"/>
  <c r="B104" i="196" s="1"/>
  <c r="D104" i="196"/>
  <c r="E103" i="196"/>
  <c r="D103" i="196"/>
  <c r="C103" i="196"/>
  <c r="B103" i="196"/>
  <c r="E102" i="196"/>
  <c r="E101" i="196" s="1"/>
  <c r="D102" i="196"/>
  <c r="D101" i="196" s="1"/>
  <c r="C102" i="196"/>
  <c r="C101" i="196" s="1"/>
  <c r="B102" i="196"/>
  <c r="E100" i="196"/>
  <c r="D100" i="196"/>
  <c r="C100" i="196"/>
  <c r="B100" i="196"/>
  <c r="E99" i="196"/>
  <c r="E98" i="196" s="1"/>
  <c r="D99" i="196"/>
  <c r="D98" i="196" s="1"/>
  <c r="C99" i="196"/>
  <c r="C98" i="196" s="1"/>
  <c r="B99" i="196"/>
  <c r="B98" i="196" s="1"/>
  <c r="E97" i="196"/>
  <c r="D97" i="196"/>
  <c r="C97" i="196"/>
  <c r="B97" i="196"/>
  <c r="E96" i="196"/>
  <c r="E95" i="196" s="1"/>
  <c r="D96" i="196"/>
  <c r="D95" i="196" s="1"/>
  <c r="C96" i="196"/>
  <c r="C95" i="196" s="1"/>
  <c r="B96" i="196"/>
  <c r="B95" i="196" s="1"/>
  <c r="E94" i="196"/>
  <c r="D94" i="196"/>
  <c r="C94" i="196"/>
  <c r="B94" i="196"/>
  <c r="E93" i="196"/>
  <c r="D93" i="196"/>
  <c r="C93" i="196"/>
  <c r="B93" i="196"/>
  <c r="E92" i="196"/>
  <c r="D92" i="196"/>
  <c r="C92" i="196"/>
  <c r="B92" i="196"/>
  <c r="C83" i="196"/>
  <c r="C70" i="196" s="1"/>
  <c r="E78" i="196"/>
  <c r="E88" i="196" s="1"/>
  <c r="D78" i="196"/>
  <c r="D88" i="196" s="1"/>
  <c r="C78" i="196"/>
  <c r="B78" i="196"/>
  <c r="B88" i="196" s="1"/>
  <c r="E72" i="196"/>
  <c r="D72" i="196"/>
  <c r="C72" i="196"/>
  <c r="E70" i="196"/>
  <c r="E71" i="196" s="1"/>
  <c r="D70" i="196"/>
  <c r="B70" i="196"/>
  <c r="B71" i="196" s="1"/>
  <c r="D55" i="196"/>
  <c r="E52" i="196"/>
  <c r="D52" i="196"/>
  <c r="C52" i="196"/>
  <c r="C58" i="196" s="1"/>
  <c r="C29" i="196" s="1"/>
  <c r="B52" i="196"/>
  <c r="E43" i="196"/>
  <c r="D43" i="196"/>
  <c r="B43" i="196"/>
  <c r="B40" i="196"/>
  <c r="B37" i="196"/>
  <c r="E31" i="196"/>
  <c r="D31" i="196"/>
  <c r="C31" i="196"/>
  <c r="E688" i="202" l="1"/>
  <c r="D173" i="202"/>
  <c r="B170" i="202"/>
  <c r="C173" i="202" s="1"/>
  <c r="B655" i="202"/>
  <c r="B688" i="202" s="1"/>
  <c r="C688" i="202"/>
  <c r="C172" i="202"/>
  <c r="D223" i="201"/>
  <c r="D149" i="201"/>
  <c r="E149" i="201"/>
  <c r="D372" i="201"/>
  <c r="D329" i="201"/>
  <c r="E713" i="201"/>
  <c r="D355" i="201"/>
  <c r="E623" i="201"/>
  <c r="E108" i="201"/>
  <c r="B372" i="201"/>
  <c r="D632" i="201"/>
  <c r="D635" i="201" s="1"/>
  <c r="D634" i="201"/>
  <c r="C372" i="201"/>
  <c r="D371" i="201"/>
  <c r="D247" i="201"/>
  <c r="D249" i="201"/>
  <c r="E329" i="201"/>
  <c r="C249" i="201"/>
  <c r="C371" i="201"/>
  <c r="C247" i="201"/>
  <c r="E372" i="201"/>
  <c r="E404" i="201" s="1"/>
  <c r="E634" i="201"/>
  <c r="D661" i="201"/>
  <c r="B371" i="201"/>
  <c r="B247" i="201"/>
  <c r="D224" i="201"/>
  <c r="C31" i="198"/>
  <c r="E74" i="198"/>
  <c r="E118" i="198"/>
  <c r="E126" i="198"/>
  <c r="D110" i="198"/>
  <c r="C110" i="198"/>
  <c r="C112" i="198"/>
  <c r="D74" i="198"/>
  <c r="E95" i="198"/>
  <c r="D107" i="198"/>
  <c r="E110" i="198"/>
  <c r="E112" i="198"/>
  <c r="D116" i="198"/>
  <c r="D118" i="198"/>
  <c r="D124" i="198"/>
  <c r="D126" i="198"/>
  <c r="E120" i="198"/>
  <c r="C95" i="198"/>
  <c r="C107" i="198"/>
  <c r="C130" i="198" s="1"/>
  <c r="C114" i="198"/>
  <c r="C118" i="198"/>
  <c r="C120" i="198"/>
  <c r="C126" i="198"/>
  <c r="E117" i="200"/>
  <c r="E29" i="200"/>
  <c r="D73" i="200"/>
  <c r="B118" i="200"/>
  <c r="D101" i="200"/>
  <c r="E73" i="200"/>
  <c r="C118" i="200"/>
  <c r="C101" i="200"/>
  <c r="E140" i="200"/>
  <c r="E146" i="200"/>
  <c r="E145" i="200" s="1"/>
  <c r="D140" i="200"/>
  <c r="B146" i="200"/>
  <c r="B145" i="200" s="1"/>
  <c r="B119" i="200"/>
  <c r="C308" i="199"/>
  <c r="E308" i="199"/>
  <c r="E34" i="199"/>
  <c r="D115" i="199"/>
  <c r="C155" i="199"/>
  <c r="D370" i="199"/>
  <c r="C390" i="199"/>
  <c r="C394" i="199"/>
  <c r="C398" i="199"/>
  <c r="D34" i="199"/>
  <c r="D73" i="199"/>
  <c r="D266" i="199"/>
  <c r="D350" i="199"/>
  <c r="E350" i="199"/>
  <c r="E73" i="199"/>
  <c r="E155" i="199"/>
  <c r="D328" i="199"/>
  <c r="C388" i="199"/>
  <c r="C396" i="199"/>
  <c r="D225" i="199"/>
  <c r="E225" i="199"/>
  <c r="E266" i="199"/>
  <c r="E370" i="199"/>
  <c r="B381" i="199"/>
  <c r="B401" i="199" s="1"/>
  <c r="C135" i="199"/>
  <c r="C225" i="199"/>
  <c r="C266" i="199"/>
  <c r="C350" i="199"/>
  <c r="E386" i="199"/>
  <c r="D390" i="199"/>
  <c r="E394" i="199"/>
  <c r="D398" i="199"/>
  <c r="D143" i="197"/>
  <c r="D194" i="197"/>
  <c r="D238" i="197"/>
  <c r="D276" i="197"/>
  <c r="E84" i="197"/>
  <c r="C105" i="197"/>
  <c r="D258" i="197"/>
  <c r="D31" i="197"/>
  <c r="D32" i="197" s="1"/>
  <c r="E47" i="197"/>
  <c r="E58" i="197"/>
  <c r="C84" i="197"/>
  <c r="E125" i="197"/>
  <c r="D169" i="197"/>
  <c r="E194" i="197"/>
  <c r="C238" i="197"/>
  <c r="D285" i="197"/>
  <c r="D286" i="197" s="1"/>
  <c r="E288" i="197"/>
  <c r="E290" i="197"/>
  <c r="E296" i="197"/>
  <c r="E298" i="197"/>
  <c r="E304" i="197"/>
  <c r="B47" i="197"/>
  <c r="E105" i="197"/>
  <c r="C143" i="197"/>
  <c r="B305" i="197"/>
  <c r="E258" i="197"/>
  <c r="C58" i="197"/>
  <c r="C194" i="197"/>
  <c r="D220" i="197"/>
  <c r="E238" i="197"/>
  <c r="C258" i="197"/>
  <c r="C285" i="197"/>
  <c r="C292" i="197"/>
  <c r="C294" i="197"/>
  <c r="D298" i="197"/>
  <c r="C300" i="197"/>
  <c r="C302" i="197"/>
  <c r="B58" i="196"/>
  <c r="B90" i="196" s="1"/>
  <c r="C73" i="196"/>
  <c r="C88" i="196"/>
  <c r="C90" i="196" s="1"/>
  <c r="B101" i="196"/>
  <c r="D58" i="196"/>
  <c r="D91" i="196" s="1"/>
  <c r="D73" i="196"/>
  <c r="E73" i="196"/>
  <c r="E118" i="196"/>
  <c r="D117" i="200"/>
  <c r="D29" i="200"/>
  <c r="E32" i="200" s="1"/>
  <c r="D31" i="200"/>
  <c r="B28" i="200"/>
  <c r="B58" i="200" s="1"/>
  <c r="B83" i="200"/>
  <c r="E118" i="200"/>
  <c r="C83" i="200"/>
  <c r="C29" i="200"/>
  <c r="E31" i="200"/>
  <c r="D83" i="200"/>
  <c r="C115" i="200"/>
  <c r="B140" i="200"/>
  <c r="E115" i="200"/>
  <c r="C401" i="199"/>
  <c r="D382" i="199"/>
  <c r="C34" i="199"/>
  <c r="E115" i="199"/>
  <c r="D177" i="199"/>
  <c r="C197" i="199"/>
  <c r="D308" i="199"/>
  <c r="C328" i="199"/>
  <c r="E381" i="199"/>
  <c r="C384" i="199"/>
  <c r="D386" i="199"/>
  <c r="C392" i="199"/>
  <c r="D394" i="199"/>
  <c r="C400" i="199"/>
  <c r="C386" i="199"/>
  <c r="D388" i="199"/>
  <c r="E390" i="199"/>
  <c r="E398" i="199"/>
  <c r="D384" i="199"/>
  <c r="D401" i="199"/>
  <c r="D396" i="199"/>
  <c r="B107" i="198"/>
  <c r="B130" i="198" s="1"/>
  <c r="D130" i="198"/>
  <c r="D114" i="198"/>
  <c r="E116" i="198"/>
  <c r="D122" i="198"/>
  <c r="E124" i="198"/>
  <c r="E107" i="198"/>
  <c r="D112" i="198"/>
  <c r="C286" i="197"/>
  <c r="C284" i="197"/>
  <c r="C32" i="197"/>
  <c r="C35" i="197" s="1"/>
  <c r="C34" i="197"/>
  <c r="D300" i="197"/>
  <c r="E32" i="197"/>
  <c r="E35" i="197" s="1"/>
  <c r="E284" i="197"/>
  <c r="E285" i="197"/>
  <c r="C288" i="197"/>
  <c r="D290" i="197"/>
  <c r="C47" i="197"/>
  <c r="D284" i="197"/>
  <c r="D305" i="197" s="1"/>
  <c r="D292" i="197"/>
  <c r="E302" i="197"/>
  <c r="E294" i="197"/>
  <c r="D29" i="196"/>
  <c r="D90" i="196"/>
  <c r="C30" i="196"/>
  <c r="C59" i="196"/>
  <c r="C71" i="196"/>
  <c r="C74" i="196" s="1"/>
  <c r="E55" i="196"/>
  <c r="E58" i="196" s="1"/>
  <c r="D71" i="196"/>
  <c r="D404" i="201" l="1"/>
  <c r="B404" i="201"/>
  <c r="E635" i="201"/>
  <c r="E624" i="201"/>
  <c r="D250" i="201"/>
  <c r="E250" i="201"/>
  <c r="C250" i="201"/>
  <c r="C404" i="201"/>
  <c r="D108" i="198"/>
  <c r="C382" i="199"/>
  <c r="E34" i="197"/>
  <c r="D34" i="197"/>
  <c r="C305" i="197"/>
  <c r="D47" i="197"/>
  <c r="B91" i="196"/>
  <c r="B123" i="196" s="1"/>
  <c r="C91" i="196"/>
  <c r="C123" i="196" s="1"/>
  <c r="B29" i="196"/>
  <c r="B30" i="196" s="1"/>
  <c r="C33" i="196" s="1"/>
  <c r="D123" i="196"/>
  <c r="D74" i="196"/>
  <c r="D32" i="200"/>
  <c r="B29" i="200"/>
  <c r="C32" i="200" s="1"/>
  <c r="C31" i="200"/>
  <c r="B117" i="200"/>
  <c r="E401" i="199"/>
  <c r="E382" i="199"/>
  <c r="E130" i="198"/>
  <c r="E108" i="198"/>
  <c r="C108" i="198"/>
  <c r="E305" i="197"/>
  <c r="E286" i="197"/>
  <c r="D35" i="197"/>
  <c r="D32" i="196"/>
  <c r="D30" i="196"/>
  <c r="D33" i="196" s="1"/>
  <c r="E91" i="196"/>
  <c r="E29" i="196"/>
  <c r="E59" i="196" s="1"/>
  <c r="E74" i="196"/>
  <c r="D59" i="196"/>
  <c r="E90" i="196"/>
  <c r="C32" i="196" l="1"/>
  <c r="B59" i="196"/>
  <c r="E123" i="196"/>
  <c r="E30" i="196"/>
  <c r="E33" i="196" s="1"/>
  <c r="E32" i="196"/>
  <c r="E324" i="195" l="1"/>
  <c r="D324" i="195"/>
  <c r="C324" i="195"/>
  <c r="B324" i="195"/>
  <c r="E323" i="195"/>
  <c r="D323" i="195"/>
  <c r="C323" i="195"/>
  <c r="B323" i="195"/>
  <c r="E322" i="195"/>
  <c r="D322" i="195"/>
  <c r="C322" i="195"/>
  <c r="B322" i="195"/>
  <c r="E321" i="195"/>
  <c r="E320" i="195" s="1"/>
  <c r="B321" i="195"/>
  <c r="E319" i="195"/>
  <c r="D319" i="195"/>
  <c r="C319" i="195"/>
  <c r="B319" i="195"/>
  <c r="E318" i="195"/>
  <c r="D318" i="195"/>
  <c r="C318" i="195"/>
  <c r="B318" i="195"/>
  <c r="E317" i="195"/>
  <c r="D317" i="195"/>
  <c r="C317" i="195"/>
  <c r="B317" i="195"/>
  <c r="E316" i="195"/>
  <c r="D316" i="195"/>
  <c r="C316" i="195"/>
  <c r="B316" i="195"/>
  <c r="E315" i="195"/>
  <c r="D315" i="195"/>
  <c r="C315" i="195"/>
  <c r="B315" i="195"/>
  <c r="E314" i="195"/>
  <c r="D314" i="195"/>
  <c r="C314" i="195"/>
  <c r="B314" i="195"/>
  <c r="E313" i="195"/>
  <c r="D313" i="195"/>
  <c r="C313" i="195"/>
  <c r="B313" i="195"/>
  <c r="C312" i="195"/>
  <c r="B312" i="195"/>
  <c r="E311" i="195"/>
  <c r="D311" i="195"/>
  <c r="C311" i="195"/>
  <c r="B311" i="195"/>
  <c r="E310" i="195"/>
  <c r="D310" i="195"/>
  <c r="C310" i="195"/>
  <c r="B310" i="195"/>
  <c r="B309" i="195" s="1"/>
  <c r="E309" i="195"/>
  <c r="D309" i="195"/>
  <c r="C309" i="195"/>
  <c r="E308" i="195"/>
  <c r="D308" i="195"/>
  <c r="C308" i="195"/>
  <c r="B308" i="195"/>
  <c r="E307" i="195"/>
  <c r="D307" i="195"/>
  <c r="C307" i="195"/>
  <c r="C306" i="195" s="1"/>
  <c r="B307" i="195"/>
  <c r="B306" i="195" s="1"/>
  <c r="E306" i="195"/>
  <c r="D306" i="195"/>
  <c r="E305" i="195"/>
  <c r="D305" i="195"/>
  <c r="C305" i="195"/>
  <c r="B305" i="195"/>
  <c r="E304" i="195"/>
  <c r="D304" i="195"/>
  <c r="C304" i="195"/>
  <c r="C303" i="195" s="1"/>
  <c r="B304" i="195"/>
  <c r="B303" i="195" s="1"/>
  <c r="E303" i="195"/>
  <c r="D303" i="195"/>
  <c r="E302" i="195"/>
  <c r="D302" i="195"/>
  <c r="C302" i="195"/>
  <c r="B302" i="195"/>
  <c r="B301" i="195"/>
  <c r="E299" i="195"/>
  <c r="D299" i="195"/>
  <c r="C299" i="195"/>
  <c r="B299" i="195"/>
  <c r="E298" i="195"/>
  <c r="D298" i="195"/>
  <c r="D297" i="195" s="1"/>
  <c r="C298" i="195"/>
  <c r="B298" i="195"/>
  <c r="B297" i="195" s="1"/>
  <c r="E297" i="195"/>
  <c r="C297" i="195"/>
  <c r="E296" i="195"/>
  <c r="D296" i="195"/>
  <c r="C296" i="195"/>
  <c r="B296" i="195"/>
  <c r="E285" i="195"/>
  <c r="D285" i="195"/>
  <c r="C285" i="195"/>
  <c r="B285" i="195"/>
  <c r="E280" i="195"/>
  <c r="E290" i="195" s="1"/>
  <c r="D280" i="195"/>
  <c r="D290" i="195" s="1"/>
  <c r="C280" i="195"/>
  <c r="C290" i="195" s="1"/>
  <c r="B280" i="195"/>
  <c r="B290" i="195" s="1"/>
  <c r="E274" i="195"/>
  <c r="D274" i="195"/>
  <c r="C274" i="195"/>
  <c r="D265" i="195"/>
  <c r="C265" i="195"/>
  <c r="C247" i="195" s="1"/>
  <c r="D261" i="195"/>
  <c r="D260" i="195" s="1"/>
  <c r="C261" i="195"/>
  <c r="C260" i="195" s="1"/>
  <c r="E260" i="195"/>
  <c r="B260" i="195"/>
  <c r="E255" i="195"/>
  <c r="E265" i="195" s="1"/>
  <c r="E247" i="195" s="1"/>
  <c r="D255" i="195"/>
  <c r="C255" i="195"/>
  <c r="B255" i="195"/>
  <c r="B265" i="195" s="1"/>
  <c r="B247" i="195" s="1"/>
  <c r="B248" i="195" s="1"/>
  <c r="E249" i="195"/>
  <c r="D247" i="195"/>
  <c r="D246" i="195"/>
  <c r="C246" i="195"/>
  <c r="D249" i="195" s="1"/>
  <c r="E235" i="195"/>
  <c r="D235" i="195"/>
  <c r="C235" i="195"/>
  <c r="B235" i="195"/>
  <c r="E230" i="195"/>
  <c r="E240" i="195" s="1"/>
  <c r="D230" i="195"/>
  <c r="D240" i="195" s="1"/>
  <c r="D222" i="195" s="1"/>
  <c r="C230" i="195"/>
  <c r="C240" i="195" s="1"/>
  <c r="C222" i="195" s="1"/>
  <c r="B230" i="195"/>
  <c r="B240" i="195" s="1"/>
  <c r="E224" i="195"/>
  <c r="D224" i="195"/>
  <c r="C224" i="195"/>
  <c r="E223" i="195"/>
  <c r="B223" i="195"/>
  <c r="E210" i="195"/>
  <c r="D210" i="195"/>
  <c r="C210" i="195"/>
  <c r="B210" i="195"/>
  <c r="E205" i="195"/>
  <c r="E215" i="195" s="1"/>
  <c r="E197" i="195" s="1"/>
  <c r="D205" i="195"/>
  <c r="D215" i="195" s="1"/>
  <c r="D197" i="195" s="1"/>
  <c r="C205" i="195"/>
  <c r="C215" i="195" s="1"/>
  <c r="C197" i="195" s="1"/>
  <c r="B205" i="195"/>
  <c r="B215" i="195" s="1"/>
  <c r="B197" i="195" s="1"/>
  <c r="B198" i="195" s="1"/>
  <c r="E199" i="195"/>
  <c r="D199" i="195"/>
  <c r="C199" i="195"/>
  <c r="D183" i="195"/>
  <c r="C183" i="195"/>
  <c r="C182" i="195" s="1"/>
  <c r="E182" i="195"/>
  <c r="D182" i="195"/>
  <c r="B182" i="195"/>
  <c r="E177" i="195"/>
  <c r="D177" i="195"/>
  <c r="D187" i="195" s="1"/>
  <c r="D169" i="195" s="1"/>
  <c r="C177" i="195"/>
  <c r="B177" i="195"/>
  <c r="B187" i="195" s="1"/>
  <c r="B169" i="195" s="1"/>
  <c r="B170" i="195" s="1"/>
  <c r="E171" i="195"/>
  <c r="D171" i="195"/>
  <c r="C171" i="195"/>
  <c r="E170" i="195"/>
  <c r="E156" i="195"/>
  <c r="D156" i="195"/>
  <c r="C156" i="195"/>
  <c r="B156" i="195"/>
  <c r="E151" i="195"/>
  <c r="E161" i="195" s="1"/>
  <c r="E143" i="195" s="1"/>
  <c r="D151" i="195"/>
  <c r="D161" i="195" s="1"/>
  <c r="D143" i="195" s="1"/>
  <c r="C151" i="195"/>
  <c r="C161" i="195" s="1"/>
  <c r="C143" i="195" s="1"/>
  <c r="B151" i="195"/>
  <c r="B161" i="195" s="1"/>
  <c r="B143" i="195" s="1"/>
  <c r="B144" i="195" s="1"/>
  <c r="E145" i="195"/>
  <c r="D145" i="195"/>
  <c r="C145" i="195"/>
  <c r="D132" i="195"/>
  <c r="D131" i="195" s="1"/>
  <c r="C132" i="195"/>
  <c r="C131" i="195" s="1"/>
  <c r="E131" i="195"/>
  <c r="B131" i="195"/>
  <c r="E126" i="195"/>
  <c r="E136" i="195" s="1"/>
  <c r="E118" i="195" s="1"/>
  <c r="D126" i="195"/>
  <c r="C126" i="195"/>
  <c r="B126" i="195"/>
  <c r="B136" i="195" s="1"/>
  <c r="B118" i="195" s="1"/>
  <c r="B119" i="195" s="1"/>
  <c r="E120" i="195"/>
  <c r="D120" i="195"/>
  <c r="C120" i="195"/>
  <c r="D107" i="195"/>
  <c r="D106" i="195" s="1"/>
  <c r="C107" i="195"/>
  <c r="C106" i="195" s="1"/>
  <c r="E106" i="195"/>
  <c r="B106" i="195"/>
  <c r="E101" i="195"/>
  <c r="D101" i="195"/>
  <c r="C101" i="195"/>
  <c r="C111" i="195" s="1"/>
  <c r="C93" i="195" s="1"/>
  <c r="B101" i="195"/>
  <c r="B111" i="195" s="1"/>
  <c r="B93" i="195" s="1"/>
  <c r="B94" i="195" s="1"/>
  <c r="E95" i="195"/>
  <c r="D95" i="195"/>
  <c r="C95" i="195"/>
  <c r="D82" i="195"/>
  <c r="D81" i="195" s="1"/>
  <c r="C82" i="195"/>
  <c r="E81" i="195"/>
  <c r="C81" i="195"/>
  <c r="B81" i="195"/>
  <c r="E76" i="195"/>
  <c r="E86" i="195" s="1"/>
  <c r="E68" i="195" s="1"/>
  <c r="D76" i="195"/>
  <c r="D86" i="195" s="1"/>
  <c r="D68" i="195" s="1"/>
  <c r="C76" i="195"/>
  <c r="C86" i="195" s="1"/>
  <c r="C68" i="195" s="1"/>
  <c r="B76" i="195"/>
  <c r="B86" i="195" s="1"/>
  <c r="B68" i="195" s="1"/>
  <c r="B69" i="195" s="1"/>
  <c r="E70" i="195"/>
  <c r="D70" i="195"/>
  <c r="C70" i="195"/>
  <c r="D54" i="195"/>
  <c r="D312" i="195" s="1"/>
  <c r="E51" i="195"/>
  <c r="D51" i="195"/>
  <c r="C51" i="195"/>
  <c r="B51" i="195"/>
  <c r="E43" i="195"/>
  <c r="E301" i="195" s="1"/>
  <c r="E300" i="195" s="1"/>
  <c r="D43" i="195"/>
  <c r="D42" i="195" s="1"/>
  <c r="C43" i="195"/>
  <c r="C301" i="195" s="1"/>
  <c r="E42" i="195"/>
  <c r="B42" i="195"/>
  <c r="E39" i="195"/>
  <c r="D39" i="195"/>
  <c r="C39" i="195"/>
  <c r="B39" i="195"/>
  <c r="C37" i="195"/>
  <c r="C295" i="195" s="1"/>
  <c r="C294" i="195" s="1"/>
  <c r="B37" i="195"/>
  <c r="B295" i="195" s="1"/>
  <c r="B294" i="195" s="1"/>
  <c r="E30" i="195"/>
  <c r="D30" i="195"/>
  <c r="C30" i="195"/>
  <c r="E15" i="195"/>
  <c r="D15" i="195"/>
  <c r="C15" i="195"/>
  <c r="B15" i="195"/>
  <c r="E279" i="194"/>
  <c r="D279" i="194"/>
  <c r="C279" i="194"/>
  <c r="B279" i="194"/>
  <c r="E278" i="194"/>
  <c r="D278" i="194"/>
  <c r="C278" i="194"/>
  <c r="B278" i="194"/>
  <c r="E277" i="194"/>
  <c r="D277" i="194"/>
  <c r="C277" i="194"/>
  <c r="B277" i="194"/>
  <c r="E274" i="194"/>
  <c r="D274" i="194"/>
  <c r="C274" i="194"/>
  <c r="B274" i="194"/>
  <c r="E273" i="194"/>
  <c r="D273" i="194"/>
  <c r="C273" i="194"/>
  <c r="B273" i="194"/>
  <c r="E272" i="194"/>
  <c r="D272" i="194"/>
  <c r="C272" i="194"/>
  <c r="B272" i="194"/>
  <c r="E271" i="194"/>
  <c r="E270" i="194" s="1"/>
  <c r="D271" i="194"/>
  <c r="D270" i="194" s="1"/>
  <c r="C271" i="194"/>
  <c r="C270" i="194" s="1"/>
  <c r="B271" i="194"/>
  <c r="B270" i="194"/>
  <c r="E269" i="194"/>
  <c r="D269" i="194"/>
  <c r="C269" i="194"/>
  <c r="B269" i="194"/>
  <c r="E268" i="194"/>
  <c r="D268" i="194"/>
  <c r="C268" i="194"/>
  <c r="B268" i="194"/>
  <c r="E266" i="194"/>
  <c r="D266" i="194"/>
  <c r="C266" i="194"/>
  <c r="B266" i="194"/>
  <c r="E265" i="194"/>
  <c r="E264" i="194" s="1"/>
  <c r="D265" i="194"/>
  <c r="D264" i="194" s="1"/>
  <c r="C265" i="194"/>
  <c r="B265" i="194"/>
  <c r="B264" i="194" s="1"/>
  <c r="C264" i="194"/>
  <c r="E263" i="194"/>
  <c r="D263" i="194"/>
  <c r="C263" i="194"/>
  <c r="B263" i="194"/>
  <c r="E262" i="194"/>
  <c r="E261" i="194" s="1"/>
  <c r="D262" i="194"/>
  <c r="D261" i="194" s="1"/>
  <c r="C262" i="194"/>
  <c r="C261" i="194" s="1"/>
  <c r="B262" i="194"/>
  <c r="B261" i="194"/>
  <c r="E260" i="194"/>
  <c r="D260" i="194"/>
  <c r="C260" i="194"/>
  <c r="B260" i="194"/>
  <c r="E259" i="194"/>
  <c r="D259" i="194"/>
  <c r="C259" i="194"/>
  <c r="B259" i="194"/>
  <c r="B258" i="194" s="1"/>
  <c r="E258" i="194"/>
  <c r="C258" i="194"/>
  <c r="E257" i="194"/>
  <c r="D257" i="194"/>
  <c r="C257" i="194"/>
  <c r="B257" i="194"/>
  <c r="E254" i="194"/>
  <c r="D254" i="194"/>
  <c r="C254" i="194"/>
  <c r="B254" i="194"/>
  <c r="D253" i="194"/>
  <c r="D252" i="194"/>
  <c r="E251" i="194"/>
  <c r="D251" i="194"/>
  <c r="C251" i="194"/>
  <c r="B251" i="194"/>
  <c r="E240" i="194"/>
  <c r="D240" i="194"/>
  <c r="C240" i="194"/>
  <c r="B240" i="194"/>
  <c r="E235" i="194"/>
  <c r="E245" i="194" s="1"/>
  <c r="D235" i="194"/>
  <c r="D245" i="194" s="1"/>
  <c r="C235" i="194"/>
  <c r="B235" i="194"/>
  <c r="B245" i="194" s="1"/>
  <c r="E229" i="194"/>
  <c r="D229" i="194"/>
  <c r="C229" i="194"/>
  <c r="E211" i="194"/>
  <c r="D211" i="194"/>
  <c r="C211" i="194"/>
  <c r="B211" i="194"/>
  <c r="E206" i="194"/>
  <c r="E216" i="194" s="1"/>
  <c r="E198" i="194" s="1"/>
  <c r="D206" i="194"/>
  <c r="D216" i="194" s="1"/>
  <c r="D198" i="194" s="1"/>
  <c r="C206" i="194"/>
  <c r="C216" i="194" s="1"/>
  <c r="C198" i="194" s="1"/>
  <c r="B206" i="194"/>
  <c r="B216" i="194" s="1"/>
  <c r="B198" i="194" s="1"/>
  <c r="B199" i="194" s="1"/>
  <c r="C202" i="194" s="1"/>
  <c r="E200" i="194"/>
  <c r="D200" i="194"/>
  <c r="C200" i="194"/>
  <c r="E186" i="194"/>
  <c r="D186" i="194"/>
  <c r="C186" i="194"/>
  <c r="B186" i="194"/>
  <c r="E181" i="194"/>
  <c r="E191" i="194" s="1"/>
  <c r="D181" i="194"/>
  <c r="D191" i="194" s="1"/>
  <c r="C181" i="194"/>
  <c r="C191" i="194" s="1"/>
  <c r="B181" i="194"/>
  <c r="B191" i="194" s="1"/>
  <c r="B173" i="194" s="1"/>
  <c r="E176" i="194"/>
  <c r="D176" i="194"/>
  <c r="E175" i="194"/>
  <c r="D175" i="194"/>
  <c r="C175" i="194"/>
  <c r="E174" i="194"/>
  <c r="D174" i="194"/>
  <c r="C174" i="194"/>
  <c r="E161" i="194"/>
  <c r="E276" i="194" s="1"/>
  <c r="E275" i="194" s="1"/>
  <c r="D161" i="194"/>
  <c r="D276" i="194" s="1"/>
  <c r="D275" i="194" s="1"/>
  <c r="C161" i="194"/>
  <c r="C276" i="194" s="1"/>
  <c r="B160" i="194"/>
  <c r="E155" i="194"/>
  <c r="D155" i="194"/>
  <c r="C155" i="194"/>
  <c r="B155" i="194"/>
  <c r="B165" i="194" s="1"/>
  <c r="B147" i="194" s="1"/>
  <c r="E150" i="194"/>
  <c r="D150" i="194"/>
  <c r="E149" i="194"/>
  <c r="D149" i="194"/>
  <c r="C149" i="194"/>
  <c r="E148" i="194"/>
  <c r="D148" i="194"/>
  <c r="C148" i="194"/>
  <c r="B136" i="194"/>
  <c r="B276" i="194" s="1"/>
  <c r="B275" i="194" s="1"/>
  <c r="E135" i="194"/>
  <c r="D135" i="194"/>
  <c r="C135" i="194"/>
  <c r="B135" i="194"/>
  <c r="E130" i="194"/>
  <c r="E140" i="194" s="1"/>
  <c r="E122" i="194" s="1"/>
  <c r="D130" i="194"/>
  <c r="D140" i="194" s="1"/>
  <c r="D122" i="194" s="1"/>
  <c r="C130" i="194"/>
  <c r="C140" i="194" s="1"/>
  <c r="C122" i="194" s="1"/>
  <c r="B130" i="194"/>
  <c r="B140" i="194" s="1"/>
  <c r="E124" i="194"/>
  <c r="D124" i="194"/>
  <c r="C124" i="194"/>
  <c r="B123" i="194"/>
  <c r="E110" i="194"/>
  <c r="D110" i="194"/>
  <c r="C110" i="194"/>
  <c r="B110" i="194"/>
  <c r="E105" i="194"/>
  <c r="D105" i="194"/>
  <c r="D115" i="194" s="1"/>
  <c r="D97" i="194" s="1"/>
  <c r="C105" i="194"/>
  <c r="C115" i="194" s="1"/>
  <c r="C97" i="194" s="1"/>
  <c r="B105" i="194"/>
  <c r="B115" i="194" s="1"/>
  <c r="B97" i="194" s="1"/>
  <c r="B98" i="194" s="1"/>
  <c r="E99" i="194"/>
  <c r="D99" i="194"/>
  <c r="C99" i="194"/>
  <c r="E85" i="194"/>
  <c r="D85" i="194"/>
  <c r="C85" i="194"/>
  <c r="B85" i="194"/>
  <c r="E80" i="194"/>
  <c r="E90" i="194" s="1"/>
  <c r="E72" i="194" s="1"/>
  <c r="D80" i="194"/>
  <c r="C80" i="194"/>
  <c r="C90" i="194" s="1"/>
  <c r="C72" i="194" s="1"/>
  <c r="B80" i="194"/>
  <c r="B90" i="194" s="1"/>
  <c r="B72" i="194" s="1"/>
  <c r="B73" i="194" s="1"/>
  <c r="E74" i="194"/>
  <c r="D74" i="194"/>
  <c r="C74" i="194"/>
  <c r="E58" i="194"/>
  <c r="E267" i="194" s="1"/>
  <c r="D58" i="194"/>
  <c r="D267" i="194" s="1"/>
  <c r="C58" i="194"/>
  <c r="B58" i="194"/>
  <c r="E55" i="194"/>
  <c r="D55" i="194"/>
  <c r="C55" i="194"/>
  <c r="B55" i="194"/>
  <c r="C47" i="194"/>
  <c r="C256" i="194" s="1"/>
  <c r="B47" i="194"/>
  <c r="B256" i="194" s="1"/>
  <c r="C46" i="194"/>
  <c r="E44" i="194"/>
  <c r="E253" i="194" s="1"/>
  <c r="E252" i="194" s="1"/>
  <c r="C44" i="194"/>
  <c r="C253" i="194" s="1"/>
  <c r="B44" i="194"/>
  <c r="B253" i="194" s="1"/>
  <c r="B252" i="194" s="1"/>
  <c r="D43" i="194"/>
  <c r="C41" i="194"/>
  <c r="C250" i="194" s="1"/>
  <c r="C249" i="194" s="1"/>
  <c r="B41" i="194"/>
  <c r="B250" i="194" s="1"/>
  <c r="E34" i="194"/>
  <c r="D34" i="194"/>
  <c r="C34" i="194"/>
  <c r="E15" i="194"/>
  <c r="D15" i="194"/>
  <c r="C15" i="194"/>
  <c r="B15" i="194"/>
  <c r="C350" i="193"/>
  <c r="C349" i="193" s="1"/>
  <c r="B350" i="193"/>
  <c r="B349" i="193" s="1"/>
  <c r="E344" i="193"/>
  <c r="D344" i="193"/>
  <c r="C344" i="193"/>
  <c r="B344" i="193"/>
  <c r="E343" i="193"/>
  <c r="D343" i="193"/>
  <c r="C343" i="193"/>
  <c r="B343" i="193"/>
  <c r="E342" i="193"/>
  <c r="D342" i="193"/>
  <c r="C342" i="193"/>
  <c r="B342" i="193"/>
  <c r="C341" i="193"/>
  <c r="B341" i="193"/>
  <c r="E340" i="193"/>
  <c r="D340" i="193"/>
  <c r="C340" i="193"/>
  <c r="B340" i="193"/>
  <c r="E339" i="193"/>
  <c r="D339" i="193"/>
  <c r="C339" i="193"/>
  <c r="C338" i="193" s="1"/>
  <c r="B339" i="193"/>
  <c r="E338" i="193"/>
  <c r="D338" i="193"/>
  <c r="B338" i="193"/>
  <c r="E331" i="193"/>
  <c r="D331" i="193"/>
  <c r="C331" i="193"/>
  <c r="B331" i="193"/>
  <c r="E330" i="193"/>
  <c r="D330" i="193"/>
  <c r="C330" i="193"/>
  <c r="B330" i="193"/>
  <c r="B329" i="193" s="1"/>
  <c r="E329" i="193"/>
  <c r="D329" i="193"/>
  <c r="C329" i="193"/>
  <c r="E328" i="193"/>
  <c r="D328" i="193"/>
  <c r="C328" i="193"/>
  <c r="B328" i="193"/>
  <c r="E327" i="193"/>
  <c r="D327" i="193"/>
  <c r="C327" i="193"/>
  <c r="B327" i="193"/>
  <c r="B326" i="193" s="1"/>
  <c r="E326" i="193"/>
  <c r="D326" i="193"/>
  <c r="C326" i="193"/>
  <c r="E325" i="193"/>
  <c r="D325" i="193"/>
  <c r="C325" i="193"/>
  <c r="B325" i="193"/>
  <c r="E324" i="193"/>
  <c r="D324" i="193"/>
  <c r="C324" i="193"/>
  <c r="B324" i="193"/>
  <c r="E323" i="193"/>
  <c r="D323" i="193"/>
  <c r="C323" i="193"/>
  <c r="B323" i="193"/>
  <c r="C321" i="193"/>
  <c r="B321" i="193"/>
  <c r="E314" i="193"/>
  <c r="D314" i="193"/>
  <c r="C314" i="193"/>
  <c r="C319" i="193" s="1"/>
  <c r="B314" i="193"/>
  <c r="B319" i="193" s="1"/>
  <c r="E304" i="193"/>
  <c r="D304" i="193"/>
  <c r="C304" i="193"/>
  <c r="E303" i="193"/>
  <c r="D303" i="193"/>
  <c r="C303" i="193"/>
  <c r="E302" i="193"/>
  <c r="D302" i="193"/>
  <c r="E305" i="193" s="1"/>
  <c r="B302" i="193"/>
  <c r="C305" i="193" s="1"/>
  <c r="E286" i="193"/>
  <c r="E291" i="193" s="1"/>
  <c r="D286" i="193"/>
  <c r="D291" i="193" s="1"/>
  <c r="C286" i="193"/>
  <c r="C291" i="193" s="1"/>
  <c r="B286" i="193"/>
  <c r="B291" i="193" s="1"/>
  <c r="E276" i="193"/>
  <c r="D276" i="193"/>
  <c r="C276" i="193"/>
  <c r="E275" i="193"/>
  <c r="D275" i="193"/>
  <c r="C275" i="193"/>
  <c r="E274" i="193"/>
  <c r="D274" i="193"/>
  <c r="C274" i="193"/>
  <c r="C277" i="193" s="1"/>
  <c r="B274" i="193"/>
  <c r="E260" i="193"/>
  <c r="E265" i="193" s="1"/>
  <c r="D260" i="193"/>
  <c r="D265" i="193" s="1"/>
  <c r="C260" i="193"/>
  <c r="C265" i="193" s="1"/>
  <c r="B260" i="193"/>
  <c r="B265" i="193" s="1"/>
  <c r="E250" i="193"/>
  <c r="D250" i="193"/>
  <c r="C250" i="193"/>
  <c r="E249" i="193"/>
  <c r="D249" i="193"/>
  <c r="C249" i="193"/>
  <c r="E248" i="193"/>
  <c r="D248" i="193"/>
  <c r="C248" i="193"/>
  <c r="C251" i="193" s="1"/>
  <c r="B248" i="193"/>
  <c r="E234" i="193"/>
  <c r="E239" i="193" s="1"/>
  <c r="D234" i="193"/>
  <c r="D239" i="193" s="1"/>
  <c r="C234" i="193"/>
  <c r="C239" i="193" s="1"/>
  <c r="B234" i="193"/>
  <c r="B239" i="193" s="1"/>
  <c r="C224" i="193"/>
  <c r="E223" i="193"/>
  <c r="D223" i="193"/>
  <c r="C223" i="193"/>
  <c r="C222" i="193"/>
  <c r="B222" i="193"/>
  <c r="B213" i="193"/>
  <c r="E208" i="193"/>
  <c r="E213" i="193" s="1"/>
  <c r="D208" i="193"/>
  <c r="D213" i="193" s="1"/>
  <c r="C208" i="193"/>
  <c r="C213" i="193" s="1"/>
  <c r="E198" i="193"/>
  <c r="D198" i="193"/>
  <c r="C198" i="193"/>
  <c r="E197" i="193"/>
  <c r="D197" i="193"/>
  <c r="C197" i="193"/>
  <c r="E196" i="193"/>
  <c r="D196" i="193"/>
  <c r="C196" i="193"/>
  <c r="B196" i="193"/>
  <c r="E182" i="193"/>
  <c r="D182" i="193"/>
  <c r="C182" i="193"/>
  <c r="B182" i="193"/>
  <c r="E177" i="193"/>
  <c r="E187" i="193" s="1"/>
  <c r="D177" i="193"/>
  <c r="D187" i="193" s="1"/>
  <c r="C177" i="193"/>
  <c r="C187" i="193" s="1"/>
  <c r="B177" i="193"/>
  <c r="B187" i="193" s="1"/>
  <c r="E172" i="193"/>
  <c r="D172" i="193"/>
  <c r="C172" i="193"/>
  <c r="E171" i="193"/>
  <c r="D171" i="193"/>
  <c r="C171" i="193"/>
  <c r="E170" i="193"/>
  <c r="E173" i="193" s="1"/>
  <c r="D170" i="193"/>
  <c r="C170" i="193"/>
  <c r="C173" i="193" s="1"/>
  <c r="B170" i="193"/>
  <c r="E157" i="193"/>
  <c r="D157" i="193"/>
  <c r="C157" i="193"/>
  <c r="B157" i="193"/>
  <c r="E152" i="193"/>
  <c r="E162" i="193" s="1"/>
  <c r="D152" i="193"/>
  <c r="D162" i="193" s="1"/>
  <c r="C152" i="193"/>
  <c r="C162" i="193" s="1"/>
  <c r="B152" i="193"/>
  <c r="B162" i="193" s="1"/>
  <c r="E147" i="193"/>
  <c r="D147" i="193"/>
  <c r="C147" i="193"/>
  <c r="E146" i="193"/>
  <c r="D146" i="193"/>
  <c r="C146" i="193"/>
  <c r="E145" i="193"/>
  <c r="D145" i="193"/>
  <c r="C145" i="193"/>
  <c r="C148" i="193" s="1"/>
  <c r="B145" i="193"/>
  <c r="E132" i="193"/>
  <c r="D132" i="193"/>
  <c r="C132" i="193"/>
  <c r="B132" i="193"/>
  <c r="E127" i="193"/>
  <c r="E137" i="193" s="1"/>
  <c r="D127" i="193"/>
  <c r="D137" i="193" s="1"/>
  <c r="C127" i="193"/>
  <c r="C137" i="193" s="1"/>
  <c r="B127" i="193"/>
  <c r="B137" i="193" s="1"/>
  <c r="E122" i="193"/>
  <c r="D122" i="193"/>
  <c r="C122" i="193"/>
  <c r="E121" i="193"/>
  <c r="D121" i="193"/>
  <c r="C121" i="193"/>
  <c r="E120" i="193"/>
  <c r="E123" i="193" s="1"/>
  <c r="D120" i="193"/>
  <c r="C120" i="193"/>
  <c r="C123" i="193" s="1"/>
  <c r="B120" i="193"/>
  <c r="E107" i="193"/>
  <c r="D107" i="193"/>
  <c r="C107" i="193"/>
  <c r="B107" i="193"/>
  <c r="E102" i="193"/>
  <c r="E112" i="193" s="1"/>
  <c r="D102" i="193"/>
  <c r="D112" i="193" s="1"/>
  <c r="C102" i="193"/>
  <c r="C112" i="193" s="1"/>
  <c r="B102" i="193"/>
  <c r="B112" i="193" s="1"/>
  <c r="E97" i="193"/>
  <c r="D97" i="193"/>
  <c r="C97" i="193"/>
  <c r="E96" i="193"/>
  <c r="D96" i="193"/>
  <c r="C96" i="193"/>
  <c r="E95" i="193"/>
  <c r="E98" i="193" s="1"/>
  <c r="D95" i="193"/>
  <c r="C95" i="193"/>
  <c r="C98" i="193" s="1"/>
  <c r="B95" i="193"/>
  <c r="E82" i="193"/>
  <c r="D82" i="193"/>
  <c r="C82" i="193"/>
  <c r="B82" i="193"/>
  <c r="E77" i="193"/>
  <c r="E87" i="193" s="1"/>
  <c r="D77" i="193"/>
  <c r="D87" i="193" s="1"/>
  <c r="C77" i="193"/>
  <c r="C87" i="193" s="1"/>
  <c r="B77" i="193"/>
  <c r="B87" i="193" s="1"/>
  <c r="C73" i="193"/>
  <c r="E72" i="193"/>
  <c r="D72" i="193"/>
  <c r="C72" i="193"/>
  <c r="E71" i="193"/>
  <c r="D71" i="193"/>
  <c r="C71" i="193"/>
  <c r="E70" i="193"/>
  <c r="D70" i="193"/>
  <c r="D73" i="193" s="1"/>
  <c r="C70" i="193"/>
  <c r="B70" i="193"/>
  <c r="C57" i="193"/>
  <c r="C58" i="193" s="1"/>
  <c r="B57" i="193"/>
  <c r="B58" i="193" s="1"/>
  <c r="D54" i="193"/>
  <c r="E54" i="193" s="1"/>
  <c r="E31" i="193"/>
  <c r="D31" i="193"/>
  <c r="C31" i="193"/>
  <c r="E30" i="193"/>
  <c r="D30" i="193"/>
  <c r="C30" i="193"/>
  <c r="E29" i="193"/>
  <c r="E32" i="193" s="1"/>
  <c r="D29" i="193"/>
  <c r="D32" i="193" s="1"/>
  <c r="C29" i="193"/>
  <c r="B29" i="193"/>
  <c r="B357" i="192"/>
  <c r="E351" i="192"/>
  <c r="D351" i="192"/>
  <c r="C351" i="192"/>
  <c r="B351" i="192"/>
  <c r="E350" i="192"/>
  <c r="D350" i="192"/>
  <c r="C350" i="192"/>
  <c r="B350" i="192"/>
  <c r="E347" i="192"/>
  <c r="D347" i="192"/>
  <c r="C347" i="192"/>
  <c r="B347" i="192"/>
  <c r="E346" i="192"/>
  <c r="D346" i="192"/>
  <c r="C346" i="192"/>
  <c r="B346" i="192"/>
  <c r="E345" i="192"/>
  <c r="D345" i="192"/>
  <c r="C345" i="192"/>
  <c r="B345" i="192"/>
  <c r="E344" i="192"/>
  <c r="D344" i="192"/>
  <c r="C344" i="192"/>
  <c r="B344" i="192"/>
  <c r="E343" i="192"/>
  <c r="D343" i="192"/>
  <c r="C343" i="192"/>
  <c r="B343" i="192"/>
  <c r="E342" i="192"/>
  <c r="D342" i="192"/>
  <c r="C342" i="192"/>
  <c r="B342" i="192"/>
  <c r="E341" i="192"/>
  <c r="D341" i="192"/>
  <c r="C341" i="192"/>
  <c r="B341" i="192"/>
  <c r="E340" i="192"/>
  <c r="D340" i="192"/>
  <c r="D339" i="192" s="1"/>
  <c r="C340" i="192"/>
  <c r="C339" i="192" s="1"/>
  <c r="B340" i="192"/>
  <c r="E339" i="192"/>
  <c r="B339" i="192"/>
  <c r="E338" i="192"/>
  <c r="D338" i="192"/>
  <c r="C338" i="192"/>
  <c r="B338" i="192"/>
  <c r="E335" i="192"/>
  <c r="D335" i="192"/>
  <c r="C335" i="192"/>
  <c r="B335" i="192"/>
  <c r="E334" i="192"/>
  <c r="D334" i="192"/>
  <c r="C334" i="192"/>
  <c r="B334" i="192"/>
  <c r="E333" i="192"/>
  <c r="D333" i="192"/>
  <c r="C333" i="192"/>
  <c r="B333" i="192"/>
  <c r="E332" i="192"/>
  <c r="D332" i="192"/>
  <c r="C332" i="192"/>
  <c r="B332" i="192"/>
  <c r="E331" i="192"/>
  <c r="D331" i="192"/>
  <c r="C331" i="192"/>
  <c r="B331" i="192"/>
  <c r="E321" i="192"/>
  <c r="D321" i="192"/>
  <c r="C321" i="192"/>
  <c r="B321" i="192"/>
  <c r="B308" i="192" s="1"/>
  <c r="E316" i="192"/>
  <c r="E326" i="192" s="1"/>
  <c r="D316" i="192"/>
  <c r="D326" i="192" s="1"/>
  <c r="C316" i="192"/>
  <c r="C326" i="192" s="1"/>
  <c r="B316" i="192"/>
  <c r="B326" i="192" s="1"/>
  <c r="E310" i="192"/>
  <c r="D310" i="192"/>
  <c r="C310" i="192"/>
  <c r="E308" i="192"/>
  <c r="E311" i="192" s="1"/>
  <c r="D308" i="192"/>
  <c r="D311" i="192" s="1"/>
  <c r="C308" i="192"/>
  <c r="E282" i="192"/>
  <c r="D282" i="192"/>
  <c r="C282" i="192"/>
  <c r="B281" i="192"/>
  <c r="B296" i="192" s="1"/>
  <c r="E269" i="192"/>
  <c r="D269" i="192"/>
  <c r="C269" i="192"/>
  <c r="D256" i="192"/>
  <c r="E256" i="192" s="1"/>
  <c r="E259" i="192" s="1"/>
  <c r="E245" i="192"/>
  <c r="E244" i="192" s="1"/>
  <c r="D245" i="192"/>
  <c r="D244" i="192" s="1"/>
  <c r="C245" i="192"/>
  <c r="C244" i="192" s="1"/>
  <c r="C259" i="192" s="1"/>
  <c r="C230" i="192" s="1"/>
  <c r="B244" i="192"/>
  <c r="B259" i="192" s="1"/>
  <c r="E232" i="192"/>
  <c r="D232" i="192"/>
  <c r="C232" i="192"/>
  <c r="E211" i="192"/>
  <c r="E198" i="192" s="1"/>
  <c r="D211" i="192"/>
  <c r="C211" i="192"/>
  <c r="C198" i="192" s="1"/>
  <c r="B211" i="192"/>
  <c r="B198" i="192" s="1"/>
  <c r="B199" i="192" s="1"/>
  <c r="E206" i="192"/>
  <c r="E216" i="192" s="1"/>
  <c r="D206" i="192"/>
  <c r="D216" i="192" s="1"/>
  <c r="C206" i="192"/>
  <c r="C216" i="192" s="1"/>
  <c r="B206" i="192"/>
  <c r="B216" i="192" s="1"/>
  <c r="E200" i="192"/>
  <c r="D200" i="192"/>
  <c r="C200" i="192"/>
  <c r="D198" i="192"/>
  <c r="D199" i="192" s="1"/>
  <c r="D184" i="192"/>
  <c r="E184" i="192" s="1"/>
  <c r="E173" i="192"/>
  <c r="D173" i="192"/>
  <c r="D172" i="192" s="1"/>
  <c r="C173" i="192"/>
  <c r="C172" i="192" s="1"/>
  <c r="C187" i="192" s="1"/>
  <c r="B173" i="192"/>
  <c r="E172" i="192"/>
  <c r="B172" i="192"/>
  <c r="B187" i="192" s="1"/>
  <c r="B158" i="192" s="1"/>
  <c r="B159" i="192" s="1"/>
  <c r="E160" i="192"/>
  <c r="D160" i="192"/>
  <c r="C160" i="192"/>
  <c r="E139" i="192"/>
  <c r="E357" i="192" s="1"/>
  <c r="D139" i="192"/>
  <c r="D357" i="192" s="1"/>
  <c r="C139" i="192"/>
  <c r="C357" i="192" s="1"/>
  <c r="C138" i="192"/>
  <c r="C125" i="192" s="1"/>
  <c r="B138" i="192"/>
  <c r="B125" i="192" s="1"/>
  <c r="B126" i="192" s="1"/>
  <c r="E133" i="192"/>
  <c r="D133" i="192"/>
  <c r="C133" i="192"/>
  <c r="C143" i="192" s="1"/>
  <c r="B133" i="192"/>
  <c r="B143" i="192" s="1"/>
  <c r="E127" i="192"/>
  <c r="D127" i="192"/>
  <c r="C127" i="192"/>
  <c r="E109" i="192"/>
  <c r="E96" i="192" s="1"/>
  <c r="D109" i="192"/>
  <c r="C109" i="192"/>
  <c r="B109" i="192"/>
  <c r="B96" i="192" s="1"/>
  <c r="B97" i="192" s="1"/>
  <c r="E104" i="192"/>
  <c r="E114" i="192" s="1"/>
  <c r="D104" i="192"/>
  <c r="D114" i="192" s="1"/>
  <c r="C104" i="192"/>
  <c r="C114" i="192" s="1"/>
  <c r="B104" i="192"/>
  <c r="B114" i="192" s="1"/>
  <c r="E98" i="192"/>
  <c r="D98" i="192"/>
  <c r="C98" i="192"/>
  <c r="D96" i="192"/>
  <c r="D97" i="192" s="1"/>
  <c r="C96" i="192"/>
  <c r="E84" i="192"/>
  <c r="D84" i="192"/>
  <c r="D71" i="192" s="1"/>
  <c r="D74" i="192" s="1"/>
  <c r="C84" i="192"/>
  <c r="B84" i="192"/>
  <c r="B71" i="192" s="1"/>
  <c r="B72" i="192" s="1"/>
  <c r="E79" i="192"/>
  <c r="E89" i="192" s="1"/>
  <c r="D79" i="192"/>
  <c r="D89" i="192" s="1"/>
  <c r="C79" i="192"/>
  <c r="C89" i="192" s="1"/>
  <c r="B79" i="192"/>
  <c r="B89" i="192" s="1"/>
  <c r="E73" i="192"/>
  <c r="D73" i="192"/>
  <c r="C73" i="192"/>
  <c r="E71" i="192"/>
  <c r="E72" i="192" s="1"/>
  <c r="C71" i="192"/>
  <c r="C72" i="192" s="1"/>
  <c r="C75" i="192" s="1"/>
  <c r="E58" i="192"/>
  <c r="E349" i="192" s="1"/>
  <c r="E348" i="192" s="1"/>
  <c r="D58" i="192"/>
  <c r="D349" i="192" s="1"/>
  <c r="D348" i="192" s="1"/>
  <c r="C58" i="192"/>
  <c r="C349" i="192" s="1"/>
  <c r="B58" i="192"/>
  <c r="B349" i="192" s="1"/>
  <c r="B348" i="192" s="1"/>
  <c r="E57" i="192"/>
  <c r="D57" i="192"/>
  <c r="C57" i="192"/>
  <c r="B57" i="192"/>
  <c r="E46" i="192"/>
  <c r="D46" i="192"/>
  <c r="C46" i="192"/>
  <c r="C45" i="192" s="1"/>
  <c r="B46" i="192"/>
  <c r="B45" i="192" s="1"/>
  <c r="E45" i="192"/>
  <c r="D45" i="192"/>
  <c r="E42" i="192"/>
  <c r="D42" i="192"/>
  <c r="C42" i="192"/>
  <c r="B42" i="192"/>
  <c r="E39" i="192"/>
  <c r="E330" i="192" s="1"/>
  <c r="D39" i="192"/>
  <c r="D330" i="192" s="1"/>
  <c r="C39" i="192"/>
  <c r="C330" i="192" s="1"/>
  <c r="B39" i="192"/>
  <c r="B330" i="192" s="1"/>
  <c r="E33" i="192"/>
  <c r="D33" i="192"/>
  <c r="C33" i="192"/>
  <c r="E249" i="191"/>
  <c r="D249" i="191"/>
  <c r="C249" i="191"/>
  <c r="B249" i="191"/>
  <c r="E248" i="191"/>
  <c r="D248" i="191"/>
  <c r="C248" i="191"/>
  <c r="B248" i="191"/>
  <c r="E247" i="191"/>
  <c r="D247" i="191"/>
  <c r="C247" i="191"/>
  <c r="B247" i="191"/>
  <c r="E246" i="191"/>
  <c r="D246" i="191"/>
  <c r="C246" i="191"/>
  <c r="B246" i="191"/>
  <c r="C245" i="191"/>
  <c r="B245" i="191"/>
  <c r="E244" i="191"/>
  <c r="D244" i="191"/>
  <c r="C244" i="191"/>
  <c r="B244" i="191"/>
  <c r="E243" i="191"/>
  <c r="D243" i="191"/>
  <c r="C243" i="191"/>
  <c r="C242" i="191" s="1"/>
  <c r="B243" i="191"/>
  <c r="B242" i="191" s="1"/>
  <c r="E242" i="191"/>
  <c r="D242" i="191"/>
  <c r="E241" i="191"/>
  <c r="D241" i="191"/>
  <c r="C241" i="191"/>
  <c r="B241" i="191"/>
  <c r="E240" i="191"/>
  <c r="D240" i="191"/>
  <c r="C240" i="191"/>
  <c r="C239" i="191" s="1"/>
  <c r="B240" i="191"/>
  <c r="B239" i="191" s="1"/>
  <c r="E239" i="191"/>
  <c r="D239" i="191"/>
  <c r="E238" i="191"/>
  <c r="D238" i="191"/>
  <c r="C238" i="191"/>
  <c r="B238" i="191"/>
  <c r="E237" i="191"/>
  <c r="E236" i="191" s="1"/>
  <c r="D237" i="191"/>
  <c r="C237" i="191"/>
  <c r="B237" i="191"/>
  <c r="D236" i="191"/>
  <c r="C236" i="191"/>
  <c r="B236" i="191"/>
  <c r="E235" i="191"/>
  <c r="D235" i="191"/>
  <c r="C235" i="191"/>
  <c r="B235" i="191"/>
  <c r="E234" i="191"/>
  <c r="D234" i="191"/>
  <c r="C234" i="191"/>
  <c r="B234" i="191"/>
  <c r="E232" i="191"/>
  <c r="D232" i="191"/>
  <c r="C232" i="191"/>
  <c r="B232" i="191"/>
  <c r="E231" i="191"/>
  <c r="D231" i="191"/>
  <c r="C231" i="191"/>
  <c r="B231" i="191"/>
  <c r="E229" i="191"/>
  <c r="D229" i="191"/>
  <c r="C229" i="191"/>
  <c r="B229" i="191"/>
  <c r="E228" i="191"/>
  <c r="D228" i="191"/>
  <c r="C228" i="191"/>
  <c r="B228" i="191"/>
  <c r="E223" i="191"/>
  <c r="D223" i="191"/>
  <c r="D213" i="191" s="1"/>
  <c r="C223" i="191"/>
  <c r="B223" i="191"/>
  <c r="E215" i="191"/>
  <c r="D215" i="191"/>
  <c r="C215" i="191"/>
  <c r="E214" i="191"/>
  <c r="C213" i="191"/>
  <c r="C214" i="191" s="1"/>
  <c r="B213" i="191"/>
  <c r="E202" i="191"/>
  <c r="D202" i="191"/>
  <c r="C202" i="191"/>
  <c r="B202" i="191"/>
  <c r="B192" i="191" s="1"/>
  <c r="B193" i="191" s="1"/>
  <c r="E195" i="191"/>
  <c r="E194" i="191"/>
  <c r="D194" i="191"/>
  <c r="C194" i="191"/>
  <c r="E193" i="191"/>
  <c r="D192" i="191"/>
  <c r="D193" i="191" s="1"/>
  <c r="C192" i="191"/>
  <c r="C193" i="191" s="1"/>
  <c r="E182" i="191"/>
  <c r="E172" i="191" s="1"/>
  <c r="D182" i="191"/>
  <c r="C182" i="191"/>
  <c r="C172" i="191" s="1"/>
  <c r="B182" i="191"/>
  <c r="B172" i="191" s="1"/>
  <c r="B173" i="191" s="1"/>
  <c r="E174" i="191"/>
  <c r="D174" i="191"/>
  <c r="C174" i="191"/>
  <c r="D173" i="191"/>
  <c r="D172" i="191"/>
  <c r="E164" i="191"/>
  <c r="D164" i="191"/>
  <c r="C164" i="191"/>
  <c r="B164" i="191"/>
  <c r="E157" i="191"/>
  <c r="D157" i="191"/>
  <c r="C157" i="191"/>
  <c r="E156" i="191"/>
  <c r="D156" i="191"/>
  <c r="C156" i="191"/>
  <c r="E155" i="191"/>
  <c r="D155" i="191"/>
  <c r="C155" i="191"/>
  <c r="C158" i="191" s="1"/>
  <c r="B155" i="191"/>
  <c r="E146" i="191"/>
  <c r="D146" i="191"/>
  <c r="C146" i="191"/>
  <c r="E145" i="191"/>
  <c r="D145" i="191"/>
  <c r="C145" i="191"/>
  <c r="E144" i="191"/>
  <c r="E147" i="191" s="1"/>
  <c r="D144" i="191"/>
  <c r="C144" i="191"/>
  <c r="B144" i="191"/>
  <c r="E131" i="191"/>
  <c r="D131" i="191"/>
  <c r="C131" i="191"/>
  <c r="B131" i="191"/>
  <c r="B102" i="191" s="1"/>
  <c r="B103" i="191" s="1"/>
  <c r="E104" i="191"/>
  <c r="D104" i="191"/>
  <c r="C104" i="191"/>
  <c r="E102" i="191"/>
  <c r="E103" i="191" s="1"/>
  <c r="E94" i="191"/>
  <c r="D94" i="191"/>
  <c r="C94" i="191"/>
  <c r="C65" i="191" s="1"/>
  <c r="B94" i="191"/>
  <c r="E67" i="191"/>
  <c r="D67" i="191"/>
  <c r="C67" i="191"/>
  <c r="B65" i="191"/>
  <c r="B66" i="191" s="1"/>
  <c r="C57" i="191"/>
  <c r="C58" i="191" s="1"/>
  <c r="B57" i="191"/>
  <c r="B58" i="191" s="1"/>
  <c r="D54" i="191"/>
  <c r="D57" i="191" s="1"/>
  <c r="D58" i="191" s="1"/>
  <c r="E31" i="191"/>
  <c r="D31" i="191"/>
  <c r="C31" i="191"/>
  <c r="E30" i="191"/>
  <c r="D30" i="191"/>
  <c r="C30" i="191"/>
  <c r="E29" i="191"/>
  <c r="D29" i="191"/>
  <c r="C29" i="191"/>
  <c r="B29" i="191"/>
  <c r="E163" i="190"/>
  <c r="D163" i="190"/>
  <c r="C163" i="190"/>
  <c r="B163" i="190"/>
  <c r="E162" i="190"/>
  <c r="D162" i="190"/>
  <c r="C162" i="190"/>
  <c r="B162" i="190"/>
  <c r="E151" i="190"/>
  <c r="D151" i="190"/>
  <c r="C151" i="190"/>
  <c r="B151" i="190"/>
  <c r="E150" i="190"/>
  <c r="D150" i="190"/>
  <c r="C150" i="190"/>
  <c r="B150" i="190"/>
  <c r="E148" i="190"/>
  <c r="D148" i="190"/>
  <c r="C148" i="190"/>
  <c r="B148" i="190"/>
  <c r="E147" i="190"/>
  <c r="D147" i="190"/>
  <c r="C147" i="190"/>
  <c r="B147" i="190"/>
  <c r="E145" i="190"/>
  <c r="D145" i="190"/>
  <c r="B145" i="190"/>
  <c r="E144" i="190"/>
  <c r="D144" i="190"/>
  <c r="C144" i="190"/>
  <c r="B144" i="190"/>
  <c r="E140" i="190"/>
  <c r="D140" i="190"/>
  <c r="C140" i="190"/>
  <c r="B140" i="190"/>
  <c r="B130" i="190" s="1"/>
  <c r="E133" i="190"/>
  <c r="D133" i="190"/>
  <c r="E132" i="190"/>
  <c r="D132" i="190"/>
  <c r="C132" i="190"/>
  <c r="E131" i="190"/>
  <c r="E134" i="190" s="1"/>
  <c r="D131" i="190"/>
  <c r="C131" i="190"/>
  <c r="E121" i="190"/>
  <c r="D121" i="190"/>
  <c r="C121" i="190"/>
  <c r="B121" i="190"/>
  <c r="E114" i="190"/>
  <c r="D114" i="190"/>
  <c r="E113" i="190"/>
  <c r="D113" i="190"/>
  <c r="C113" i="190"/>
  <c r="E112" i="190"/>
  <c r="E115" i="190" s="1"/>
  <c r="D112" i="190"/>
  <c r="C112" i="190"/>
  <c r="B111" i="190"/>
  <c r="C114" i="190" s="1"/>
  <c r="E102" i="190"/>
  <c r="D102" i="190"/>
  <c r="D92" i="190" s="1"/>
  <c r="C102" i="190"/>
  <c r="B102" i="190"/>
  <c r="B92" i="190" s="1"/>
  <c r="B93" i="190" s="1"/>
  <c r="E94" i="190"/>
  <c r="D94" i="190"/>
  <c r="C94" i="190"/>
  <c r="C93" i="190"/>
  <c r="E92" i="190"/>
  <c r="E93" i="190" s="1"/>
  <c r="E83" i="190"/>
  <c r="D83" i="190"/>
  <c r="B83" i="190"/>
  <c r="E76" i="190"/>
  <c r="D76" i="190"/>
  <c r="C76" i="190"/>
  <c r="E75" i="190"/>
  <c r="D75" i="190"/>
  <c r="C75" i="190"/>
  <c r="E74" i="190"/>
  <c r="E77" i="190" s="1"/>
  <c r="D74" i="190"/>
  <c r="C74" i="190"/>
  <c r="B74" i="190"/>
  <c r="E61" i="190"/>
  <c r="E62" i="190" s="1"/>
  <c r="D61" i="190"/>
  <c r="D62" i="190" s="1"/>
  <c r="C61" i="190"/>
  <c r="C62" i="190" s="1"/>
  <c r="B61" i="190"/>
  <c r="B142" i="190" s="1"/>
  <c r="B143" i="190" s="1"/>
  <c r="B167" i="190" s="1"/>
  <c r="E35" i="190"/>
  <c r="D35" i="190"/>
  <c r="C35" i="190"/>
  <c r="E34" i="190"/>
  <c r="D34" i="190"/>
  <c r="C34" i="190"/>
  <c r="E33" i="190"/>
  <c r="D33" i="190"/>
  <c r="C33" i="190"/>
  <c r="B33" i="190"/>
  <c r="E379" i="189"/>
  <c r="D379" i="189"/>
  <c r="C379" i="189"/>
  <c r="B379" i="189"/>
  <c r="E378" i="189"/>
  <c r="D378" i="189"/>
  <c r="C378" i="189"/>
  <c r="B378" i="189"/>
  <c r="E377" i="189"/>
  <c r="D377" i="189"/>
  <c r="C377" i="189"/>
  <c r="B377" i="189"/>
  <c r="E376" i="189"/>
  <c r="D376" i="189"/>
  <c r="C376" i="189"/>
  <c r="B376" i="189"/>
  <c r="B375" i="189" s="1"/>
  <c r="E375" i="189"/>
  <c r="D375" i="189"/>
  <c r="C375" i="189"/>
  <c r="E374" i="189"/>
  <c r="D374" i="189"/>
  <c r="C374" i="189"/>
  <c r="B374" i="189"/>
  <c r="E373" i="189"/>
  <c r="D373" i="189"/>
  <c r="C373" i="189"/>
  <c r="B373" i="189"/>
  <c r="E372" i="189"/>
  <c r="D372" i="189"/>
  <c r="C372" i="189"/>
  <c r="B372" i="189"/>
  <c r="E371" i="189"/>
  <c r="E370" i="189" s="1"/>
  <c r="D371" i="189"/>
  <c r="C371" i="189"/>
  <c r="B371" i="189"/>
  <c r="B370" i="189" s="1"/>
  <c r="D370" i="189"/>
  <c r="C370" i="189"/>
  <c r="E369" i="189"/>
  <c r="D369" i="189"/>
  <c r="C369" i="189"/>
  <c r="B369" i="189"/>
  <c r="E368" i="189"/>
  <c r="D368" i="189"/>
  <c r="C368" i="189"/>
  <c r="B368" i="189"/>
  <c r="E367" i="189"/>
  <c r="D367" i="189"/>
  <c r="C367" i="189"/>
  <c r="B367" i="189"/>
  <c r="E366" i="189"/>
  <c r="D366" i="189"/>
  <c r="C366" i="189"/>
  <c r="B366" i="189"/>
  <c r="E365" i="189"/>
  <c r="D365" i="189"/>
  <c r="D364" i="189" s="1"/>
  <c r="C365" i="189"/>
  <c r="B365" i="189"/>
  <c r="B364" i="189" s="1"/>
  <c r="E364" i="189"/>
  <c r="C364" i="189"/>
  <c r="E363" i="189"/>
  <c r="D363" i="189"/>
  <c r="C363" i="189"/>
  <c r="B363" i="189"/>
  <c r="E362" i="189"/>
  <c r="D362" i="189"/>
  <c r="D361" i="189" s="1"/>
  <c r="C362" i="189"/>
  <c r="C361" i="189" s="1"/>
  <c r="B362" i="189"/>
  <c r="B361" i="189" s="1"/>
  <c r="E361" i="189"/>
  <c r="E360" i="189"/>
  <c r="D360" i="189"/>
  <c r="C360" i="189"/>
  <c r="B360" i="189"/>
  <c r="E359" i="189"/>
  <c r="E358" i="189" s="1"/>
  <c r="D359" i="189"/>
  <c r="C359" i="189"/>
  <c r="C358" i="189" s="1"/>
  <c r="B359" i="189"/>
  <c r="B358" i="189" s="1"/>
  <c r="D358" i="189"/>
  <c r="E357" i="189"/>
  <c r="D357" i="189"/>
  <c r="C357" i="189"/>
  <c r="B357" i="189"/>
  <c r="E356" i="189"/>
  <c r="D356" i="189"/>
  <c r="D355" i="189" s="1"/>
  <c r="C356" i="189"/>
  <c r="C355" i="189" s="1"/>
  <c r="B356" i="189"/>
  <c r="B355" i="189" s="1"/>
  <c r="E355" i="189"/>
  <c r="E354" i="189"/>
  <c r="D354" i="189"/>
  <c r="C354" i="189"/>
  <c r="B354" i="189"/>
  <c r="E353" i="189"/>
  <c r="D353" i="189"/>
  <c r="C353" i="189"/>
  <c r="B353" i="189"/>
  <c r="B352" i="189" s="1"/>
  <c r="E352" i="189"/>
  <c r="D352" i="189"/>
  <c r="C352" i="189"/>
  <c r="E351" i="189"/>
  <c r="D351" i="189"/>
  <c r="C351" i="189"/>
  <c r="B351" i="189"/>
  <c r="E350" i="189"/>
  <c r="E349" i="189" s="1"/>
  <c r="D350" i="189"/>
  <c r="C350" i="189"/>
  <c r="B350" i="189"/>
  <c r="B349" i="189" s="1"/>
  <c r="D349" i="189"/>
  <c r="C349" i="189"/>
  <c r="E340" i="189"/>
  <c r="D340" i="189"/>
  <c r="C340" i="189"/>
  <c r="B340" i="189"/>
  <c r="E335" i="189"/>
  <c r="E345" i="189" s="1"/>
  <c r="E327" i="189" s="1"/>
  <c r="D335" i="189"/>
  <c r="D345" i="189" s="1"/>
  <c r="D327" i="189" s="1"/>
  <c r="C335" i="189"/>
  <c r="C345" i="189" s="1"/>
  <c r="C327" i="189" s="1"/>
  <c r="B335" i="189"/>
  <c r="B345" i="189" s="1"/>
  <c r="B327" i="189" s="1"/>
  <c r="B328" i="189" s="1"/>
  <c r="E329" i="189"/>
  <c r="D329" i="189"/>
  <c r="C329" i="189"/>
  <c r="E314" i="189"/>
  <c r="D314" i="189"/>
  <c r="C314" i="189"/>
  <c r="C251" i="189" s="1"/>
  <c r="B314" i="189"/>
  <c r="B251" i="189" s="1"/>
  <c r="B252" i="189" s="1"/>
  <c r="E309" i="189"/>
  <c r="E319" i="189" s="1"/>
  <c r="E301" i="189" s="1"/>
  <c r="D309" i="189"/>
  <c r="D319" i="189" s="1"/>
  <c r="D301" i="189" s="1"/>
  <c r="C309" i="189"/>
  <c r="C319" i="189" s="1"/>
  <c r="C301" i="189" s="1"/>
  <c r="B309" i="189"/>
  <c r="B319" i="189" s="1"/>
  <c r="B301" i="189" s="1"/>
  <c r="B302" i="189" s="1"/>
  <c r="E303" i="189"/>
  <c r="D303" i="189"/>
  <c r="C303" i="189"/>
  <c r="E289" i="189"/>
  <c r="D289" i="189"/>
  <c r="C289" i="189"/>
  <c r="B289" i="189"/>
  <c r="E284" i="189"/>
  <c r="E294" i="189" s="1"/>
  <c r="D284" i="189"/>
  <c r="D294" i="189" s="1"/>
  <c r="C284" i="189"/>
  <c r="C294" i="189" s="1"/>
  <c r="B284" i="189"/>
  <c r="B294" i="189" s="1"/>
  <c r="E279" i="189"/>
  <c r="D279" i="189"/>
  <c r="C279" i="189"/>
  <c r="E278" i="189"/>
  <c r="D278" i="189"/>
  <c r="C278" i="189"/>
  <c r="E277" i="189"/>
  <c r="D277" i="189"/>
  <c r="D280" i="189" s="1"/>
  <c r="C277" i="189"/>
  <c r="C280" i="189" s="1"/>
  <c r="B277" i="189"/>
  <c r="E264" i="189"/>
  <c r="D264" i="189"/>
  <c r="C264" i="189"/>
  <c r="B264" i="189"/>
  <c r="E259" i="189"/>
  <c r="E269" i="189" s="1"/>
  <c r="D259" i="189"/>
  <c r="D269" i="189" s="1"/>
  <c r="C259" i="189"/>
  <c r="C269" i="189" s="1"/>
  <c r="B259" i="189"/>
  <c r="B269" i="189" s="1"/>
  <c r="E253" i="189"/>
  <c r="D253" i="189"/>
  <c r="C253" i="189"/>
  <c r="E251" i="189"/>
  <c r="E252" i="189" s="1"/>
  <c r="D251" i="189"/>
  <c r="D252" i="189" s="1"/>
  <c r="E235" i="189"/>
  <c r="D235" i="189"/>
  <c r="C235" i="189"/>
  <c r="B235" i="189"/>
  <c r="E230" i="189"/>
  <c r="E240" i="189" s="1"/>
  <c r="D230" i="189"/>
  <c r="D240" i="189" s="1"/>
  <c r="C230" i="189"/>
  <c r="C240" i="189" s="1"/>
  <c r="B230" i="189"/>
  <c r="B240" i="189" s="1"/>
  <c r="E225" i="189"/>
  <c r="D225" i="189"/>
  <c r="C225" i="189"/>
  <c r="E224" i="189"/>
  <c r="D224" i="189"/>
  <c r="C224" i="189"/>
  <c r="E223" i="189"/>
  <c r="E226" i="189" s="1"/>
  <c r="D223" i="189"/>
  <c r="C223" i="189"/>
  <c r="B223" i="189"/>
  <c r="E206" i="189"/>
  <c r="D206" i="189"/>
  <c r="C206" i="189"/>
  <c r="B206" i="189"/>
  <c r="E201" i="189"/>
  <c r="E211" i="189" s="1"/>
  <c r="E193" i="189" s="1"/>
  <c r="D201" i="189"/>
  <c r="D211" i="189" s="1"/>
  <c r="D193" i="189" s="1"/>
  <c r="C201" i="189"/>
  <c r="C211" i="189" s="1"/>
  <c r="C193" i="189" s="1"/>
  <c r="B201" i="189"/>
  <c r="B211" i="189" s="1"/>
  <c r="B193" i="189" s="1"/>
  <c r="B194" i="189" s="1"/>
  <c r="E195" i="189"/>
  <c r="D195" i="189"/>
  <c r="C195" i="189"/>
  <c r="E180" i="189"/>
  <c r="D180" i="189"/>
  <c r="C180" i="189"/>
  <c r="B180" i="189"/>
  <c r="E175" i="189"/>
  <c r="E185" i="189" s="1"/>
  <c r="E167" i="189" s="1"/>
  <c r="D175" i="189"/>
  <c r="D185" i="189" s="1"/>
  <c r="D167" i="189" s="1"/>
  <c r="C175" i="189"/>
  <c r="C185" i="189" s="1"/>
  <c r="C167" i="189" s="1"/>
  <c r="B175" i="189"/>
  <c r="B185" i="189" s="1"/>
  <c r="B167" i="189" s="1"/>
  <c r="B168" i="189" s="1"/>
  <c r="E169" i="189"/>
  <c r="D169" i="189"/>
  <c r="C169" i="189"/>
  <c r="E154" i="189"/>
  <c r="D154" i="189"/>
  <c r="C154" i="189"/>
  <c r="B154" i="189"/>
  <c r="E149" i="189"/>
  <c r="E159" i="189" s="1"/>
  <c r="E141" i="189" s="1"/>
  <c r="D149" i="189"/>
  <c r="D159" i="189" s="1"/>
  <c r="D141" i="189" s="1"/>
  <c r="C149" i="189"/>
  <c r="C159" i="189" s="1"/>
  <c r="C141" i="189" s="1"/>
  <c r="B149" i="189"/>
  <c r="B159" i="189" s="1"/>
  <c r="B141" i="189" s="1"/>
  <c r="B142" i="189" s="1"/>
  <c r="E143" i="189"/>
  <c r="D143" i="189"/>
  <c r="C143" i="189"/>
  <c r="E130" i="189"/>
  <c r="D130" i="189"/>
  <c r="D101" i="189" s="1"/>
  <c r="C130" i="189"/>
  <c r="C101" i="189" s="1"/>
  <c r="C102" i="189" s="1"/>
  <c r="B130" i="189"/>
  <c r="B101" i="189" s="1"/>
  <c r="B102" i="189" s="1"/>
  <c r="E103" i="189"/>
  <c r="D103" i="189"/>
  <c r="C103" i="189"/>
  <c r="E78" i="189"/>
  <c r="E93" i="189" s="1"/>
  <c r="D78" i="189"/>
  <c r="D93" i="189" s="1"/>
  <c r="C78" i="189"/>
  <c r="C93" i="189" s="1"/>
  <c r="B78" i="189"/>
  <c r="B93" i="189" s="1"/>
  <c r="E66" i="189"/>
  <c r="D66" i="189"/>
  <c r="C66" i="189"/>
  <c r="E50" i="189"/>
  <c r="D50" i="189"/>
  <c r="C50" i="189"/>
  <c r="B50" i="189"/>
  <c r="E41" i="189"/>
  <c r="D41" i="189"/>
  <c r="C41" i="189"/>
  <c r="B41" i="189"/>
  <c r="E38" i="189"/>
  <c r="D38" i="189"/>
  <c r="C38" i="189"/>
  <c r="B38" i="189"/>
  <c r="E35" i="189"/>
  <c r="D35" i="189"/>
  <c r="C35" i="189"/>
  <c r="B35" i="189"/>
  <c r="E29" i="189"/>
  <c r="D29" i="189"/>
  <c r="C29" i="189"/>
  <c r="E32" i="191" l="1"/>
  <c r="E196" i="191"/>
  <c r="C147" i="191"/>
  <c r="D158" i="191"/>
  <c r="E216" i="191"/>
  <c r="D214" i="191"/>
  <c r="E217" i="191" s="1"/>
  <c r="C196" i="191"/>
  <c r="D32" i="191"/>
  <c r="D147" i="191"/>
  <c r="E158" i="191"/>
  <c r="C226" i="191"/>
  <c r="B226" i="191"/>
  <c r="D65" i="191"/>
  <c r="D68" i="191" s="1"/>
  <c r="B95" i="191"/>
  <c r="C102" i="191"/>
  <c r="C105" i="191" s="1"/>
  <c r="E132" i="191"/>
  <c r="D175" i="191"/>
  <c r="D115" i="190"/>
  <c r="C77" i="190"/>
  <c r="D142" i="190"/>
  <c r="D143" i="190" s="1"/>
  <c r="D167" i="190" s="1"/>
  <c r="E36" i="190"/>
  <c r="C142" i="190"/>
  <c r="C143" i="190" s="1"/>
  <c r="C167" i="190" s="1"/>
  <c r="E166" i="190"/>
  <c r="D77" i="190"/>
  <c r="D134" i="190"/>
  <c r="C96" i="190"/>
  <c r="D36" i="190"/>
  <c r="E142" i="190"/>
  <c r="E143" i="190" s="1"/>
  <c r="E167" i="190" s="1"/>
  <c r="C348" i="192"/>
  <c r="B337" i="192"/>
  <c r="B336" i="192" s="1"/>
  <c r="E187" i="192"/>
  <c r="E158" i="192" s="1"/>
  <c r="E188" i="192" s="1"/>
  <c r="E337" i="192"/>
  <c r="E336" i="192" s="1"/>
  <c r="C99" i="192"/>
  <c r="C126" i="192"/>
  <c r="C129" i="192" s="1"/>
  <c r="C128" i="192"/>
  <c r="B230" i="192"/>
  <c r="B231" i="192" s="1"/>
  <c r="D60" i="192"/>
  <c r="E74" i="192"/>
  <c r="D138" i="192"/>
  <c r="D125" i="192" s="1"/>
  <c r="D126" i="192" s="1"/>
  <c r="D129" i="192" s="1"/>
  <c r="E281" i="192"/>
  <c r="E296" i="192" s="1"/>
  <c r="C356" i="192"/>
  <c r="D99" i="192"/>
  <c r="E60" i="192"/>
  <c r="E31" i="192" s="1"/>
  <c r="E61" i="192" s="1"/>
  <c r="C201" i="192"/>
  <c r="C337" i="192"/>
  <c r="C336" i="192" s="1"/>
  <c r="B60" i="192"/>
  <c r="B31" i="192" s="1"/>
  <c r="D201" i="192"/>
  <c r="D337" i="192"/>
  <c r="D336" i="192" s="1"/>
  <c r="D226" i="189"/>
  <c r="E280" i="189"/>
  <c r="D348" i="189"/>
  <c r="E348" i="189"/>
  <c r="C348" i="189"/>
  <c r="C56" i="189"/>
  <c r="D56" i="189"/>
  <c r="D131" i="189"/>
  <c r="C226" i="189"/>
  <c r="E56" i="189"/>
  <c r="C131" i="189"/>
  <c r="B56" i="189"/>
  <c r="B347" i="189" s="1"/>
  <c r="D104" i="189"/>
  <c r="C36" i="195"/>
  <c r="E37" i="195"/>
  <c r="E111" i="195"/>
  <c r="E93" i="195" s="1"/>
  <c r="D37" i="195"/>
  <c r="D295" i="195" s="1"/>
  <c r="D294" i="195" s="1"/>
  <c r="C300" i="195"/>
  <c r="C57" i="195"/>
  <c r="C136" i="195"/>
  <c r="C118" i="195" s="1"/>
  <c r="E187" i="195"/>
  <c r="B36" i="195"/>
  <c r="D111" i="195"/>
  <c r="D93" i="195" s="1"/>
  <c r="D94" i="195" s="1"/>
  <c r="D248" i="195"/>
  <c r="B320" i="195"/>
  <c r="B57" i="195"/>
  <c r="C249" i="195"/>
  <c r="B300" i="195"/>
  <c r="D177" i="194"/>
  <c r="D258" i="194"/>
  <c r="D90" i="194"/>
  <c r="D72" i="194" s="1"/>
  <c r="E75" i="194" s="1"/>
  <c r="B40" i="194"/>
  <c r="E177" i="194"/>
  <c r="C252" i="194"/>
  <c r="C160" i="194"/>
  <c r="C165" i="194" s="1"/>
  <c r="D151" i="194"/>
  <c r="C255" i="194"/>
  <c r="E151" i="194"/>
  <c r="E160" i="194"/>
  <c r="E165" i="194" s="1"/>
  <c r="B43" i="194"/>
  <c r="B255" i="194"/>
  <c r="E115" i="194"/>
  <c r="E97" i="194" s="1"/>
  <c r="E100" i="194" s="1"/>
  <c r="C245" i="194"/>
  <c r="B249" i="194"/>
  <c r="E43" i="194"/>
  <c r="B46" i="194"/>
  <c r="D47" i="194"/>
  <c r="D256" i="194" s="1"/>
  <c r="D255" i="194" s="1"/>
  <c r="C275" i="194"/>
  <c r="E277" i="193"/>
  <c r="D148" i="193"/>
  <c r="E199" i="193"/>
  <c r="C225" i="193"/>
  <c r="D251" i="193"/>
  <c r="D350" i="193"/>
  <c r="D349" i="193" s="1"/>
  <c r="E73" i="193"/>
  <c r="D123" i="193"/>
  <c r="E148" i="193"/>
  <c r="C199" i="193"/>
  <c r="E350" i="193"/>
  <c r="E349" i="193" s="1"/>
  <c r="C32" i="193"/>
  <c r="D98" i="193"/>
  <c r="D173" i="193"/>
  <c r="E251" i="193"/>
  <c r="C28" i="195"/>
  <c r="E119" i="195"/>
  <c r="C198" i="195"/>
  <c r="C201" i="195" s="1"/>
  <c r="C200" i="195"/>
  <c r="E248" i="195"/>
  <c r="E251" i="195" s="1"/>
  <c r="E250" i="195"/>
  <c r="D272" i="195"/>
  <c r="D69" i="195"/>
  <c r="D71" i="195"/>
  <c r="C94" i="195"/>
  <c r="C97" i="195" s="1"/>
  <c r="C96" i="195"/>
  <c r="E144" i="195"/>
  <c r="E146" i="195"/>
  <c r="D200" i="195"/>
  <c r="D198" i="195"/>
  <c r="D201" i="195" s="1"/>
  <c r="C225" i="195"/>
  <c r="C223" i="195"/>
  <c r="C226" i="195" s="1"/>
  <c r="C250" i="195"/>
  <c r="C248" i="195"/>
  <c r="C251" i="195" s="1"/>
  <c r="D250" i="195"/>
  <c r="E272" i="195"/>
  <c r="E71" i="195"/>
  <c r="E69" i="195"/>
  <c r="C121" i="195"/>
  <c r="C119" i="195"/>
  <c r="C122" i="195" s="1"/>
  <c r="E200" i="195"/>
  <c r="E198" i="195"/>
  <c r="D223" i="195"/>
  <c r="E225" i="195"/>
  <c r="D225" i="195"/>
  <c r="B272" i="195"/>
  <c r="B293" i="195"/>
  <c r="D36" i="195"/>
  <c r="D57" i="195" s="1"/>
  <c r="C69" i="195"/>
  <c r="C72" i="195" s="1"/>
  <c r="C71" i="195"/>
  <c r="D146" i="195"/>
  <c r="D144" i="195"/>
  <c r="E295" i="195"/>
  <c r="E294" i="195" s="1"/>
  <c r="E36" i="195"/>
  <c r="B28" i="195"/>
  <c r="B29" i="195" s="1"/>
  <c r="E94" i="195"/>
  <c r="E96" i="195"/>
  <c r="D136" i="195"/>
  <c r="D118" i="195" s="1"/>
  <c r="E121" i="195" s="1"/>
  <c r="C146" i="195"/>
  <c r="C144" i="195"/>
  <c r="C147" i="195" s="1"/>
  <c r="C187" i="195"/>
  <c r="C169" i="195" s="1"/>
  <c r="D172" i="195" s="1"/>
  <c r="E172" i="195"/>
  <c r="D170" i="195"/>
  <c r="C272" i="195"/>
  <c r="E54" i="195"/>
  <c r="C321" i="195"/>
  <c r="C320" i="195" s="1"/>
  <c r="D301" i="195"/>
  <c r="D300" i="195" s="1"/>
  <c r="D321" i="195"/>
  <c r="D320" i="195" s="1"/>
  <c r="C123" i="194"/>
  <c r="C126" i="194" s="1"/>
  <c r="C125" i="194"/>
  <c r="E123" i="194"/>
  <c r="E125" i="194"/>
  <c r="D201" i="194"/>
  <c r="D199" i="194"/>
  <c r="D202" i="194" s="1"/>
  <c r="E227" i="194"/>
  <c r="C73" i="194"/>
  <c r="C76" i="194" s="1"/>
  <c r="C75" i="194"/>
  <c r="D100" i="194"/>
  <c r="D98" i="194"/>
  <c r="D125" i="194"/>
  <c r="D123" i="194"/>
  <c r="D126" i="194" s="1"/>
  <c r="B148" i="194"/>
  <c r="C151" i="194" s="1"/>
  <c r="C150" i="194"/>
  <c r="E199" i="194"/>
  <c r="E201" i="194"/>
  <c r="B227" i="194"/>
  <c r="C100" i="194"/>
  <c r="C98" i="194"/>
  <c r="C101" i="194" s="1"/>
  <c r="D75" i="194"/>
  <c r="C227" i="194"/>
  <c r="E73" i="194"/>
  <c r="B174" i="194"/>
  <c r="C177" i="194" s="1"/>
  <c r="C176" i="194"/>
  <c r="C201" i="194"/>
  <c r="D227" i="194"/>
  <c r="C40" i="194"/>
  <c r="C43" i="194"/>
  <c r="D41" i="194"/>
  <c r="D160" i="194"/>
  <c r="D165" i="194" s="1"/>
  <c r="B267" i="194"/>
  <c r="C267" i="194"/>
  <c r="C322" i="193"/>
  <c r="C354" i="193" s="1"/>
  <c r="E341" i="193"/>
  <c r="E57" i="193"/>
  <c r="E58" i="193" s="1"/>
  <c r="B322" i="193"/>
  <c r="B354" i="193" s="1"/>
  <c r="D199" i="193"/>
  <c r="D277" i="193"/>
  <c r="D305" i="193"/>
  <c r="D319" i="193"/>
  <c r="D341" i="193"/>
  <c r="D57" i="193"/>
  <c r="D58" i="193" s="1"/>
  <c r="E319" i="193"/>
  <c r="E97" i="192"/>
  <c r="E100" i="192" s="1"/>
  <c r="E99" i="192"/>
  <c r="B297" i="192"/>
  <c r="B267" i="192"/>
  <c r="B268" i="192" s="1"/>
  <c r="D31" i="192"/>
  <c r="D61" i="192" s="1"/>
  <c r="C158" i="192"/>
  <c r="E297" i="192"/>
  <c r="E267" i="192"/>
  <c r="C311" i="192"/>
  <c r="B309" i="192"/>
  <c r="E230" i="192"/>
  <c r="E260" i="192" s="1"/>
  <c r="C60" i="192"/>
  <c r="C231" i="192"/>
  <c r="D202" i="192"/>
  <c r="E199" i="192"/>
  <c r="E202" i="192" s="1"/>
  <c r="E201" i="192"/>
  <c r="B188" i="192"/>
  <c r="D72" i="192"/>
  <c r="D75" i="192" s="1"/>
  <c r="C97" i="192"/>
  <c r="C100" i="192" s="1"/>
  <c r="E138" i="192"/>
  <c r="C199" i="192"/>
  <c r="C202" i="192" s="1"/>
  <c r="D259" i="192"/>
  <c r="C281" i="192"/>
  <c r="C296" i="192" s="1"/>
  <c r="D309" i="192"/>
  <c r="C260" i="192"/>
  <c r="C309" i="192"/>
  <c r="C312" i="192" s="1"/>
  <c r="C74" i="192"/>
  <c r="D187" i="192"/>
  <c r="D281" i="192"/>
  <c r="D296" i="192" s="1"/>
  <c r="E309" i="192"/>
  <c r="E312" i="192" s="1"/>
  <c r="B356" i="192"/>
  <c r="D226" i="191"/>
  <c r="C66" i="191"/>
  <c r="C69" i="191" s="1"/>
  <c r="C68" i="191"/>
  <c r="E175" i="191"/>
  <c r="E173" i="191"/>
  <c r="E176" i="191" s="1"/>
  <c r="C173" i="191"/>
  <c r="C176" i="191" s="1"/>
  <c r="C175" i="191"/>
  <c r="B225" i="191"/>
  <c r="D66" i="191"/>
  <c r="D69" i="191" s="1"/>
  <c r="C32" i="191"/>
  <c r="E54" i="191"/>
  <c r="E65" i="191"/>
  <c r="E95" i="191" s="1"/>
  <c r="D102" i="191"/>
  <c r="D132" i="191" s="1"/>
  <c r="C195" i="191"/>
  <c r="D196" i="191"/>
  <c r="C216" i="191"/>
  <c r="D217" i="191"/>
  <c r="D245" i="191"/>
  <c r="C103" i="191"/>
  <c r="C106" i="191" s="1"/>
  <c r="C225" i="191"/>
  <c r="D195" i="191"/>
  <c r="B214" i="191"/>
  <c r="C217" i="191" s="1"/>
  <c r="D216" i="191"/>
  <c r="C95" i="191"/>
  <c r="B132" i="191"/>
  <c r="D95" i="190"/>
  <c r="E95" i="190"/>
  <c r="D93" i="190"/>
  <c r="D96" i="190" s="1"/>
  <c r="B131" i="190"/>
  <c r="C133" i="190"/>
  <c r="B62" i="190"/>
  <c r="C36" i="190"/>
  <c r="B112" i="190"/>
  <c r="C115" i="190" s="1"/>
  <c r="C134" i="190"/>
  <c r="C95" i="190"/>
  <c r="C27" i="189"/>
  <c r="C347" i="189"/>
  <c r="C380" i="189" s="1"/>
  <c r="D64" i="189"/>
  <c r="C330" i="189"/>
  <c r="C328" i="189"/>
  <c r="C331" i="189" s="1"/>
  <c r="C254" i="189"/>
  <c r="D254" i="189"/>
  <c r="C252" i="189"/>
  <c r="C255" i="189" s="1"/>
  <c r="D330" i="189"/>
  <c r="D328" i="189"/>
  <c r="B348" i="189"/>
  <c r="E347" i="189"/>
  <c r="E27" i="189"/>
  <c r="E57" i="189" s="1"/>
  <c r="B64" i="189"/>
  <c r="B65" i="189" s="1"/>
  <c r="C105" i="189"/>
  <c r="E131" i="189"/>
  <c r="C170" i="189"/>
  <c r="C168" i="189"/>
  <c r="C171" i="189" s="1"/>
  <c r="D196" i="189"/>
  <c r="D194" i="189"/>
  <c r="D197" i="189" s="1"/>
  <c r="D302" i="189"/>
  <c r="D304" i="189"/>
  <c r="E328" i="189"/>
  <c r="E330" i="189"/>
  <c r="D144" i="189"/>
  <c r="D142" i="189"/>
  <c r="E170" i="189"/>
  <c r="E168" i="189"/>
  <c r="D27" i="189"/>
  <c r="D347" i="189"/>
  <c r="D380" i="189" s="1"/>
  <c r="E64" i="189"/>
  <c r="E142" i="189"/>
  <c r="E144" i="189"/>
  <c r="C194" i="189"/>
  <c r="C197" i="189" s="1"/>
  <c r="C196" i="189"/>
  <c r="E255" i="189"/>
  <c r="C302" i="189"/>
  <c r="C305" i="189" s="1"/>
  <c r="C304" i="189"/>
  <c r="E380" i="189"/>
  <c r="C64" i="189"/>
  <c r="C94" i="189" s="1"/>
  <c r="C144" i="189"/>
  <c r="C142" i="189"/>
  <c r="C145" i="189" s="1"/>
  <c r="D168" i="189"/>
  <c r="D171" i="189" s="1"/>
  <c r="D170" i="189"/>
  <c r="E196" i="189"/>
  <c r="E194" i="189"/>
  <c r="E304" i="189"/>
  <c r="E302" i="189"/>
  <c r="E305" i="189" s="1"/>
  <c r="D102" i="189"/>
  <c r="D105" i="189" s="1"/>
  <c r="E254" i="189"/>
  <c r="B131" i="189"/>
  <c r="E101" i="189"/>
  <c r="C104" i="189"/>
  <c r="B250" i="191" l="1"/>
  <c r="C250" i="191"/>
  <c r="D95" i="191"/>
  <c r="E225" i="191"/>
  <c r="C132" i="191"/>
  <c r="B32" i="192"/>
  <c r="B61" i="192"/>
  <c r="B329" i="192"/>
  <c r="B260" i="192"/>
  <c r="C233" i="192"/>
  <c r="D128" i="192"/>
  <c r="C234" i="192"/>
  <c r="D356" i="192"/>
  <c r="D143" i="192"/>
  <c r="D329" i="192" s="1"/>
  <c r="B27" i="189"/>
  <c r="B28" i="189" s="1"/>
  <c r="D255" i="189"/>
  <c r="E171" i="189"/>
  <c r="B57" i="189"/>
  <c r="E145" i="189"/>
  <c r="D331" i="189"/>
  <c r="D97" i="195"/>
  <c r="E72" i="195"/>
  <c r="E97" i="195"/>
  <c r="D226" i="195"/>
  <c r="D251" i="195"/>
  <c r="E201" i="195"/>
  <c r="D96" i="195"/>
  <c r="C293" i="195"/>
  <c r="B58" i="195"/>
  <c r="D46" i="194"/>
  <c r="E47" i="194"/>
  <c r="E256" i="194" s="1"/>
  <c r="E255" i="194" s="1"/>
  <c r="D73" i="194"/>
  <c r="D76" i="194" s="1"/>
  <c r="B61" i="194"/>
  <c r="C61" i="194"/>
  <c r="B248" i="194"/>
  <c r="B32" i="194"/>
  <c r="B33" i="194" s="1"/>
  <c r="E98" i="194"/>
  <c r="E101" i="194" s="1"/>
  <c r="E202" i="194"/>
  <c r="E312" i="195"/>
  <c r="E57" i="195"/>
  <c r="E226" i="195"/>
  <c r="D28" i="195"/>
  <c r="D292" i="195" s="1"/>
  <c r="D147" i="195"/>
  <c r="E147" i="195"/>
  <c r="D72" i="195"/>
  <c r="D173" i="195"/>
  <c r="D121" i="195"/>
  <c r="D119" i="195"/>
  <c r="D122" i="195" s="1"/>
  <c r="D275" i="195"/>
  <c r="D273" i="195"/>
  <c r="D276" i="195" s="1"/>
  <c r="C29" i="195"/>
  <c r="C32" i="195" s="1"/>
  <c r="C31" i="195"/>
  <c r="B273" i="195"/>
  <c r="B292" i="195"/>
  <c r="B325" i="195" s="1"/>
  <c r="C275" i="195"/>
  <c r="C292" i="195"/>
  <c r="C325" i="195" s="1"/>
  <c r="C273" i="195"/>
  <c r="C276" i="195" s="1"/>
  <c r="C172" i="195"/>
  <c r="C170" i="195"/>
  <c r="C173" i="195" s="1"/>
  <c r="E173" i="195"/>
  <c r="E275" i="195"/>
  <c r="E273" i="195"/>
  <c r="D293" i="195"/>
  <c r="C58" i="195"/>
  <c r="C32" i="194"/>
  <c r="C248" i="194"/>
  <c r="D250" i="194"/>
  <c r="D249" i="194" s="1"/>
  <c r="E41" i="194"/>
  <c r="D40" i="194"/>
  <c r="D61" i="194" s="1"/>
  <c r="D230" i="194"/>
  <c r="D228" i="194"/>
  <c r="C230" i="194"/>
  <c r="C228" i="194"/>
  <c r="E228" i="194"/>
  <c r="E230" i="194"/>
  <c r="E126" i="194"/>
  <c r="B228" i="194"/>
  <c r="D101" i="194"/>
  <c r="E46" i="194"/>
  <c r="D221" i="193"/>
  <c r="D322" i="193"/>
  <c r="E322" i="193"/>
  <c r="E221" i="193"/>
  <c r="D267" i="192"/>
  <c r="E270" i="192" s="1"/>
  <c r="D230" i="192"/>
  <c r="D260" i="192" s="1"/>
  <c r="E159" i="192"/>
  <c r="E231" i="192"/>
  <c r="B328" i="192"/>
  <c r="E268" i="192"/>
  <c r="C267" i="192"/>
  <c r="C297" i="192" s="1"/>
  <c r="D32" i="192"/>
  <c r="D158" i="192"/>
  <c r="E161" i="192" s="1"/>
  <c r="C161" i="192"/>
  <c r="C159" i="192"/>
  <c r="C162" i="192" s="1"/>
  <c r="D312" i="192"/>
  <c r="E143" i="192"/>
  <c r="E329" i="192" s="1"/>
  <c r="E125" i="192"/>
  <c r="E356" i="192"/>
  <c r="C31" i="192"/>
  <c r="D34" i="192" s="1"/>
  <c r="E34" i="192"/>
  <c r="E32" i="192"/>
  <c r="C329" i="192"/>
  <c r="C188" i="192"/>
  <c r="E75" i="192"/>
  <c r="D100" i="192"/>
  <c r="D105" i="191"/>
  <c r="E105" i="191"/>
  <c r="D103" i="191"/>
  <c r="E68" i="191"/>
  <c r="E66" i="191"/>
  <c r="E69" i="191" s="1"/>
  <c r="D225" i="191"/>
  <c r="D250" i="191" s="1"/>
  <c r="E245" i="191"/>
  <c r="E57" i="191"/>
  <c r="D176" i="191"/>
  <c r="E96" i="190"/>
  <c r="E67" i="189"/>
  <c r="E65" i="189"/>
  <c r="E331" i="189"/>
  <c r="E30" i="189"/>
  <c r="E28" i="189"/>
  <c r="E197" i="189"/>
  <c r="E94" i="189"/>
  <c r="D145" i="189"/>
  <c r="C30" i="189"/>
  <c r="C28" i="189"/>
  <c r="C31" i="189" s="1"/>
  <c r="D67" i="189"/>
  <c r="D65" i="189"/>
  <c r="C65" i="189"/>
  <c r="C68" i="189" s="1"/>
  <c r="C67" i="189"/>
  <c r="D28" i="189"/>
  <c r="D31" i="189" s="1"/>
  <c r="D30" i="189"/>
  <c r="E102" i="189"/>
  <c r="E105" i="189" s="1"/>
  <c r="E104" i="189"/>
  <c r="D57" i="189"/>
  <c r="D305" i="189"/>
  <c r="B94" i="189"/>
  <c r="B380" i="189"/>
  <c r="D94" i="189"/>
  <c r="C57" i="189"/>
  <c r="B361" i="192" l="1"/>
  <c r="E233" i="192"/>
  <c r="C61" i="192"/>
  <c r="D188" i="192"/>
  <c r="D68" i="189"/>
  <c r="E76" i="194"/>
  <c r="B62" i="194"/>
  <c r="B247" i="194"/>
  <c r="B280" i="194" s="1"/>
  <c r="E231" i="194"/>
  <c r="D325" i="195"/>
  <c r="E276" i="195"/>
  <c r="E28" i="195"/>
  <c r="E293" i="195"/>
  <c r="D29" i="195"/>
  <c r="D32" i="195" s="1"/>
  <c r="D31" i="195"/>
  <c r="E122" i="195"/>
  <c r="D58" i="195"/>
  <c r="D32" i="194"/>
  <c r="D248" i="194"/>
  <c r="D231" i="194"/>
  <c r="E40" i="194"/>
  <c r="E61" i="194" s="1"/>
  <c r="E250" i="194"/>
  <c r="E249" i="194" s="1"/>
  <c r="C231" i="194"/>
  <c r="C33" i="194"/>
  <c r="C36" i="194" s="1"/>
  <c r="C35" i="194"/>
  <c r="C247" i="194"/>
  <c r="C280" i="194" s="1"/>
  <c r="C62" i="194"/>
  <c r="E321" i="193"/>
  <c r="E354" i="193" s="1"/>
  <c r="E222" i="193"/>
  <c r="E224" i="193"/>
  <c r="D222" i="193"/>
  <c r="D225" i="193" s="1"/>
  <c r="D321" i="193"/>
  <c r="D354" i="193" s="1"/>
  <c r="D224" i="193"/>
  <c r="D231" i="192"/>
  <c r="D234" i="192" s="1"/>
  <c r="D233" i="192"/>
  <c r="E128" i="192"/>
  <c r="E126" i="192"/>
  <c r="E129" i="192" s="1"/>
  <c r="E328" i="192"/>
  <c r="E361" i="192" s="1"/>
  <c r="C32" i="192"/>
  <c r="C35" i="192" s="1"/>
  <c r="C34" i="192"/>
  <c r="D270" i="192"/>
  <c r="D268" i="192"/>
  <c r="E271" i="192" s="1"/>
  <c r="D328" i="192"/>
  <c r="D361" i="192" s="1"/>
  <c r="E35" i="192"/>
  <c r="D159" i="192"/>
  <c r="D162" i="192" s="1"/>
  <c r="D161" i="192"/>
  <c r="C270" i="192"/>
  <c r="C268" i="192"/>
  <c r="C271" i="192" s="1"/>
  <c r="C328" i="192"/>
  <c r="C361" i="192" s="1"/>
  <c r="E162" i="192"/>
  <c r="D297" i="192"/>
  <c r="E58" i="191"/>
  <c r="E226" i="191"/>
  <c r="E250" i="191" s="1"/>
  <c r="D106" i="191"/>
  <c r="E106" i="191"/>
  <c r="E68" i="189"/>
  <c r="E31" i="189"/>
  <c r="E234" i="192" l="1"/>
  <c r="E31" i="195"/>
  <c r="E29" i="195"/>
  <c r="E32" i="195" s="1"/>
  <c r="E292" i="195"/>
  <c r="E325" i="195" s="1"/>
  <c r="E58" i="195"/>
  <c r="D35" i="194"/>
  <c r="D33" i="194"/>
  <c r="D36" i="194" s="1"/>
  <c r="D247" i="194"/>
  <c r="D280" i="194" s="1"/>
  <c r="E32" i="194"/>
  <c r="E248" i="194"/>
  <c r="D62" i="194"/>
  <c r="E225" i="193"/>
  <c r="D271" i="192"/>
  <c r="D35" i="192"/>
  <c r="B143" i="188"/>
  <c r="E142" i="188"/>
  <c r="D142" i="188"/>
  <c r="C142" i="188"/>
  <c r="B142" i="188"/>
  <c r="E141" i="188"/>
  <c r="D141" i="188"/>
  <c r="C141" i="188"/>
  <c r="B141" i="188"/>
  <c r="E140" i="188"/>
  <c r="D140" i="188"/>
  <c r="C140" i="188"/>
  <c r="B140" i="188"/>
  <c r="E139" i="188"/>
  <c r="D139" i="188"/>
  <c r="C139" i="188"/>
  <c r="B139" i="188"/>
  <c r="C138" i="188"/>
  <c r="B138" i="188"/>
  <c r="E137" i="188"/>
  <c r="D137" i="188"/>
  <c r="C137" i="188"/>
  <c r="B137" i="188"/>
  <c r="E134" i="188"/>
  <c r="D134" i="188"/>
  <c r="C134" i="188"/>
  <c r="B134" i="188"/>
  <c r="E133" i="188"/>
  <c r="E132" i="188" s="1"/>
  <c r="D133" i="188"/>
  <c r="C133" i="188"/>
  <c r="B133" i="188"/>
  <c r="B132" i="188" s="1"/>
  <c r="D132" i="188"/>
  <c r="C132" i="188"/>
  <c r="E131" i="188"/>
  <c r="D131" i="188"/>
  <c r="C131" i="188"/>
  <c r="B131" i="188"/>
  <c r="E130" i="188"/>
  <c r="D130" i="188"/>
  <c r="D129" i="188" s="1"/>
  <c r="C130" i="188"/>
  <c r="C129" i="188" s="1"/>
  <c r="B130" i="188"/>
  <c r="B129" i="188" s="1"/>
  <c r="E129" i="188"/>
  <c r="E128" i="188"/>
  <c r="D128" i="188"/>
  <c r="C128" i="188"/>
  <c r="B128" i="188"/>
  <c r="E125" i="188"/>
  <c r="D125" i="188"/>
  <c r="C125" i="188"/>
  <c r="E124" i="188"/>
  <c r="D124" i="188"/>
  <c r="C124" i="188"/>
  <c r="E122" i="188"/>
  <c r="D122" i="188"/>
  <c r="C122" i="188"/>
  <c r="E121" i="188"/>
  <c r="E120" i="188" s="1"/>
  <c r="D121" i="188"/>
  <c r="C121" i="188"/>
  <c r="E116" i="188"/>
  <c r="D116" i="188"/>
  <c r="C116" i="188"/>
  <c r="B116" i="188"/>
  <c r="E109" i="188"/>
  <c r="D109" i="188"/>
  <c r="C109" i="188"/>
  <c r="E108" i="188"/>
  <c r="D108" i="188"/>
  <c r="C108" i="188"/>
  <c r="E107" i="188"/>
  <c r="D107" i="188"/>
  <c r="D110" i="188" s="1"/>
  <c r="C107" i="188"/>
  <c r="B107" i="188"/>
  <c r="E94" i="188"/>
  <c r="D94" i="188"/>
  <c r="D65" i="188" s="1"/>
  <c r="D66" i="188" s="1"/>
  <c r="C94" i="188"/>
  <c r="C65" i="188" s="1"/>
  <c r="E67" i="188"/>
  <c r="D67" i="188"/>
  <c r="C67" i="188"/>
  <c r="B65" i="188"/>
  <c r="B95" i="188" s="1"/>
  <c r="C57" i="188"/>
  <c r="C28" i="188" s="1"/>
  <c r="C29" i="188" s="1"/>
  <c r="C32" i="188" s="1"/>
  <c r="B57" i="188"/>
  <c r="B58" i="188" s="1"/>
  <c r="D54" i="188"/>
  <c r="D57" i="188" s="1"/>
  <c r="E30" i="188"/>
  <c r="D30" i="188"/>
  <c r="C30" i="188"/>
  <c r="D29" i="188"/>
  <c r="B29" i="188"/>
  <c r="D123" i="188" l="1"/>
  <c r="D120" i="188"/>
  <c r="E110" i="188"/>
  <c r="E123" i="188"/>
  <c r="C123" i="188"/>
  <c r="D32" i="188"/>
  <c r="C119" i="188"/>
  <c r="E54" i="188"/>
  <c r="E138" i="188" s="1"/>
  <c r="C120" i="188"/>
  <c r="E65" i="188"/>
  <c r="E95" i="188" s="1"/>
  <c r="C110" i="188"/>
  <c r="C58" i="188"/>
  <c r="D95" i="188"/>
  <c r="E35" i="194"/>
  <c r="E33" i="194"/>
  <c r="E36" i="194" s="1"/>
  <c r="E247" i="194"/>
  <c r="E280" i="194" s="1"/>
  <c r="E62" i="194"/>
  <c r="D58" i="188"/>
  <c r="D119" i="188"/>
  <c r="C66" i="188"/>
  <c r="C118" i="188"/>
  <c r="E66" i="188"/>
  <c r="C95" i="188"/>
  <c r="C31" i="188"/>
  <c r="B66" i="188"/>
  <c r="D118" i="188"/>
  <c r="D31" i="188"/>
  <c r="D138" i="188"/>
  <c r="E57" i="188" l="1"/>
  <c r="C143" i="188"/>
  <c r="E28" i="188"/>
  <c r="E58" i="188"/>
  <c r="E119" i="188"/>
  <c r="D143" i="188"/>
  <c r="E31" i="188" l="1"/>
  <c r="E29" i="188"/>
  <c r="E32" i="188" s="1"/>
  <c r="E118" i="188"/>
  <c r="E143" i="188" s="1"/>
  <c r="E379" i="187" l="1"/>
  <c r="D379" i="187"/>
  <c r="C379" i="187"/>
  <c r="B379" i="187"/>
  <c r="E378" i="187"/>
  <c r="D378" i="187"/>
  <c r="C378" i="187"/>
  <c r="B378" i="187"/>
  <c r="E377" i="187"/>
  <c r="D377" i="187"/>
  <c r="C377" i="187"/>
  <c r="B377" i="187"/>
  <c r="E376" i="187"/>
  <c r="D376" i="187"/>
  <c r="C376" i="187"/>
  <c r="E375" i="187"/>
  <c r="D375" i="187"/>
  <c r="C375" i="187"/>
  <c r="E374" i="187"/>
  <c r="D374" i="187"/>
  <c r="C374" i="187"/>
  <c r="B374" i="187"/>
  <c r="E373" i="187"/>
  <c r="D373" i="187"/>
  <c r="C373" i="187"/>
  <c r="B373" i="187"/>
  <c r="E372" i="187"/>
  <c r="D372" i="187"/>
  <c r="C372" i="187"/>
  <c r="B372" i="187"/>
  <c r="E371" i="187"/>
  <c r="D371" i="187"/>
  <c r="D370" i="187" s="1"/>
  <c r="C371" i="187"/>
  <c r="B371" i="187"/>
  <c r="E370" i="187"/>
  <c r="C370" i="187"/>
  <c r="B370" i="187"/>
  <c r="E369" i="187"/>
  <c r="D369" i="187"/>
  <c r="C369" i="187"/>
  <c r="B369" i="187"/>
  <c r="E368" i="187"/>
  <c r="D368" i="187"/>
  <c r="C368" i="187"/>
  <c r="B368" i="187"/>
  <c r="C367" i="187"/>
  <c r="B367" i="187"/>
  <c r="E366" i="187"/>
  <c r="D366" i="187"/>
  <c r="C366" i="187"/>
  <c r="B366" i="187"/>
  <c r="E365" i="187"/>
  <c r="D365" i="187"/>
  <c r="D364" i="187" s="1"/>
  <c r="C365" i="187"/>
  <c r="B365" i="187"/>
  <c r="B364" i="187" s="1"/>
  <c r="E364" i="187"/>
  <c r="C364" i="187"/>
  <c r="E363" i="187"/>
  <c r="D363" i="187"/>
  <c r="C363" i="187"/>
  <c r="B363" i="187"/>
  <c r="E362" i="187"/>
  <c r="E361" i="187" s="1"/>
  <c r="D362" i="187"/>
  <c r="D361" i="187" s="1"/>
  <c r="C362" i="187"/>
  <c r="C361" i="187" s="1"/>
  <c r="B362" i="187"/>
  <c r="B361" i="187"/>
  <c r="E360" i="187"/>
  <c r="D360" i="187"/>
  <c r="C360" i="187"/>
  <c r="B360" i="187"/>
  <c r="E359" i="187"/>
  <c r="D359" i="187"/>
  <c r="D358" i="187" s="1"/>
  <c r="C359" i="187"/>
  <c r="B359" i="187"/>
  <c r="B358" i="187" s="1"/>
  <c r="E358" i="187"/>
  <c r="C358" i="187"/>
  <c r="E357" i="187"/>
  <c r="D357" i="187"/>
  <c r="C357" i="187"/>
  <c r="B357" i="187"/>
  <c r="E356" i="187"/>
  <c r="D356" i="187"/>
  <c r="D355" i="187" s="1"/>
  <c r="C356" i="187"/>
  <c r="C355" i="187" s="1"/>
  <c r="B356" i="187"/>
  <c r="E355" i="187"/>
  <c r="B355" i="187"/>
  <c r="E354" i="187"/>
  <c r="D354" i="187"/>
  <c r="C354" i="187"/>
  <c r="B354" i="187"/>
  <c r="E353" i="187"/>
  <c r="D353" i="187"/>
  <c r="D352" i="187" s="1"/>
  <c r="C353" i="187"/>
  <c r="B353" i="187"/>
  <c r="B352" i="187" s="1"/>
  <c r="E352" i="187"/>
  <c r="C352" i="187"/>
  <c r="E351" i="187"/>
  <c r="D351" i="187"/>
  <c r="C351" i="187"/>
  <c r="B351" i="187"/>
  <c r="E350" i="187"/>
  <c r="E349" i="187" s="1"/>
  <c r="D350" i="187"/>
  <c r="D349" i="187" s="1"/>
  <c r="C350" i="187"/>
  <c r="B350" i="187"/>
  <c r="C349" i="187"/>
  <c r="B349" i="187"/>
  <c r="E340" i="187"/>
  <c r="D340" i="187"/>
  <c r="C340" i="187"/>
  <c r="B340" i="187"/>
  <c r="E335" i="187"/>
  <c r="E345" i="187" s="1"/>
  <c r="E327" i="187" s="1"/>
  <c r="D335" i="187"/>
  <c r="D345" i="187" s="1"/>
  <c r="D327" i="187" s="1"/>
  <c r="C335" i="187"/>
  <c r="C345" i="187" s="1"/>
  <c r="C327" i="187" s="1"/>
  <c r="B335" i="187"/>
  <c r="B345" i="187" s="1"/>
  <c r="B327" i="187" s="1"/>
  <c r="B328" i="187" s="1"/>
  <c r="E329" i="187"/>
  <c r="D329" i="187"/>
  <c r="C329" i="187"/>
  <c r="E314" i="187"/>
  <c r="D314" i="187"/>
  <c r="C314" i="187"/>
  <c r="B314" i="187"/>
  <c r="E309" i="187"/>
  <c r="E319" i="187" s="1"/>
  <c r="E301" i="187" s="1"/>
  <c r="D309" i="187"/>
  <c r="D319" i="187" s="1"/>
  <c r="D301" i="187" s="1"/>
  <c r="C309" i="187"/>
  <c r="C319" i="187" s="1"/>
  <c r="C301" i="187" s="1"/>
  <c r="B309" i="187"/>
  <c r="B319" i="187" s="1"/>
  <c r="B301" i="187" s="1"/>
  <c r="B302" i="187" s="1"/>
  <c r="E303" i="187"/>
  <c r="D303" i="187"/>
  <c r="C303" i="187"/>
  <c r="E289" i="187"/>
  <c r="D289" i="187"/>
  <c r="C289" i="187"/>
  <c r="B289" i="187"/>
  <c r="E284" i="187"/>
  <c r="E294" i="187" s="1"/>
  <c r="D284" i="187"/>
  <c r="D294" i="187" s="1"/>
  <c r="C284" i="187"/>
  <c r="C294" i="187" s="1"/>
  <c r="B284" i="187"/>
  <c r="B294" i="187" s="1"/>
  <c r="E279" i="187"/>
  <c r="D279" i="187"/>
  <c r="C279" i="187"/>
  <c r="E278" i="187"/>
  <c r="D278" i="187"/>
  <c r="C278" i="187"/>
  <c r="E277" i="187"/>
  <c r="D277" i="187"/>
  <c r="D280" i="187" s="1"/>
  <c r="C277" i="187"/>
  <c r="B277" i="187"/>
  <c r="E264" i="187"/>
  <c r="D264" i="187"/>
  <c r="C264" i="187"/>
  <c r="B264" i="187"/>
  <c r="E259" i="187"/>
  <c r="E269" i="187" s="1"/>
  <c r="E251" i="187" s="1"/>
  <c r="D259" i="187"/>
  <c r="D269" i="187" s="1"/>
  <c r="C259" i="187"/>
  <c r="C269" i="187" s="1"/>
  <c r="B259" i="187"/>
  <c r="B269" i="187" s="1"/>
  <c r="E253" i="187"/>
  <c r="D253" i="187"/>
  <c r="C253" i="187"/>
  <c r="B252" i="187"/>
  <c r="D251" i="187"/>
  <c r="C251" i="187"/>
  <c r="C252" i="187" s="1"/>
  <c r="C255" i="187" s="1"/>
  <c r="D235" i="187"/>
  <c r="C235" i="187"/>
  <c r="E230" i="187"/>
  <c r="E240" i="187" s="1"/>
  <c r="D230" i="187"/>
  <c r="C230" i="187"/>
  <c r="C240" i="187" s="1"/>
  <c r="B230" i="187"/>
  <c r="E225" i="187"/>
  <c r="D225" i="187"/>
  <c r="C225" i="187"/>
  <c r="E224" i="187"/>
  <c r="D224" i="187"/>
  <c r="C224" i="187"/>
  <c r="E223" i="187"/>
  <c r="D223" i="187"/>
  <c r="D226" i="187" s="1"/>
  <c r="C223" i="187"/>
  <c r="C226" i="187" s="1"/>
  <c r="E209" i="187"/>
  <c r="D209" i="187"/>
  <c r="C209" i="187"/>
  <c r="B209" i="187"/>
  <c r="E204" i="187"/>
  <c r="E214" i="187" s="1"/>
  <c r="E196" i="187" s="1"/>
  <c r="D204" i="187"/>
  <c r="D214" i="187" s="1"/>
  <c r="D196" i="187" s="1"/>
  <c r="C204" i="187"/>
  <c r="C214" i="187" s="1"/>
  <c r="C196" i="187" s="1"/>
  <c r="B204" i="187"/>
  <c r="B214" i="187" s="1"/>
  <c r="E198" i="187"/>
  <c r="D198" i="187"/>
  <c r="C198" i="187"/>
  <c r="E184" i="187"/>
  <c r="D184" i="187"/>
  <c r="C184" i="187"/>
  <c r="E179" i="187"/>
  <c r="D179" i="187"/>
  <c r="D189" i="187" s="1"/>
  <c r="C179" i="187"/>
  <c r="C189" i="187" s="1"/>
  <c r="B179" i="187"/>
  <c r="B189" i="187" s="1"/>
  <c r="E174" i="187"/>
  <c r="D174" i="187"/>
  <c r="C174" i="187"/>
  <c r="E173" i="187"/>
  <c r="D173" i="187"/>
  <c r="C173" i="187"/>
  <c r="E172" i="187"/>
  <c r="D172" i="187"/>
  <c r="D175" i="187" s="1"/>
  <c r="C172" i="187"/>
  <c r="B172" i="187"/>
  <c r="E159" i="187"/>
  <c r="E154" i="187"/>
  <c r="D154" i="187"/>
  <c r="D164" i="187" s="1"/>
  <c r="C154" i="187"/>
  <c r="C164" i="187" s="1"/>
  <c r="B154" i="187"/>
  <c r="B164" i="187" s="1"/>
  <c r="D149" i="187"/>
  <c r="C149" i="187"/>
  <c r="E148" i="187"/>
  <c r="D148" i="187"/>
  <c r="C148" i="187"/>
  <c r="D147" i="187"/>
  <c r="C147" i="187"/>
  <c r="C150" i="187" s="1"/>
  <c r="B147" i="187"/>
  <c r="E134" i="187"/>
  <c r="D134" i="187"/>
  <c r="D105" i="187" s="1"/>
  <c r="C134" i="187"/>
  <c r="B134" i="187"/>
  <c r="C108" i="187"/>
  <c r="E107" i="187"/>
  <c r="D107" i="187"/>
  <c r="C107" i="187"/>
  <c r="C105" i="187"/>
  <c r="C106" i="187" s="1"/>
  <c r="B105" i="187"/>
  <c r="B106" i="187" s="1"/>
  <c r="E97" i="187"/>
  <c r="E68" i="187" s="1"/>
  <c r="D97" i="187"/>
  <c r="D68" i="187" s="1"/>
  <c r="C97" i="187"/>
  <c r="B97" i="187"/>
  <c r="E70" i="187"/>
  <c r="D70" i="187"/>
  <c r="C70" i="187"/>
  <c r="C68" i="187"/>
  <c r="B68" i="187"/>
  <c r="B69" i="187" s="1"/>
  <c r="B60" i="187"/>
  <c r="D57" i="187"/>
  <c r="E57" i="187" s="1"/>
  <c r="E54" i="187"/>
  <c r="D54" i="187"/>
  <c r="C54" i="187"/>
  <c r="E45" i="187"/>
  <c r="D45" i="187"/>
  <c r="C45" i="187"/>
  <c r="E42" i="187"/>
  <c r="D42" i="187"/>
  <c r="C42" i="187"/>
  <c r="E39" i="187"/>
  <c r="D39" i="187"/>
  <c r="C39" i="187"/>
  <c r="E33" i="187"/>
  <c r="D33" i="187"/>
  <c r="C33" i="187"/>
  <c r="D69" i="187" l="1"/>
  <c r="D71" i="187"/>
  <c r="B135" i="187"/>
  <c r="E164" i="187"/>
  <c r="E146" i="187" s="1"/>
  <c r="E175" i="187"/>
  <c r="E226" i="187"/>
  <c r="D254" i="187"/>
  <c r="E280" i="187"/>
  <c r="C60" i="187"/>
  <c r="B98" i="187"/>
  <c r="C135" i="187"/>
  <c r="D367" i="187"/>
  <c r="D98" i="187"/>
  <c r="E105" i="187"/>
  <c r="E106" i="187" s="1"/>
  <c r="C98" i="187"/>
  <c r="C109" i="187"/>
  <c r="D150" i="187"/>
  <c r="C175" i="187"/>
  <c r="E189" i="187"/>
  <c r="E348" i="187" s="1"/>
  <c r="D240" i="187"/>
  <c r="C280" i="187"/>
  <c r="C304" i="187"/>
  <c r="C302" i="187"/>
  <c r="C305" i="187" s="1"/>
  <c r="E60" i="187"/>
  <c r="E367" i="187"/>
  <c r="E69" i="187"/>
  <c r="E72" i="187" s="1"/>
  <c r="E71" i="187"/>
  <c r="E149" i="187"/>
  <c r="E147" i="187"/>
  <c r="E150" i="187" s="1"/>
  <c r="D197" i="187"/>
  <c r="D199" i="187"/>
  <c r="E254" i="187"/>
  <c r="E252" i="187"/>
  <c r="D304" i="187"/>
  <c r="D302" i="187"/>
  <c r="D305" i="187" s="1"/>
  <c r="E330" i="187"/>
  <c r="E328" i="187"/>
  <c r="D328" i="187"/>
  <c r="D330" i="187"/>
  <c r="C31" i="187"/>
  <c r="C61" i="187" s="1"/>
  <c r="E199" i="187"/>
  <c r="E197" i="187"/>
  <c r="E302" i="187"/>
  <c r="E304" i="187"/>
  <c r="C347" i="187"/>
  <c r="C197" i="187"/>
  <c r="D106" i="187"/>
  <c r="D109" i="187" s="1"/>
  <c r="D108" i="187"/>
  <c r="B348" i="187"/>
  <c r="B196" i="187"/>
  <c r="B197" i="187" s="1"/>
  <c r="C348" i="187"/>
  <c r="C330" i="187"/>
  <c r="C328" i="187"/>
  <c r="C331" i="187" s="1"/>
  <c r="B31" i="187"/>
  <c r="B32" i="187" s="1"/>
  <c r="C69" i="187"/>
  <c r="C72" i="187" s="1"/>
  <c r="C254" i="187"/>
  <c r="D135" i="187"/>
  <c r="D252" i="187"/>
  <c r="D255" i="187" s="1"/>
  <c r="D60" i="187"/>
  <c r="E108" i="187"/>
  <c r="B347" i="187"/>
  <c r="E98" i="187"/>
  <c r="C71" i="187"/>
  <c r="E135" i="187" l="1"/>
  <c r="C380" i="187"/>
  <c r="E305" i="187"/>
  <c r="E331" i="187"/>
  <c r="E31" i="187"/>
  <c r="B380" i="187"/>
  <c r="C199" i="187"/>
  <c r="E200" i="187"/>
  <c r="C32" i="187"/>
  <c r="C35" i="187" s="1"/>
  <c r="C34" i="187"/>
  <c r="E255" i="187"/>
  <c r="D200" i="187"/>
  <c r="D31" i="187"/>
  <c r="D61" i="187"/>
  <c r="D72" i="187"/>
  <c r="C200" i="187"/>
  <c r="D348" i="187"/>
  <c r="B61" i="187"/>
  <c r="D331" i="187"/>
  <c r="E109" i="187"/>
  <c r="D32" i="187" l="1"/>
  <c r="D35" i="187" s="1"/>
  <c r="D347" i="187"/>
  <c r="D380" i="187" s="1"/>
  <c r="D34" i="187"/>
  <c r="E34" i="187"/>
  <c r="E32" i="187"/>
  <c r="E35" i="187" s="1"/>
  <c r="E347" i="187"/>
  <c r="E380" i="187" s="1"/>
  <c r="E61" i="187"/>
  <c r="E112" i="186" l="1"/>
  <c r="E113" i="186" s="1"/>
  <c r="D112" i="186"/>
  <c r="C112" i="186"/>
  <c r="D113" i="186" s="1"/>
  <c r="B112" i="186"/>
  <c r="C113" i="186" s="1"/>
  <c r="E110" i="186"/>
  <c r="E111" i="186" s="1"/>
  <c r="D110" i="186"/>
  <c r="C110" i="186"/>
  <c r="B110" i="186"/>
  <c r="C111" i="186" s="1"/>
  <c r="E109" i="186"/>
  <c r="D109" i="186"/>
  <c r="C109" i="186"/>
  <c r="E107" i="186"/>
  <c r="D107" i="186"/>
  <c r="C107" i="186"/>
  <c r="E105" i="186"/>
  <c r="D105" i="186"/>
  <c r="C105" i="186"/>
  <c r="E102" i="186"/>
  <c r="D102" i="186"/>
  <c r="C102" i="186"/>
  <c r="B102" i="186"/>
  <c r="E100" i="186"/>
  <c r="E101" i="186" s="1"/>
  <c r="D100" i="186"/>
  <c r="C100" i="186"/>
  <c r="B100" i="186"/>
  <c r="E98" i="186"/>
  <c r="E99" i="186" s="1"/>
  <c r="D98" i="186"/>
  <c r="C98" i="186"/>
  <c r="B98" i="186"/>
  <c r="E95" i="186"/>
  <c r="D95" i="186"/>
  <c r="C95" i="186"/>
  <c r="E93" i="186"/>
  <c r="D93" i="186"/>
  <c r="C93" i="186"/>
  <c r="B93" i="186"/>
  <c r="B92" i="186"/>
  <c r="E86" i="186"/>
  <c r="D86" i="186"/>
  <c r="C86" i="186"/>
  <c r="E85" i="186"/>
  <c r="D85" i="186"/>
  <c r="C85" i="186"/>
  <c r="E84" i="186"/>
  <c r="D84" i="186"/>
  <c r="C84" i="186"/>
  <c r="B84" i="186"/>
  <c r="E69" i="186"/>
  <c r="E70" i="186" s="1"/>
  <c r="D69" i="186"/>
  <c r="D70" i="186" s="1"/>
  <c r="C69" i="186"/>
  <c r="C70" i="186" s="1"/>
  <c r="B69" i="186"/>
  <c r="B70" i="186" s="1"/>
  <c r="E63" i="186"/>
  <c r="D63" i="186"/>
  <c r="C63" i="186"/>
  <c r="E62" i="186"/>
  <c r="D62" i="186"/>
  <c r="C62" i="186"/>
  <c r="E61" i="186"/>
  <c r="E64" i="186" s="1"/>
  <c r="D61" i="186"/>
  <c r="C61" i="186"/>
  <c r="D64" i="186" s="1"/>
  <c r="B61" i="186"/>
  <c r="E49" i="186"/>
  <c r="E50" i="186" s="1"/>
  <c r="D49" i="186"/>
  <c r="D50" i="186" s="1"/>
  <c r="C49" i="186"/>
  <c r="C50" i="186" s="1"/>
  <c r="B49" i="186"/>
  <c r="E37" i="186"/>
  <c r="D37" i="186"/>
  <c r="E36" i="186"/>
  <c r="D36" i="186"/>
  <c r="C36" i="186"/>
  <c r="E35" i="186"/>
  <c r="D35" i="186"/>
  <c r="E38" i="186" s="1"/>
  <c r="C35" i="186"/>
  <c r="B35" i="186"/>
  <c r="B34" i="186"/>
  <c r="B95" i="186" s="1"/>
  <c r="E17" i="186"/>
  <c r="D17" i="186"/>
  <c r="C17" i="186"/>
  <c r="B17" i="186"/>
  <c r="A17" i="186"/>
  <c r="E16" i="186"/>
  <c r="D16" i="186"/>
  <c r="C16" i="186"/>
  <c r="B16" i="186"/>
  <c r="A16" i="186"/>
  <c r="E15" i="186"/>
  <c r="D15" i="186"/>
  <c r="C15" i="186"/>
  <c r="B15" i="186"/>
  <c r="A15" i="186"/>
  <c r="B12" i="186"/>
  <c r="B5" i="186"/>
  <c r="C87" i="186" l="1"/>
  <c r="D101" i="186"/>
  <c r="E103" i="186"/>
  <c r="D87" i="186"/>
  <c r="C38" i="186"/>
  <c r="B50" i="186"/>
  <c r="D99" i="186"/>
  <c r="D103" i="186"/>
  <c r="C101" i="186"/>
  <c r="D111" i="186"/>
  <c r="E87" i="186"/>
  <c r="C103" i="186"/>
  <c r="C114" i="186"/>
  <c r="B114" i="186"/>
  <c r="B96" i="186" s="1"/>
  <c r="B116" i="186" s="1"/>
  <c r="D114" i="186"/>
  <c r="C37" i="186"/>
  <c r="D38" i="186"/>
  <c r="C64" i="186"/>
  <c r="D96" i="186"/>
  <c r="C99" i="186"/>
  <c r="E96" i="186"/>
  <c r="E116" i="186" l="1"/>
  <c r="E97" i="186"/>
  <c r="C115" i="186"/>
  <c r="C96" i="186"/>
  <c r="D116" i="186"/>
  <c r="D115" i="186"/>
  <c r="E115" i="186"/>
  <c r="C97" i="186" l="1"/>
  <c r="C116" i="186"/>
  <c r="D97" i="186"/>
  <c r="E251" i="184" l="1"/>
  <c r="D251" i="184"/>
  <c r="C251" i="184"/>
  <c r="B251" i="184"/>
  <c r="E250" i="184"/>
  <c r="D250" i="184"/>
  <c r="C250" i="184"/>
  <c r="B250" i="184"/>
  <c r="E249" i="184"/>
  <c r="D249" i="184"/>
  <c r="C249" i="184"/>
  <c r="B249" i="184"/>
  <c r="C248" i="184"/>
  <c r="B248" i="184"/>
  <c r="C247" i="184"/>
  <c r="B247" i="184"/>
  <c r="E246" i="184"/>
  <c r="D246" i="184"/>
  <c r="C246" i="184"/>
  <c r="B246" i="184"/>
  <c r="E245" i="184"/>
  <c r="D245" i="184"/>
  <c r="C245" i="184"/>
  <c r="B245" i="184"/>
  <c r="E244" i="184"/>
  <c r="D244" i="184"/>
  <c r="C244" i="184"/>
  <c r="B244" i="184"/>
  <c r="E243" i="184"/>
  <c r="D243" i="184"/>
  <c r="C243" i="184"/>
  <c r="B243" i="184"/>
  <c r="E242" i="184"/>
  <c r="D242" i="184"/>
  <c r="C242" i="184"/>
  <c r="B242" i="184"/>
  <c r="E241" i="184"/>
  <c r="D241" i="184"/>
  <c r="C241" i="184"/>
  <c r="B241" i="184"/>
  <c r="E240" i="184"/>
  <c r="D240" i="184"/>
  <c r="C240" i="184"/>
  <c r="B240" i="184"/>
  <c r="E239" i="184"/>
  <c r="D239" i="184"/>
  <c r="C239" i="184"/>
  <c r="B239" i="184"/>
  <c r="E238" i="184"/>
  <c r="D238" i="184"/>
  <c r="C238" i="184"/>
  <c r="B238" i="184"/>
  <c r="E237" i="184"/>
  <c r="D237" i="184"/>
  <c r="C237" i="184"/>
  <c r="B237" i="184"/>
  <c r="E236" i="184"/>
  <c r="D236" i="184"/>
  <c r="C236" i="184"/>
  <c r="B236" i="184"/>
  <c r="E235" i="184"/>
  <c r="D235" i="184"/>
  <c r="C235" i="184"/>
  <c r="B235" i="184"/>
  <c r="E234" i="184"/>
  <c r="D234" i="184"/>
  <c r="C234" i="184"/>
  <c r="B234" i="184"/>
  <c r="E233" i="184"/>
  <c r="D233" i="184"/>
  <c r="C233" i="184"/>
  <c r="B233" i="184"/>
  <c r="E232" i="184"/>
  <c r="D232" i="184"/>
  <c r="C232" i="184"/>
  <c r="B232" i="184"/>
  <c r="E231" i="184"/>
  <c r="D231" i="184"/>
  <c r="C231" i="184"/>
  <c r="B231" i="184"/>
  <c r="E230" i="184"/>
  <c r="D230" i="184"/>
  <c r="C230" i="184"/>
  <c r="B230" i="184"/>
  <c r="E229" i="184"/>
  <c r="D229" i="184"/>
  <c r="C229" i="184"/>
  <c r="B229" i="184"/>
  <c r="E225" i="184"/>
  <c r="D225" i="184"/>
  <c r="C225" i="184"/>
  <c r="B225" i="184"/>
  <c r="B215" i="184" s="1"/>
  <c r="B216" i="184" s="1"/>
  <c r="E217" i="184"/>
  <c r="D217" i="184"/>
  <c r="C217" i="184"/>
  <c r="E216" i="184"/>
  <c r="D215" i="184"/>
  <c r="D218" i="184" s="1"/>
  <c r="C215" i="184"/>
  <c r="C216" i="184" s="1"/>
  <c r="E204" i="184"/>
  <c r="D204" i="184"/>
  <c r="B204" i="184"/>
  <c r="B194" i="184" s="1"/>
  <c r="E197" i="184"/>
  <c r="D197" i="184"/>
  <c r="E196" i="184"/>
  <c r="D196" i="184"/>
  <c r="C196" i="184"/>
  <c r="E195" i="184"/>
  <c r="E198" i="184" s="1"/>
  <c r="D195" i="184"/>
  <c r="C195" i="184"/>
  <c r="D184" i="184"/>
  <c r="E177" i="184"/>
  <c r="D177" i="184"/>
  <c r="C177" i="184"/>
  <c r="E176" i="184"/>
  <c r="D176" i="184"/>
  <c r="C176" i="184"/>
  <c r="E175" i="184"/>
  <c r="D175" i="184"/>
  <c r="C175" i="184"/>
  <c r="B175" i="184"/>
  <c r="E166" i="184"/>
  <c r="D166" i="184"/>
  <c r="C166" i="184"/>
  <c r="E159" i="184"/>
  <c r="D159" i="184"/>
  <c r="C159" i="184"/>
  <c r="E158" i="184"/>
  <c r="D158" i="184"/>
  <c r="C158" i="184"/>
  <c r="E157" i="184"/>
  <c r="D157" i="184"/>
  <c r="D160" i="184" s="1"/>
  <c r="C157" i="184"/>
  <c r="B157" i="184"/>
  <c r="E148" i="184"/>
  <c r="D148" i="184"/>
  <c r="C148" i="184"/>
  <c r="E147" i="184"/>
  <c r="D147" i="184"/>
  <c r="C147" i="184"/>
  <c r="E146" i="184"/>
  <c r="E149" i="184" s="1"/>
  <c r="D146" i="184"/>
  <c r="D149" i="184" s="1"/>
  <c r="C146" i="184"/>
  <c r="B146" i="184"/>
  <c r="E133" i="184"/>
  <c r="E134" i="184" s="1"/>
  <c r="D133" i="184"/>
  <c r="D134" i="184" s="1"/>
  <c r="C133" i="184"/>
  <c r="C134" i="184" s="1"/>
  <c r="B133" i="184"/>
  <c r="B134" i="184" s="1"/>
  <c r="E107" i="184"/>
  <c r="D107" i="184"/>
  <c r="C107" i="184"/>
  <c r="B107" i="184"/>
  <c r="E106" i="184"/>
  <c r="D106" i="184"/>
  <c r="C106" i="184"/>
  <c r="E105" i="184"/>
  <c r="E108" i="184" s="1"/>
  <c r="D105" i="184"/>
  <c r="C105" i="184"/>
  <c r="D108" i="184" s="1"/>
  <c r="B105" i="184"/>
  <c r="B108" i="184" s="1"/>
  <c r="E96" i="184"/>
  <c r="D96" i="184"/>
  <c r="D97" i="184" s="1"/>
  <c r="C96" i="184"/>
  <c r="C97" i="184" s="1"/>
  <c r="B96" i="184"/>
  <c r="B67" i="184" s="1"/>
  <c r="B68" i="184" s="1"/>
  <c r="B71" i="184" s="1"/>
  <c r="C70" i="184"/>
  <c r="E69" i="184"/>
  <c r="D69" i="184"/>
  <c r="C69" i="184"/>
  <c r="D68" i="184"/>
  <c r="C71" i="184" s="1"/>
  <c r="C68" i="184"/>
  <c r="C58" i="184"/>
  <c r="C59" i="184" s="1"/>
  <c r="B58" i="184"/>
  <c r="B59" i="184" s="1"/>
  <c r="D56" i="184"/>
  <c r="E56" i="184" s="1"/>
  <c r="E248" i="184" s="1"/>
  <c r="D55" i="184"/>
  <c r="D247" i="184" s="1"/>
  <c r="E32" i="184"/>
  <c r="D32" i="184"/>
  <c r="C32" i="184"/>
  <c r="E31" i="184"/>
  <c r="D31" i="184"/>
  <c r="C31" i="184"/>
  <c r="E30" i="184"/>
  <c r="D30" i="184"/>
  <c r="C30" i="184"/>
  <c r="B30" i="184"/>
  <c r="E392" i="183"/>
  <c r="D392" i="183"/>
  <c r="C392" i="183"/>
  <c r="C393" i="183" s="1"/>
  <c r="B392" i="183"/>
  <c r="E390" i="183"/>
  <c r="D390" i="183"/>
  <c r="D391" i="183" s="1"/>
  <c r="C390" i="183"/>
  <c r="B390" i="183"/>
  <c r="C391" i="183" s="1"/>
  <c r="E388" i="183"/>
  <c r="D388" i="183"/>
  <c r="D389" i="183" s="1"/>
  <c r="C388" i="183"/>
  <c r="B388" i="183"/>
  <c r="E386" i="183"/>
  <c r="D386" i="183"/>
  <c r="E387" i="183" s="1"/>
  <c r="C386" i="183"/>
  <c r="B386" i="183"/>
  <c r="E384" i="183"/>
  <c r="D384" i="183"/>
  <c r="C384" i="183"/>
  <c r="B384" i="183"/>
  <c r="E382" i="183"/>
  <c r="D382" i="183"/>
  <c r="D383" i="183" s="1"/>
  <c r="C382" i="183"/>
  <c r="B382" i="183"/>
  <c r="C383" i="183" s="1"/>
  <c r="D380" i="183"/>
  <c r="C380" i="183"/>
  <c r="B380" i="183"/>
  <c r="E378" i="183"/>
  <c r="D378" i="183"/>
  <c r="C378" i="183"/>
  <c r="B378" i="183"/>
  <c r="E376" i="183"/>
  <c r="D376" i="183"/>
  <c r="C376" i="183"/>
  <c r="C374" i="183" s="1"/>
  <c r="B376" i="183"/>
  <c r="B374" i="183"/>
  <c r="D373" i="183"/>
  <c r="C373" i="183"/>
  <c r="B373" i="183"/>
  <c r="E368" i="183"/>
  <c r="D368" i="183"/>
  <c r="C368" i="183"/>
  <c r="B368" i="183"/>
  <c r="E361" i="183"/>
  <c r="D361" i="183"/>
  <c r="C361" i="183"/>
  <c r="E360" i="183"/>
  <c r="D360" i="183"/>
  <c r="C360" i="183"/>
  <c r="E359" i="183"/>
  <c r="D359" i="183"/>
  <c r="D362" i="183" s="1"/>
  <c r="C359" i="183"/>
  <c r="B359" i="183"/>
  <c r="E347" i="183"/>
  <c r="D347" i="183"/>
  <c r="C347" i="183"/>
  <c r="B347" i="183"/>
  <c r="E340" i="183"/>
  <c r="D340" i="183"/>
  <c r="C340" i="183"/>
  <c r="E339" i="183"/>
  <c r="D339" i="183"/>
  <c r="C339" i="183"/>
  <c r="E338" i="183"/>
  <c r="D338" i="183"/>
  <c r="C338" i="183"/>
  <c r="C341" i="183" s="1"/>
  <c r="B338" i="183"/>
  <c r="E324" i="183"/>
  <c r="D324" i="183"/>
  <c r="C324" i="183"/>
  <c r="B324" i="183"/>
  <c r="E317" i="183"/>
  <c r="D317" i="183"/>
  <c r="C317" i="183"/>
  <c r="E316" i="183"/>
  <c r="D316" i="183"/>
  <c r="C316" i="183"/>
  <c r="E315" i="183"/>
  <c r="D315" i="183"/>
  <c r="D318" i="183" s="1"/>
  <c r="C315" i="183"/>
  <c r="B315" i="183"/>
  <c r="E311" i="183"/>
  <c r="D311" i="183"/>
  <c r="C311" i="183"/>
  <c r="B311" i="183"/>
  <c r="E303" i="183"/>
  <c r="D303" i="183"/>
  <c r="C303" i="183"/>
  <c r="B303" i="183"/>
  <c r="E299" i="183"/>
  <c r="D299" i="183"/>
  <c r="C299" i="183"/>
  <c r="B299" i="183"/>
  <c r="E296" i="183"/>
  <c r="D296" i="183"/>
  <c r="C296" i="183"/>
  <c r="E295" i="183"/>
  <c r="D295" i="183"/>
  <c r="C295" i="183"/>
  <c r="E294" i="183"/>
  <c r="D294" i="183"/>
  <c r="C294" i="183"/>
  <c r="C297" i="183" s="1"/>
  <c r="B294" i="183"/>
  <c r="E290" i="183"/>
  <c r="D290" i="183"/>
  <c r="C290" i="183"/>
  <c r="B290" i="183"/>
  <c r="E279" i="183"/>
  <c r="E283" i="183" s="1"/>
  <c r="D279" i="183"/>
  <c r="D283" i="183" s="1"/>
  <c r="C279" i="183"/>
  <c r="C283" i="183" s="1"/>
  <c r="B279" i="183"/>
  <c r="B283" i="183" s="1"/>
  <c r="E253" i="183"/>
  <c r="D253" i="183"/>
  <c r="C253" i="183"/>
  <c r="E252" i="183"/>
  <c r="D252" i="183"/>
  <c r="C252" i="183"/>
  <c r="E251" i="183"/>
  <c r="E254" i="183" s="1"/>
  <c r="D251" i="183"/>
  <c r="C251" i="183"/>
  <c r="B251" i="183"/>
  <c r="E239" i="183"/>
  <c r="E243" i="183" s="1"/>
  <c r="D239" i="183"/>
  <c r="D243" i="183" s="1"/>
  <c r="C239" i="183"/>
  <c r="C243" i="183" s="1"/>
  <c r="B239" i="183"/>
  <c r="B243" i="183" s="1"/>
  <c r="C212" i="183"/>
  <c r="E211" i="183"/>
  <c r="D211" i="183"/>
  <c r="C211" i="183"/>
  <c r="E210" i="183"/>
  <c r="D210" i="183"/>
  <c r="C210" i="183"/>
  <c r="E209" i="183"/>
  <c r="D209" i="183"/>
  <c r="D212" i="183" s="1"/>
  <c r="C209" i="183"/>
  <c r="B209" i="183"/>
  <c r="E189" i="183"/>
  <c r="D189" i="183"/>
  <c r="C189" i="183"/>
  <c r="B189" i="183"/>
  <c r="E185" i="183"/>
  <c r="D185" i="183"/>
  <c r="C185" i="183"/>
  <c r="B185" i="183"/>
  <c r="E182" i="183"/>
  <c r="D182" i="183"/>
  <c r="C182" i="183"/>
  <c r="E181" i="183"/>
  <c r="D181" i="183"/>
  <c r="C181" i="183"/>
  <c r="E180" i="183"/>
  <c r="D180" i="183"/>
  <c r="C180" i="183"/>
  <c r="B180" i="183"/>
  <c r="E176" i="183"/>
  <c r="D176" i="183"/>
  <c r="C176" i="183"/>
  <c r="B176" i="183"/>
  <c r="E168" i="183"/>
  <c r="D168" i="183"/>
  <c r="C168" i="183"/>
  <c r="B168" i="183"/>
  <c r="E164" i="183"/>
  <c r="D164" i="183"/>
  <c r="C164" i="183"/>
  <c r="B164" i="183"/>
  <c r="E161" i="183"/>
  <c r="D161" i="183"/>
  <c r="C161" i="183"/>
  <c r="E160" i="183"/>
  <c r="D160" i="183"/>
  <c r="C160" i="183"/>
  <c r="E159" i="183"/>
  <c r="D159" i="183"/>
  <c r="D162" i="183" s="1"/>
  <c r="C159" i="183"/>
  <c r="B159" i="183"/>
  <c r="E155" i="183"/>
  <c r="D155" i="183"/>
  <c r="C155" i="183"/>
  <c r="B155" i="183"/>
  <c r="E145" i="183"/>
  <c r="D145" i="183"/>
  <c r="C145" i="183"/>
  <c r="B145" i="183"/>
  <c r="E141" i="183"/>
  <c r="D141" i="183"/>
  <c r="C141" i="183"/>
  <c r="B141" i="183"/>
  <c r="E138" i="183"/>
  <c r="D138" i="183"/>
  <c r="C138" i="183"/>
  <c r="E137" i="183"/>
  <c r="D137" i="183"/>
  <c r="C137" i="183"/>
  <c r="E136" i="183"/>
  <c r="D136" i="183"/>
  <c r="C136" i="183"/>
  <c r="B136" i="183"/>
  <c r="E132" i="183"/>
  <c r="D132" i="183"/>
  <c r="C132" i="183"/>
  <c r="B132" i="183"/>
  <c r="E124" i="183"/>
  <c r="D124" i="183"/>
  <c r="C124" i="183"/>
  <c r="B124" i="183"/>
  <c r="E120" i="183"/>
  <c r="D120" i="183"/>
  <c r="C120" i="183"/>
  <c r="B120" i="183"/>
  <c r="E117" i="183"/>
  <c r="D117" i="183"/>
  <c r="C117" i="183"/>
  <c r="E116" i="183"/>
  <c r="D116" i="183"/>
  <c r="C116" i="183"/>
  <c r="E115" i="183"/>
  <c r="D115" i="183"/>
  <c r="D118" i="183" s="1"/>
  <c r="C115" i="183"/>
  <c r="B115" i="183"/>
  <c r="E111" i="183"/>
  <c r="D111" i="183"/>
  <c r="C111" i="183"/>
  <c r="B111" i="183"/>
  <c r="E100" i="183"/>
  <c r="E104" i="183" s="1"/>
  <c r="D100" i="183"/>
  <c r="D104" i="183" s="1"/>
  <c r="C100" i="183"/>
  <c r="C104" i="183" s="1"/>
  <c r="B100" i="183"/>
  <c r="B104" i="183" s="1"/>
  <c r="E74" i="183"/>
  <c r="D74" i="183"/>
  <c r="C74" i="183"/>
  <c r="E73" i="183"/>
  <c r="D73" i="183"/>
  <c r="C73" i="183"/>
  <c r="E72" i="183"/>
  <c r="D72" i="183"/>
  <c r="C72" i="183"/>
  <c r="B72" i="183"/>
  <c r="D60" i="183"/>
  <c r="D64" i="183" s="1"/>
  <c r="C60" i="183"/>
  <c r="C64" i="183" s="1"/>
  <c r="B60" i="183"/>
  <c r="B64" i="183" s="1"/>
  <c r="E45" i="183"/>
  <c r="E60" i="183" s="1"/>
  <c r="E37" i="183"/>
  <c r="D37" i="183"/>
  <c r="C37" i="183"/>
  <c r="B37" i="183"/>
  <c r="D34" i="183"/>
  <c r="C34" i="183"/>
  <c r="E33" i="183"/>
  <c r="D33" i="183"/>
  <c r="C33" i="183"/>
  <c r="D32" i="183"/>
  <c r="C32" i="183"/>
  <c r="B32" i="183"/>
  <c r="C35" i="183" s="1"/>
  <c r="E28" i="183"/>
  <c r="D28" i="183"/>
  <c r="C28" i="183"/>
  <c r="B28" i="183"/>
  <c r="E382" i="182"/>
  <c r="D382" i="182"/>
  <c r="C382" i="182"/>
  <c r="B382" i="182"/>
  <c r="E381" i="182"/>
  <c r="D381" i="182"/>
  <c r="C381" i="182"/>
  <c r="B381" i="182"/>
  <c r="E380" i="182"/>
  <c r="D380" i="182"/>
  <c r="C380" i="182"/>
  <c r="B380" i="182"/>
  <c r="E379" i="182"/>
  <c r="D379" i="182"/>
  <c r="C379" i="182"/>
  <c r="B379" i="182"/>
  <c r="B378" i="182" s="1"/>
  <c r="E378" i="182"/>
  <c r="C378" i="182"/>
  <c r="E377" i="182"/>
  <c r="D377" i="182"/>
  <c r="C377" i="182"/>
  <c r="B377" i="182"/>
  <c r="E376" i="182"/>
  <c r="D376" i="182"/>
  <c r="C376" i="182"/>
  <c r="B376" i="182"/>
  <c r="E375" i="182"/>
  <c r="D375" i="182"/>
  <c r="C375" i="182"/>
  <c r="B375" i="182"/>
  <c r="E374" i="182"/>
  <c r="D374" i="182"/>
  <c r="C374" i="182"/>
  <c r="C373" i="182" s="1"/>
  <c r="B374" i="182"/>
  <c r="B373" i="182" s="1"/>
  <c r="E373" i="182"/>
  <c r="D373" i="182"/>
  <c r="E372" i="182"/>
  <c r="D372" i="182"/>
  <c r="C372" i="182"/>
  <c r="B372" i="182"/>
  <c r="E371" i="182"/>
  <c r="D371" i="182"/>
  <c r="C371" i="182"/>
  <c r="B371" i="182"/>
  <c r="C370" i="182"/>
  <c r="B370" i="182"/>
  <c r="E369" i="182"/>
  <c r="D369" i="182"/>
  <c r="C369" i="182"/>
  <c r="B369" i="182"/>
  <c r="E368" i="182"/>
  <c r="D368" i="182"/>
  <c r="D367" i="182" s="1"/>
  <c r="C368" i="182"/>
  <c r="C367" i="182" s="1"/>
  <c r="B368" i="182"/>
  <c r="B367" i="182" s="1"/>
  <c r="E367" i="182"/>
  <c r="E366" i="182"/>
  <c r="D366" i="182"/>
  <c r="C366" i="182"/>
  <c r="B366" i="182"/>
  <c r="E365" i="182"/>
  <c r="D365" i="182"/>
  <c r="C365" i="182"/>
  <c r="C364" i="182" s="1"/>
  <c r="B365" i="182"/>
  <c r="B364" i="182" s="1"/>
  <c r="E364" i="182"/>
  <c r="E363" i="182"/>
  <c r="D363" i="182"/>
  <c r="C363" i="182"/>
  <c r="B363" i="182"/>
  <c r="E362" i="182"/>
  <c r="D362" i="182"/>
  <c r="D361" i="182" s="1"/>
  <c r="C362" i="182"/>
  <c r="C361" i="182" s="1"/>
  <c r="B362" i="182"/>
  <c r="E361" i="182"/>
  <c r="B361" i="182"/>
  <c r="E360" i="182"/>
  <c r="D360" i="182"/>
  <c r="C360" i="182"/>
  <c r="B360" i="182"/>
  <c r="E359" i="182"/>
  <c r="D359" i="182"/>
  <c r="D358" i="182" s="1"/>
  <c r="C359" i="182"/>
  <c r="C358" i="182" s="1"/>
  <c r="B359" i="182"/>
  <c r="B358" i="182" s="1"/>
  <c r="E358" i="182"/>
  <c r="E357" i="182"/>
  <c r="D357" i="182"/>
  <c r="C357" i="182"/>
  <c r="B357" i="182"/>
  <c r="E356" i="182"/>
  <c r="E355" i="182" s="1"/>
  <c r="D356" i="182"/>
  <c r="C356" i="182"/>
  <c r="C355" i="182" s="1"/>
  <c r="B356" i="182"/>
  <c r="B355" i="182" s="1"/>
  <c r="D355" i="182"/>
  <c r="E354" i="182"/>
  <c r="D354" i="182"/>
  <c r="C354" i="182"/>
  <c r="B354" i="182"/>
  <c r="E353" i="182"/>
  <c r="D353" i="182"/>
  <c r="D352" i="182" s="1"/>
  <c r="C353" i="182"/>
  <c r="C352" i="182" s="1"/>
  <c r="B353" i="182"/>
  <c r="B352" i="182" s="1"/>
  <c r="E352" i="182"/>
  <c r="E343" i="182"/>
  <c r="D343" i="182"/>
  <c r="C343" i="182"/>
  <c r="B343" i="182"/>
  <c r="E338" i="182"/>
  <c r="E348" i="182" s="1"/>
  <c r="E330" i="182" s="1"/>
  <c r="D338" i="182"/>
  <c r="D348" i="182" s="1"/>
  <c r="D330" i="182" s="1"/>
  <c r="C338" i="182"/>
  <c r="C348" i="182" s="1"/>
  <c r="C330" i="182" s="1"/>
  <c r="B338" i="182"/>
  <c r="B348" i="182" s="1"/>
  <c r="B330" i="182" s="1"/>
  <c r="B331" i="182" s="1"/>
  <c r="E332" i="182"/>
  <c r="D332" i="182"/>
  <c r="C332" i="182"/>
  <c r="E317" i="182"/>
  <c r="D317" i="182"/>
  <c r="C317" i="182"/>
  <c r="B317" i="182"/>
  <c r="E312" i="182"/>
  <c r="E322" i="182" s="1"/>
  <c r="E304" i="182" s="1"/>
  <c r="D312" i="182"/>
  <c r="D322" i="182" s="1"/>
  <c r="D304" i="182" s="1"/>
  <c r="C312" i="182"/>
  <c r="C322" i="182" s="1"/>
  <c r="C304" i="182" s="1"/>
  <c r="B312" i="182"/>
  <c r="B322" i="182" s="1"/>
  <c r="B304" i="182" s="1"/>
  <c r="B305" i="182" s="1"/>
  <c r="E306" i="182"/>
  <c r="D306" i="182"/>
  <c r="C306" i="182"/>
  <c r="E292" i="182"/>
  <c r="D292" i="182"/>
  <c r="C292" i="182"/>
  <c r="B292" i="182"/>
  <c r="E287" i="182"/>
  <c r="E297" i="182" s="1"/>
  <c r="D287" i="182"/>
  <c r="D297" i="182" s="1"/>
  <c r="C287" i="182"/>
  <c r="C297" i="182" s="1"/>
  <c r="B287" i="182"/>
  <c r="B297" i="182" s="1"/>
  <c r="E282" i="182"/>
  <c r="D282" i="182"/>
  <c r="C282" i="182"/>
  <c r="E281" i="182"/>
  <c r="D281" i="182"/>
  <c r="C281" i="182"/>
  <c r="E280" i="182"/>
  <c r="D280" i="182"/>
  <c r="C280" i="182"/>
  <c r="B280" i="182"/>
  <c r="E267" i="182"/>
  <c r="D267" i="182"/>
  <c r="C267" i="182"/>
  <c r="B267" i="182"/>
  <c r="E262" i="182"/>
  <c r="E272" i="182" s="1"/>
  <c r="D262" i="182"/>
  <c r="D272" i="182" s="1"/>
  <c r="C262" i="182"/>
  <c r="C272" i="182" s="1"/>
  <c r="B262" i="182"/>
  <c r="B272" i="182" s="1"/>
  <c r="E257" i="182"/>
  <c r="D257" i="182"/>
  <c r="C257" i="182"/>
  <c r="E256" i="182"/>
  <c r="D256" i="182"/>
  <c r="C256" i="182"/>
  <c r="E255" i="182"/>
  <c r="E258" i="182" s="1"/>
  <c r="D255" i="182"/>
  <c r="C255" i="182"/>
  <c r="C258" i="182" s="1"/>
  <c r="B255" i="182"/>
  <c r="E238" i="182"/>
  <c r="D238" i="182"/>
  <c r="C238" i="182"/>
  <c r="B238" i="182"/>
  <c r="E233" i="182"/>
  <c r="E243" i="182" s="1"/>
  <c r="D233" i="182"/>
  <c r="D243" i="182" s="1"/>
  <c r="C233" i="182"/>
  <c r="B233" i="182"/>
  <c r="B243" i="182" s="1"/>
  <c r="E227" i="182"/>
  <c r="D227" i="182"/>
  <c r="C227" i="182"/>
  <c r="E212" i="182"/>
  <c r="D212" i="182"/>
  <c r="C212" i="182"/>
  <c r="B212" i="182"/>
  <c r="E207" i="182"/>
  <c r="E217" i="182" s="1"/>
  <c r="E199" i="182" s="1"/>
  <c r="D207" i="182"/>
  <c r="C207" i="182"/>
  <c r="C217" i="182" s="1"/>
  <c r="C199" i="182" s="1"/>
  <c r="B207" i="182"/>
  <c r="B217" i="182" s="1"/>
  <c r="B199" i="182" s="1"/>
  <c r="B200" i="182" s="1"/>
  <c r="E201" i="182"/>
  <c r="D201" i="182"/>
  <c r="C201" i="182"/>
  <c r="E187" i="182"/>
  <c r="D187" i="182"/>
  <c r="C187" i="182"/>
  <c r="B187" i="182"/>
  <c r="E182" i="182"/>
  <c r="E192" i="182" s="1"/>
  <c r="D182" i="182"/>
  <c r="D192" i="182" s="1"/>
  <c r="C182" i="182"/>
  <c r="C192" i="182" s="1"/>
  <c r="B182" i="182"/>
  <c r="B192" i="182" s="1"/>
  <c r="E177" i="182"/>
  <c r="D177" i="182"/>
  <c r="C177" i="182"/>
  <c r="E176" i="182"/>
  <c r="D176" i="182"/>
  <c r="C176" i="182"/>
  <c r="E175" i="182"/>
  <c r="D175" i="182"/>
  <c r="C175" i="182"/>
  <c r="B175" i="182"/>
  <c r="E162" i="182"/>
  <c r="D162" i="182"/>
  <c r="C162" i="182"/>
  <c r="B162" i="182"/>
  <c r="E157" i="182"/>
  <c r="E167" i="182" s="1"/>
  <c r="E149" i="182" s="1"/>
  <c r="D157" i="182"/>
  <c r="D167" i="182" s="1"/>
  <c r="D149" i="182" s="1"/>
  <c r="C157" i="182"/>
  <c r="C167" i="182" s="1"/>
  <c r="C149" i="182" s="1"/>
  <c r="B157" i="182"/>
  <c r="B167" i="182" s="1"/>
  <c r="B150" i="182"/>
  <c r="E137" i="182"/>
  <c r="E108" i="182" s="1"/>
  <c r="D137" i="182"/>
  <c r="D108" i="182" s="1"/>
  <c r="D109" i="182" s="1"/>
  <c r="C137" i="182"/>
  <c r="B137" i="182"/>
  <c r="B108" i="182" s="1"/>
  <c r="B109" i="182" s="1"/>
  <c r="E110" i="182"/>
  <c r="D110" i="182"/>
  <c r="C110" i="182"/>
  <c r="E100" i="182"/>
  <c r="D100" i="182"/>
  <c r="D71" i="182" s="1"/>
  <c r="C100" i="182"/>
  <c r="C71" i="182" s="1"/>
  <c r="B100" i="182"/>
  <c r="B71" i="182" s="1"/>
  <c r="B72" i="182" s="1"/>
  <c r="E73" i="182"/>
  <c r="D73" i="182"/>
  <c r="C73" i="182"/>
  <c r="E71" i="182"/>
  <c r="E72" i="182" s="1"/>
  <c r="D60" i="182"/>
  <c r="D370" i="182" s="1"/>
  <c r="E57" i="182"/>
  <c r="D57" i="182"/>
  <c r="C57" i="182"/>
  <c r="B57" i="182"/>
  <c r="E48" i="182"/>
  <c r="D48" i="182"/>
  <c r="C48" i="182"/>
  <c r="B48" i="182"/>
  <c r="E45" i="182"/>
  <c r="D45" i="182"/>
  <c r="C45" i="182"/>
  <c r="B45" i="182"/>
  <c r="E42" i="182"/>
  <c r="D42" i="182"/>
  <c r="C42" i="182"/>
  <c r="B42" i="182"/>
  <c r="E37" i="182"/>
  <c r="D37" i="182"/>
  <c r="C37" i="182"/>
  <c r="E36" i="182"/>
  <c r="D36" i="182"/>
  <c r="C36" i="182"/>
  <c r="E35" i="182"/>
  <c r="D35" i="182"/>
  <c r="D38" i="182" s="1"/>
  <c r="C35" i="182"/>
  <c r="B35" i="182"/>
  <c r="E250" i="181"/>
  <c r="D250" i="181"/>
  <c r="C250" i="181"/>
  <c r="B250" i="181"/>
  <c r="E249" i="181"/>
  <c r="D249" i="181"/>
  <c r="C249" i="181"/>
  <c r="B249" i="181"/>
  <c r="E248" i="181"/>
  <c r="D248" i="181"/>
  <c r="C248" i="181"/>
  <c r="B248" i="181"/>
  <c r="C247" i="181"/>
  <c r="B247" i="181"/>
  <c r="E246" i="181"/>
  <c r="D246" i="181"/>
  <c r="C246" i="181"/>
  <c r="B246" i="181"/>
  <c r="E245" i="181"/>
  <c r="D245" i="181"/>
  <c r="D244" i="181" s="1"/>
  <c r="C245" i="181"/>
  <c r="B245" i="181"/>
  <c r="C244" i="181"/>
  <c r="B244" i="181"/>
  <c r="E243" i="181"/>
  <c r="D243" i="181"/>
  <c r="C243" i="181"/>
  <c r="B243" i="181"/>
  <c r="E242" i="181"/>
  <c r="E241" i="181" s="1"/>
  <c r="D242" i="181"/>
  <c r="C242" i="181"/>
  <c r="C241" i="181" s="1"/>
  <c r="B242" i="181"/>
  <c r="D241" i="181"/>
  <c r="B241" i="181"/>
  <c r="E240" i="181"/>
  <c r="D240" i="181"/>
  <c r="C240" i="181"/>
  <c r="B240" i="181"/>
  <c r="E239" i="181"/>
  <c r="E238" i="181" s="1"/>
  <c r="D239" i="181"/>
  <c r="C239" i="181"/>
  <c r="B239" i="181"/>
  <c r="B238" i="181" s="1"/>
  <c r="D238" i="181"/>
  <c r="C238" i="181"/>
  <c r="E237" i="181"/>
  <c r="D237" i="181"/>
  <c r="C237" i="181"/>
  <c r="B237" i="181"/>
  <c r="E236" i="181"/>
  <c r="D236" i="181"/>
  <c r="C236" i="181"/>
  <c r="B236" i="181"/>
  <c r="B235" i="181" s="1"/>
  <c r="E235" i="181"/>
  <c r="C235" i="181"/>
  <c r="E234" i="181"/>
  <c r="D234" i="181"/>
  <c r="C234" i="181"/>
  <c r="B234" i="181"/>
  <c r="E233" i="181"/>
  <c r="D233" i="181"/>
  <c r="C233" i="181"/>
  <c r="C232" i="181" s="1"/>
  <c r="B233" i="181"/>
  <c r="B232" i="181" s="1"/>
  <c r="E232" i="181"/>
  <c r="D232" i="181"/>
  <c r="E231" i="181"/>
  <c r="D231" i="181"/>
  <c r="C231" i="181"/>
  <c r="B231" i="181"/>
  <c r="E230" i="181"/>
  <c r="D230" i="181"/>
  <c r="D229" i="181" s="1"/>
  <c r="C230" i="181"/>
  <c r="B230" i="181"/>
  <c r="B229" i="181" s="1"/>
  <c r="E229" i="181"/>
  <c r="C229" i="181"/>
  <c r="E225" i="181"/>
  <c r="D225" i="181"/>
  <c r="C225" i="181"/>
  <c r="C215" i="181" s="1"/>
  <c r="B225" i="181"/>
  <c r="B215" i="181" s="1"/>
  <c r="D215" i="181"/>
  <c r="E204" i="181"/>
  <c r="D204" i="181"/>
  <c r="D194" i="181" s="1"/>
  <c r="C204" i="181"/>
  <c r="C194" i="181" s="1"/>
  <c r="B204" i="181"/>
  <c r="B194" i="181"/>
  <c r="E184" i="181"/>
  <c r="D184" i="181"/>
  <c r="D174" i="181" s="1"/>
  <c r="C184" i="181"/>
  <c r="C174" i="181" s="1"/>
  <c r="B184" i="181"/>
  <c r="B174" i="181" s="1"/>
  <c r="E174" i="181"/>
  <c r="E165" i="181"/>
  <c r="E251" i="181" s="1"/>
  <c r="D165" i="181"/>
  <c r="D145" i="181" s="1"/>
  <c r="C165" i="181"/>
  <c r="C166" i="181" s="1"/>
  <c r="B165" i="181"/>
  <c r="B166" i="181" s="1"/>
  <c r="E159" i="181"/>
  <c r="D159" i="181"/>
  <c r="C159" i="181"/>
  <c r="E158" i="181"/>
  <c r="D158" i="181"/>
  <c r="C158" i="181"/>
  <c r="E157" i="181"/>
  <c r="D157" i="181"/>
  <c r="C157" i="181"/>
  <c r="B157" i="181"/>
  <c r="C145" i="181"/>
  <c r="B145" i="181"/>
  <c r="E133" i="181"/>
  <c r="D133" i="181"/>
  <c r="C133" i="181"/>
  <c r="C104" i="181" s="1"/>
  <c r="B133" i="181"/>
  <c r="D104" i="181"/>
  <c r="B104" i="181"/>
  <c r="E96" i="181"/>
  <c r="D96" i="181"/>
  <c r="C96" i="181"/>
  <c r="C67" i="181" s="1"/>
  <c r="B96" i="181"/>
  <c r="D67" i="181"/>
  <c r="C59" i="181"/>
  <c r="C30" i="181" s="1"/>
  <c r="C31" i="181" s="1"/>
  <c r="B59" i="181"/>
  <c r="E56" i="181"/>
  <c r="E247" i="181" s="1"/>
  <c r="D56" i="181"/>
  <c r="D59" i="181" s="1"/>
  <c r="E32" i="181"/>
  <c r="D32" i="181"/>
  <c r="C32" i="181"/>
  <c r="B30" i="181"/>
  <c r="B31" i="181" s="1"/>
  <c r="C137" i="180"/>
  <c r="B137" i="180"/>
  <c r="E134" i="180"/>
  <c r="D134" i="180"/>
  <c r="C134" i="180"/>
  <c r="B134" i="180"/>
  <c r="E131" i="180"/>
  <c r="D131" i="180"/>
  <c r="C131" i="180"/>
  <c r="B131" i="180"/>
  <c r="E128" i="180"/>
  <c r="D128" i="180"/>
  <c r="C128" i="180"/>
  <c r="B128" i="180"/>
  <c r="E126" i="180"/>
  <c r="D126" i="180"/>
  <c r="C126" i="180"/>
  <c r="B126" i="180"/>
  <c r="E125" i="180"/>
  <c r="D125" i="180"/>
  <c r="C125" i="180"/>
  <c r="B125" i="180"/>
  <c r="E123" i="180"/>
  <c r="D123" i="180"/>
  <c r="C123" i="180"/>
  <c r="B123" i="180"/>
  <c r="E120" i="180"/>
  <c r="D120" i="180"/>
  <c r="C120" i="180"/>
  <c r="B120" i="180"/>
  <c r="E115" i="180"/>
  <c r="D115" i="180"/>
  <c r="C115" i="180"/>
  <c r="B115" i="180"/>
  <c r="B105" i="180" s="1"/>
  <c r="E108" i="180"/>
  <c r="D108" i="180"/>
  <c r="E107" i="180"/>
  <c r="D107" i="180"/>
  <c r="C107" i="180"/>
  <c r="B107" i="180"/>
  <c r="E106" i="180"/>
  <c r="D106" i="180"/>
  <c r="D109" i="180" s="1"/>
  <c r="C106" i="180"/>
  <c r="C94" i="180"/>
  <c r="C65" i="180" s="1"/>
  <c r="B94" i="180"/>
  <c r="B65" i="180" s="1"/>
  <c r="E79" i="180"/>
  <c r="E94" i="180" s="1"/>
  <c r="D79" i="180"/>
  <c r="E73" i="180"/>
  <c r="D73" i="180"/>
  <c r="E67" i="180"/>
  <c r="D67" i="180"/>
  <c r="C67" i="180"/>
  <c r="B67" i="180"/>
  <c r="D54" i="180"/>
  <c r="E54" i="180" s="1"/>
  <c r="E137" i="180" s="1"/>
  <c r="E42" i="180"/>
  <c r="D42" i="180"/>
  <c r="C42" i="180"/>
  <c r="C57" i="180" s="1"/>
  <c r="B42" i="180"/>
  <c r="B57" i="180" s="1"/>
  <c r="E39" i="180"/>
  <c r="E36" i="180"/>
  <c r="D36" i="180"/>
  <c r="E30" i="180"/>
  <c r="D30" i="180"/>
  <c r="C30" i="180"/>
  <c r="B30" i="180"/>
  <c r="E407" i="179"/>
  <c r="D407" i="179"/>
  <c r="C407" i="179"/>
  <c r="B407" i="179"/>
  <c r="E406" i="179"/>
  <c r="D406" i="179"/>
  <c r="C406" i="179"/>
  <c r="B406" i="179"/>
  <c r="E405" i="179"/>
  <c r="D405" i="179"/>
  <c r="C405" i="179"/>
  <c r="B405" i="179"/>
  <c r="E404" i="179"/>
  <c r="D404" i="179"/>
  <c r="C404" i="179"/>
  <c r="C403" i="179" s="1"/>
  <c r="B404" i="179"/>
  <c r="E403" i="179"/>
  <c r="D403" i="179"/>
  <c r="B403" i="179"/>
  <c r="E402" i="179"/>
  <c r="D402" i="179"/>
  <c r="C402" i="179"/>
  <c r="B402" i="179"/>
  <c r="E401" i="179"/>
  <c r="D401" i="179"/>
  <c r="C401" i="179"/>
  <c r="B401" i="179"/>
  <c r="E400" i="179"/>
  <c r="D400" i="179"/>
  <c r="C400" i="179"/>
  <c r="B400" i="179"/>
  <c r="E399" i="179"/>
  <c r="D399" i="179"/>
  <c r="C399" i="179"/>
  <c r="C398" i="179" s="1"/>
  <c r="B399" i="179"/>
  <c r="B398" i="179" s="1"/>
  <c r="E398" i="179"/>
  <c r="D398" i="179"/>
  <c r="E397" i="179"/>
  <c r="D397" i="179"/>
  <c r="C397" i="179"/>
  <c r="B397" i="179"/>
  <c r="E396" i="179"/>
  <c r="D396" i="179"/>
  <c r="C396" i="179"/>
  <c r="B396" i="179"/>
  <c r="C395" i="179"/>
  <c r="B395" i="179"/>
  <c r="E394" i="179"/>
  <c r="D394" i="179"/>
  <c r="C394" i="179"/>
  <c r="B394" i="179"/>
  <c r="E393" i="179"/>
  <c r="D393" i="179"/>
  <c r="C393" i="179"/>
  <c r="B393" i="179"/>
  <c r="B392" i="179" s="1"/>
  <c r="E392" i="179"/>
  <c r="D392" i="179"/>
  <c r="C392" i="179"/>
  <c r="E391" i="179"/>
  <c r="D391" i="179"/>
  <c r="C391" i="179"/>
  <c r="B391" i="179"/>
  <c r="E390" i="179"/>
  <c r="E389" i="179" s="1"/>
  <c r="D390" i="179"/>
  <c r="C390" i="179"/>
  <c r="C389" i="179" s="1"/>
  <c r="B390" i="179"/>
  <c r="B389" i="179" s="1"/>
  <c r="D389" i="179"/>
  <c r="E388" i="179"/>
  <c r="D388" i="179"/>
  <c r="C388" i="179"/>
  <c r="B388" i="179"/>
  <c r="E387" i="179"/>
  <c r="D387" i="179"/>
  <c r="C387" i="179"/>
  <c r="C386" i="179" s="1"/>
  <c r="B387" i="179"/>
  <c r="E386" i="179"/>
  <c r="D386" i="179"/>
  <c r="E385" i="179"/>
  <c r="D385" i="179"/>
  <c r="C385" i="179"/>
  <c r="B385" i="179"/>
  <c r="E384" i="179"/>
  <c r="D384" i="179"/>
  <c r="C384" i="179"/>
  <c r="B384" i="179"/>
  <c r="B383" i="179" s="1"/>
  <c r="E383" i="179"/>
  <c r="D383" i="179"/>
  <c r="C383" i="179"/>
  <c r="E382" i="179"/>
  <c r="D382" i="179"/>
  <c r="C382" i="179"/>
  <c r="B382" i="179"/>
  <c r="E381" i="179"/>
  <c r="E380" i="179" s="1"/>
  <c r="D381" i="179"/>
  <c r="C381" i="179"/>
  <c r="C380" i="179" s="1"/>
  <c r="B381" i="179"/>
  <c r="B380" i="179" s="1"/>
  <c r="D380" i="179"/>
  <c r="E379" i="179"/>
  <c r="D379" i="179"/>
  <c r="C379" i="179"/>
  <c r="B379" i="179"/>
  <c r="E378" i="179"/>
  <c r="E377" i="179" s="1"/>
  <c r="D378" i="179"/>
  <c r="C378" i="179"/>
  <c r="C377" i="179" s="1"/>
  <c r="B378" i="179"/>
  <c r="B377" i="179" s="1"/>
  <c r="D377" i="179"/>
  <c r="F375" i="179"/>
  <c r="E367" i="179"/>
  <c r="D367" i="179"/>
  <c r="C367" i="179"/>
  <c r="B367" i="179"/>
  <c r="E362" i="179"/>
  <c r="E372" i="179" s="1"/>
  <c r="D362" i="179"/>
  <c r="D372" i="179" s="1"/>
  <c r="C362" i="179"/>
  <c r="C372" i="179" s="1"/>
  <c r="B362" i="179"/>
  <c r="B372" i="179" s="1"/>
  <c r="E357" i="179"/>
  <c r="D357" i="179"/>
  <c r="C357" i="179"/>
  <c r="E356" i="179"/>
  <c r="D356" i="179"/>
  <c r="C356" i="179"/>
  <c r="E355" i="179"/>
  <c r="D355" i="179"/>
  <c r="C355" i="179"/>
  <c r="C358" i="179" s="1"/>
  <c r="B355" i="179"/>
  <c r="E341" i="179"/>
  <c r="D341" i="179"/>
  <c r="C341" i="179"/>
  <c r="B341" i="179"/>
  <c r="E336" i="179"/>
  <c r="E346" i="179" s="1"/>
  <c r="E328" i="179" s="1"/>
  <c r="D336" i="179"/>
  <c r="D346" i="179" s="1"/>
  <c r="D328" i="179" s="1"/>
  <c r="C336" i="179"/>
  <c r="C346" i="179" s="1"/>
  <c r="C328" i="179" s="1"/>
  <c r="B336" i="179"/>
  <c r="B346" i="179" s="1"/>
  <c r="E330" i="179"/>
  <c r="D330" i="179"/>
  <c r="C330" i="179"/>
  <c r="B329" i="179"/>
  <c r="E315" i="179"/>
  <c r="D315" i="179"/>
  <c r="C315" i="179"/>
  <c r="B315" i="179"/>
  <c r="E310" i="179"/>
  <c r="E320" i="179" s="1"/>
  <c r="E302" i="179" s="1"/>
  <c r="D310" i="179"/>
  <c r="D320" i="179" s="1"/>
  <c r="D302" i="179" s="1"/>
  <c r="C310" i="179"/>
  <c r="C320" i="179" s="1"/>
  <c r="C302" i="179" s="1"/>
  <c r="B310" i="179"/>
  <c r="B320" i="179" s="1"/>
  <c r="B302" i="179" s="1"/>
  <c r="B303" i="179" s="1"/>
  <c r="E304" i="179"/>
  <c r="D304" i="179"/>
  <c r="C304" i="179"/>
  <c r="E290" i="179"/>
  <c r="D290" i="179"/>
  <c r="C290" i="179"/>
  <c r="B290" i="179"/>
  <c r="E285" i="179"/>
  <c r="E295" i="179" s="1"/>
  <c r="D285" i="179"/>
  <c r="D295" i="179" s="1"/>
  <c r="C285" i="179"/>
  <c r="C295" i="179" s="1"/>
  <c r="B285" i="179"/>
  <c r="B295" i="179" s="1"/>
  <c r="E280" i="179"/>
  <c r="D280" i="179"/>
  <c r="C280" i="179"/>
  <c r="E279" i="179"/>
  <c r="D279" i="179"/>
  <c r="C279" i="179"/>
  <c r="E278" i="179"/>
  <c r="D278" i="179"/>
  <c r="C278" i="179"/>
  <c r="B278" i="179"/>
  <c r="E265" i="179"/>
  <c r="D265" i="179"/>
  <c r="C265" i="179"/>
  <c r="B265" i="179"/>
  <c r="E260" i="179"/>
  <c r="E270" i="179" s="1"/>
  <c r="D260" i="179"/>
  <c r="D270" i="179" s="1"/>
  <c r="C260" i="179"/>
  <c r="C270" i="179" s="1"/>
  <c r="B260" i="179"/>
  <c r="B270" i="179" s="1"/>
  <c r="E256" i="179"/>
  <c r="E255" i="179"/>
  <c r="D255" i="179"/>
  <c r="C255" i="179"/>
  <c r="E254" i="179"/>
  <c r="D254" i="179"/>
  <c r="C254" i="179"/>
  <c r="C253" i="179"/>
  <c r="D256" i="179" s="1"/>
  <c r="B253" i="179"/>
  <c r="E236" i="179"/>
  <c r="D236" i="179"/>
  <c r="C236" i="179"/>
  <c r="B236" i="179"/>
  <c r="E231" i="179"/>
  <c r="E241" i="179" s="1"/>
  <c r="D231" i="179"/>
  <c r="D241" i="179" s="1"/>
  <c r="C231" i="179"/>
  <c r="C241" i="179" s="1"/>
  <c r="B231" i="179"/>
  <c r="B241" i="179" s="1"/>
  <c r="C226" i="179"/>
  <c r="E225" i="179"/>
  <c r="D225" i="179"/>
  <c r="C225" i="179"/>
  <c r="C224" i="179"/>
  <c r="B224" i="179"/>
  <c r="E210" i="179"/>
  <c r="D210" i="179"/>
  <c r="C210" i="179"/>
  <c r="B210" i="179"/>
  <c r="E205" i="179"/>
  <c r="E215" i="179" s="1"/>
  <c r="E197" i="179" s="1"/>
  <c r="D205" i="179"/>
  <c r="D215" i="179" s="1"/>
  <c r="D197" i="179" s="1"/>
  <c r="C205" i="179"/>
  <c r="C215" i="179" s="1"/>
  <c r="C197" i="179" s="1"/>
  <c r="B205" i="179"/>
  <c r="B215" i="179" s="1"/>
  <c r="B197" i="179" s="1"/>
  <c r="B198" i="179" s="1"/>
  <c r="E199" i="179"/>
  <c r="D199" i="179"/>
  <c r="C199" i="179"/>
  <c r="E185" i="179"/>
  <c r="D185" i="179"/>
  <c r="C185" i="179"/>
  <c r="B185" i="179"/>
  <c r="E180" i="179"/>
  <c r="E190" i="179" s="1"/>
  <c r="D180" i="179"/>
  <c r="D190" i="179" s="1"/>
  <c r="C180" i="179"/>
  <c r="C190" i="179" s="1"/>
  <c r="C172" i="179" s="1"/>
  <c r="B180" i="179"/>
  <c r="B190" i="179" s="1"/>
  <c r="E175" i="179"/>
  <c r="E174" i="179"/>
  <c r="D174" i="179"/>
  <c r="C174" i="179"/>
  <c r="E173" i="179"/>
  <c r="E176" i="179" s="1"/>
  <c r="D173" i="179"/>
  <c r="B173" i="179"/>
  <c r="E160" i="179"/>
  <c r="D160" i="179"/>
  <c r="C160" i="179"/>
  <c r="B160" i="179"/>
  <c r="E155" i="179"/>
  <c r="E165" i="179" s="1"/>
  <c r="D155" i="179"/>
  <c r="D165" i="179" s="1"/>
  <c r="C155" i="179"/>
  <c r="C165" i="179" s="1"/>
  <c r="B155" i="179"/>
  <c r="B165" i="179" s="1"/>
  <c r="E150" i="179"/>
  <c r="D150" i="179"/>
  <c r="C150" i="179"/>
  <c r="E149" i="179"/>
  <c r="D149" i="179"/>
  <c r="C149" i="179"/>
  <c r="E148" i="179"/>
  <c r="D148" i="179"/>
  <c r="E151" i="179" s="1"/>
  <c r="C148" i="179"/>
  <c r="B148" i="179"/>
  <c r="E135" i="179"/>
  <c r="D135" i="179"/>
  <c r="D106" i="179" s="1"/>
  <c r="C135" i="179"/>
  <c r="B135" i="179"/>
  <c r="E108" i="179"/>
  <c r="D108" i="179"/>
  <c r="C108" i="179"/>
  <c r="E98" i="179"/>
  <c r="E69" i="179" s="1"/>
  <c r="D98" i="179"/>
  <c r="D69" i="179" s="1"/>
  <c r="D70" i="179" s="1"/>
  <c r="C98" i="179"/>
  <c r="B98" i="179"/>
  <c r="E71" i="179"/>
  <c r="D71" i="179"/>
  <c r="C71" i="179"/>
  <c r="B69" i="179"/>
  <c r="D58" i="179"/>
  <c r="E58" i="179" s="1"/>
  <c r="E55" i="179"/>
  <c r="D55" i="179"/>
  <c r="C55" i="179"/>
  <c r="B55" i="179"/>
  <c r="E46" i="179"/>
  <c r="D46" i="179"/>
  <c r="C46" i="179"/>
  <c r="B46" i="179"/>
  <c r="E43" i="179"/>
  <c r="D43" i="179"/>
  <c r="C43" i="179"/>
  <c r="B43" i="179"/>
  <c r="E40" i="179"/>
  <c r="D40" i="179"/>
  <c r="C40" i="179"/>
  <c r="B40" i="179"/>
  <c r="E35" i="179"/>
  <c r="D35" i="179"/>
  <c r="C35" i="179"/>
  <c r="E34" i="179"/>
  <c r="D34" i="179"/>
  <c r="C34" i="179"/>
  <c r="E33" i="179"/>
  <c r="D33" i="179"/>
  <c r="C33" i="179"/>
  <c r="B33" i="179"/>
  <c r="E256" i="178"/>
  <c r="D256" i="178"/>
  <c r="C256" i="178"/>
  <c r="B256" i="178"/>
  <c r="E255" i="178"/>
  <c r="D255" i="178"/>
  <c r="C255" i="178"/>
  <c r="B255" i="178"/>
  <c r="E254" i="178"/>
  <c r="D254" i="178"/>
  <c r="C254" i="178"/>
  <c r="B254" i="178"/>
  <c r="E253" i="178"/>
  <c r="D253" i="178"/>
  <c r="C253" i="178"/>
  <c r="B253" i="178"/>
  <c r="E248" i="178"/>
  <c r="D248" i="178"/>
  <c r="C248" i="178"/>
  <c r="B248" i="178"/>
  <c r="E246" i="178"/>
  <c r="D246" i="178"/>
  <c r="C246" i="178"/>
  <c r="B246" i="178"/>
  <c r="E245" i="178"/>
  <c r="D245" i="178"/>
  <c r="C245" i="178"/>
  <c r="B245" i="178"/>
  <c r="E243" i="178"/>
  <c r="D243" i="178"/>
  <c r="C243" i="178"/>
  <c r="B243" i="178"/>
  <c r="E242" i="178"/>
  <c r="D242" i="178"/>
  <c r="C242" i="178"/>
  <c r="B242" i="178"/>
  <c r="E240" i="178"/>
  <c r="D240" i="178"/>
  <c r="C240" i="178"/>
  <c r="B240" i="178"/>
  <c r="E239" i="178"/>
  <c r="D239" i="178"/>
  <c r="C239" i="178"/>
  <c r="B239" i="178"/>
  <c r="E237" i="178"/>
  <c r="D237" i="178"/>
  <c r="C237" i="178"/>
  <c r="B237" i="178"/>
  <c r="E236" i="178"/>
  <c r="D236" i="178"/>
  <c r="C236" i="178"/>
  <c r="B236" i="178"/>
  <c r="E234" i="178"/>
  <c r="D234" i="178"/>
  <c r="C234" i="178"/>
  <c r="B234" i="178"/>
  <c r="E233" i="178"/>
  <c r="D233" i="178"/>
  <c r="C233" i="178"/>
  <c r="B233" i="178"/>
  <c r="E231" i="178"/>
  <c r="D231" i="178"/>
  <c r="C231" i="178"/>
  <c r="B231" i="178"/>
  <c r="E230" i="178"/>
  <c r="D230" i="178"/>
  <c r="C230" i="178"/>
  <c r="B230" i="178"/>
  <c r="E228" i="178"/>
  <c r="D228" i="178"/>
  <c r="C228" i="178"/>
  <c r="B228" i="178"/>
  <c r="E227" i="178"/>
  <c r="D227" i="178"/>
  <c r="C227" i="178"/>
  <c r="B227" i="178"/>
  <c r="B226" i="178" s="1"/>
  <c r="E226" i="178"/>
  <c r="D226" i="178"/>
  <c r="C226" i="178"/>
  <c r="E216" i="178"/>
  <c r="D216" i="178"/>
  <c r="C216" i="178"/>
  <c r="B216" i="178"/>
  <c r="E211" i="178"/>
  <c r="E221" i="178" s="1"/>
  <c r="E222" i="178" s="1"/>
  <c r="D211" i="178"/>
  <c r="D221" i="178" s="1"/>
  <c r="D222" i="178" s="1"/>
  <c r="C211" i="178"/>
  <c r="C221" i="178" s="1"/>
  <c r="C222" i="178" s="1"/>
  <c r="B211" i="178"/>
  <c r="B221" i="178" s="1"/>
  <c r="B222" i="178" s="1"/>
  <c r="E204" i="178"/>
  <c r="D204" i="178"/>
  <c r="C204" i="178"/>
  <c r="B204" i="178"/>
  <c r="E189" i="178"/>
  <c r="E194" i="178" s="1"/>
  <c r="D189" i="178"/>
  <c r="C189" i="178"/>
  <c r="B189" i="178"/>
  <c r="E184" i="178"/>
  <c r="D184" i="178"/>
  <c r="C184" i="178"/>
  <c r="B184" i="178"/>
  <c r="E167" i="178"/>
  <c r="D167" i="178"/>
  <c r="C167" i="178"/>
  <c r="B167" i="178"/>
  <c r="E162" i="178"/>
  <c r="E252" i="178" s="1"/>
  <c r="D162" i="178"/>
  <c r="D252" i="178" s="1"/>
  <c r="C162" i="178"/>
  <c r="C252" i="178" s="1"/>
  <c r="B162" i="178"/>
  <c r="B252" i="178" s="1"/>
  <c r="E157" i="178"/>
  <c r="E247" i="178" s="1"/>
  <c r="D157" i="178"/>
  <c r="D247" i="178" s="1"/>
  <c r="C157" i="178"/>
  <c r="C247" i="178" s="1"/>
  <c r="B157" i="178"/>
  <c r="B247" i="178" s="1"/>
  <c r="E149" i="178"/>
  <c r="E150" i="178" s="1"/>
  <c r="D149" i="178"/>
  <c r="D150" i="178" s="1"/>
  <c r="C149" i="178"/>
  <c r="C150" i="178" s="1"/>
  <c r="B149" i="178"/>
  <c r="B150" i="178" s="1"/>
  <c r="E134" i="178"/>
  <c r="D134" i="178"/>
  <c r="C134" i="178"/>
  <c r="B134" i="178"/>
  <c r="E131" i="178"/>
  <c r="D131" i="178"/>
  <c r="C131" i="178"/>
  <c r="B131" i="178"/>
  <c r="E128" i="178"/>
  <c r="D128" i="178"/>
  <c r="C128" i="178"/>
  <c r="B128" i="178"/>
  <c r="E125" i="178"/>
  <c r="D125" i="178"/>
  <c r="C125" i="178"/>
  <c r="B125" i="178"/>
  <c r="E122" i="178"/>
  <c r="D122" i="178"/>
  <c r="C122" i="178"/>
  <c r="B122" i="178"/>
  <c r="B108" i="178" s="1"/>
  <c r="B109" i="178" s="1"/>
  <c r="E119" i="178"/>
  <c r="D119" i="178"/>
  <c r="C119" i="178"/>
  <c r="B119" i="178"/>
  <c r="E116" i="178"/>
  <c r="D116" i="178"/>
  <c r="C116" i="178"/>
  <c r="B116" i="178"/>
  <c r="E109" i="178"/>
  <c r="D109" i="178"/>
  <c r="C108" i="178"/>
  <c r="C109" i="178" s="1"/>
  <c r="E96" i="178"/>
  <c r="D96" i="178"/>
  <c r="C96" i="178"/>
  <c r="B96" i="178"/>
  <c r="E93" i="178"/>
  <c r="D93" i="178"/>
  <c r="C93" i="178"/>
  <c r="B93" i="178"/>
  <c r="E90" i="178"/>
  <c r="D90" i="178"/>
  <c r="C90" i="178"/>
  <c r="B90" i="178"/>
  <c r="E87" i="178"/>
  <c r="D87" i="178"/>
  <c r="C87" i="178"/>
  <c r="B87" i="178"/>
  <c r="E84" i="178"/>
  <c r="D84" i="178"/>
  <c r="C84" i="178"/>
  <c r="B84" i="178"/>
  <c r="E81" i="178"/>
  <c r="D81" i="178"/>
  <c r="C81" i="178"/>
  <c r="B81" i="178"/>
  <c r="E78" i="178"/>
  <c r="D78" i="178"/>
  <c r="C78" i="178"/>
  <c r="B78" i="178"/>
  <c r="E58" i="178"/>
  <c r="D58" i="178"/>
  <c r="D244" i="178" s="1"/>
  <c r="C58" i="178"/>
  <c r="B58" i="178"/>
  <c r="E55" i="178"/>
  <c r="D55" i="178"/>
  <c r="D241" i="178" s="1"/>
  <c r="C55" i="178"/>
  <c r="C241" i="178" s="1"/>
  <c r="B55" i="178"/>
  <c r="E52" i="178"/>
  <c r="D52" i="178"/>
  <c r="D238" i="178" s="1"/>
  <c r="C52" i="178"/>
  <c r="C238" i="178" s="1"/>
  <c r="B52" i="178"/>
  <c r="E49" i="178"/>
  <c r="D49" i="178"/>
  <c r="D235" i="178" s="1"/>
  <c r="C49" i="178"/>
  <c r="C235" i="178" s="1"/>
  <c r="B49" i="178"/>
  <c r="E46" i="178"/>
  <c r="D46" i="178"/>
  <c r="D232" i="178" s="1"/>
  <c r="C46" i="178"/>
  <c r="C232" i="178" s="1"/>
  <c r="B46" i="178"/>
  <c r="E43" i="178"/>
  <c r="D43" i="178"/>
  <c r="D229" i="178" s="1"/>
  <c r="D225" i="178" s="1"/>
  <c r="C43" i="178"/>
  <c r="C229" i="178" s="1"/>
  <c r="B43" i="178"/>
  <c r="E40" i="178"/>
  <c r="D40" i="178"/>
  <c r="C40" i="178"/>
  <c r="B40" i="178"/>
  <c r="E115" i="177"/>
  <c r="D115" i="177"/>
  <c r="C115" i="177"/>
  <c r="B115" i="177"/>
  <c r="E114" i="177"/>
  <c r="D114" i="177"/>
  <c r="C114" i="177"/>
  <c r="B114" i="177"/>
  <c r="E113" i="177"/>
  <c r="D113" i="177"/>
  <c r="C113" i="177"/>
  <c r="B113" i="177"/>
  <c r="C112" i="177"/>
  <c r="B112" i="177"/>
  <c r="E111" i="177"/>
  <c r="D111" i="177"/>
  <c r="C111" i="177"/>
  <c r="B111" i="177"/>
  <c r="E110" i="177"/>
  <c r="D110" i="177"/>
  <c r="C110" i="177"/>
  <c r="B110" i="177"/>
  <c r="E109" i="177"/>
  <c r="D109" i="177"/>
  <c r="C109" i="177"/>
  <c r="B109" i="177"/>
  <c r="E108" i="177"/>
  <c r="D108" i="177"/>
  <c r="C108" i="177"/>
  <c r="B108" i="177"/>
  <c r="E107" i="177"/>
  <c r="D107" i="177"/>
  <c r="C107" i="177"/>
  <c r="B107" i="177"/>
  <c r="E106" i="177"/>
  <c r="D106" i="177"/>
  <c r="C106" i="177"/>
  <c r="B106" i="177"/>
  <c r="E105" i="177"/>
  <c r="D105" i="177"/>
  <c r="C105" i="177"/>
  <c r="B105" i="177"/>
  <c r="E104" i="177"/>
  <c r="D104" i="177"/>
  <c r="C104" i="177"/>
  <c r="C103" i="177" s="1"/>
  <c r="B104" i="177"/>
  <c r="B103" i="177" s="1"/>
  <c r="E103" i="177"/>
  <c r="D103" i="177"/>
  <c r="E102" i="177"/>
  <c r="E100" i="177" s="1"/>
  <c r="D102" i="177"/>
  <c r="C102" i="177"/>
  <c r="B102" i="177"/>
  <c r="D101" i="177"/>
  <c r="C101" i="177"/>
  <c r="C100" i="177" s="1"/>
  <c r="B101" i="177"/>
  <c r="E99" i="177"/>
  <c r="D99" i="177"/>
  <c r="C99" i="177"/>
  <c r="B99" i="177"/>
  <c r="E98" i="177"/>
  <c r="E97" i="177" s="1"/>
  <c r="D98" i="177"/>
  <c r="D97" i="177" s="1"/>
  <c r="C98" i="177"/>
  <c r="C97" i="177" s="1"/>
  <c r="B98" i="177"/>
  <c r="B97" i="177" s="1"/>
  <c r="E96" i="177"/>
  <c r="E94" i="177" s="1"/>
  <c r="D96" i="177"/>
  <c r="C96" i="177"/>
  <c r="B96" i="177"/>
  <c r="D95" i="177"/>
  <c r="D94" i="177" s="1"/>
  <c r="C95" i="177"/>
  <c r="B95" i="177"/>
  <c r="E85" i="177"/>
  <c r="E72" i="177" s="1"/>
  <c r="D85" i="177"/>
  <c r="D72" i="177" s="1"/>
  <c r="C85" i="177"/>
  <c r="C72" i="177" s="1"/>
  <c r="B85" i="177"/>
  <c r="B72" i="177" s="1"/>
  <c r="E74" i="177"/>
  <c r="D74" i="177"/>
  <c r="C74" i="177"/>
  <c r="C60" i="177"/>
  <c r="C31" i="177" s="1"/>
  <c r="B60" i="177"/>
  <c r="D57" i="177"/>
  <c r="D60" i="177" s="1"/>
  <c r="E33" i="177"/>
  <c r="D33" i="177"/>
  <c r="C33" i="177"/>
  <c r="E343" i="176"/>
  <c r="D343" i="176"/>
  <c r="C343" i="176"/>
  <c r="B343" i="176"/>
  <c r="E342" i="176"/>
  <c r="D342" i="176"/>
  <c r="C342" i="176"/>
  <c r="B342" i="176"/>
  <c r="E341" i="176"/>
  <c r="D341" i="176"/>
  <c r="C341" i="176"/>
  <c r="B341" i="176"/>
  <c r="E340" i="176"/>
  <c r="E339" i="176" s="1"/>
  <c r="D340" i="176"/>
  <c r="C340" i="176"/>
  <c r="B340" i="176"/>
  <c r="E338" i="176"/>
  <c r="D338" i="176"/>
  <c r="C338" i="176"/>
  <c r="B338" i="176"/>
  <c r="E337" i="176"/>
  <c r="D337" i="176"/>
  <c r="C337" i="176"/>
  <c r="B337" i="176"/>
  <c r="E336" i="176"/>
  <c r="D336" i="176"/>
  <c r="C336" i="176"/>
  <c r="B336" i="176"/>
  <c r="E335" i="176"/>
  <c r="E334" i="176" s="1"/>
  <c r="D335" i="176"/>
  <c r="C335" i="176"/>
  <c r="E333" i="176"/>
  <c r="D333" i="176"/>
  <c r="C333" i="176"/>
  <c r="B333" i="176"/>
  <c r="E332" i="176"/>
  <c r="D332" i="176"/>
  <c r="C332" i="176"/>
  <c r="B332" i="176"/>
  <c r="C331" i="176"/>
  <c r="B331" i="176"/>
  <c r="E330" i="176"/>
  <c r="D330" i="176"/>
  <c r="C330" i="176"/>
  <c r="B330" i="176"/>
  <c r="E329" i="176"/>
  <c r="D329" i="176"/>
  <c r="D328" i="176" s="1"/>
  <c r="C329" i="176"/>
  <c r="B329" i="176"/>
  <c r="E328" i="176"/>
  <c r="C328" i="176"/>
  <c r="B328" i="176"/>
  <c r="E327" i="176"/>
  <c r="D327" i="176"/>
  <c r="C327" i="176"/>
  <c r="B327" i="176"/>
  <c r="E326" i="176"/>
  <c r="D326" i="176"/>
  <c r="D325" i="176" s="1"/>
  <c r="C326" i="176"/>
  <c r="C325" i="176" s="1"/>
  <c r="B326" i="176"/>
  <c r="E325" i="176"/>
  <c r="B325" i="176"/>
  <c r="E324" i="176"/>
  <c r="D324" i="176"/>
  <c r="C324" i="176"/>
  <c r="B324" i="176"/>
  <c r="E323" i="176"/>
  <c r="D323" i="176"/>
  <c r="D322" i="176" s="1"/>
  <c r="C323" i="176"/>
  <c r="C322" i="176" s="1"/>
  <c r="B323" i="176"/>
  <c r="B322" i="176" s="1"/>
  <c r="E321" i="176"/>
  <c r="D321" i="176"/>
  <c r="C321" i="176"/>
  <c r="B321" i="176"/>
  <c r="E320" i="176"/>
  <c r="E319" i="176" s="1"/>
  <c r="D320" i="176"/>
  <c r="D319" i="176" s="1"/>
  <c r="C320" i="176"/>
  <c r="C319" i="176" s="1"/>
  <c r="B320" i="176"/>
  <c r="B319" i="176"/>
  <c r="E318" i="176"/>
  <c r="D318" i="176"/>
  <c r="C318" i="176"/>
  <c r="B318" i="176"/>
  <c r="E317" i="176"/>
  <c r="E316" i="176" s="1"/>
  <c r="D317" i="176"/>
  <c r="C317" i="176"/>
  <c r="B317" i="176"/>
  <c r="B316" i="176" s="1"/>
  <c r="D316" i="176"/>
  <c r="C316" i="176"/>
  <c r="E315" i="176"/>
  <c r="D315" i="176"/>
  <c r="C315" i="176"/>
  <c r="B315" i="176"/>
  <c r="E314" i="176"/>
  <c r="E313" i="176" s="1"/>
  <c r="D314" i="176"/>
  <c r="D313" i="176" s="1"/>
  <c r="C314" i="176"/>
  <c r="C313" i="176" s="1"/>
  <c r="B314" i="176"/>
  <c r="B313" i="176"/>
  <c r="E304" i="176"/>
  <c r="D304" i="176"/>
  <c r="C304" i="176"/>
  <c r="B304" i="176"/>
  <c r="E299" i="176"/>
  <c r="E309" i="176" s="1"/>
  <c r="E291" i="176" s="1"/>
  <c r="D299" i="176"/>
  <c r="D309" i="176" s="1"/>
  <c r="D291" i="176" s="1"/>
  <c r="C299" i="176"/>
  <c r="C309" i="176" s="1"/>
  <c r="C291" i="176" s="1"/>
  <c r="B299" i="176"/>
  <c r="B309" i="176" s="1"/>
  <c r="B291" i="176" s="1"/>
  <c r="B292" i="176" s="1"/>
  <c r="E293" i="176"/>
  <c r="D293" i="176"/>
  <c r="C293" i="176"/>
  <c r="E279" i="176"/>
  <c r="D279" i="176"/>
  <c r="C279" i="176"/>
  <c r="B279" i="176"/>
  <c r="E274" i="176"/>
  <c r="E284" i="176" s="1"/>
  <c r="E266" i="176" s="1"/>
  <c r="D274" i="176"/>
  <c r="D284" i="176" s="1"/>
  <c r="D266" i="176" s="1"/>
  <c r="C274" i="176"/>
  <c r="C284" i="176" s="1"/>
  <c r="C266" i="176" s="1"/>
  <c r="B274" i="176"/>
  <c r="B284" i="176" s="1"/>
  <c r="B266" i="176" s="1"/>
  <c r="B267" i="176" s="1"/>
  <c r="E268" i="176"/>
  <c r="D268" i="176"/>
  <c r="C268" i="176"/>
  <c r="E253" i="176"/>
  <c r="D253" i="176"/>
  <c r="C253" i="176"/>
  <c r="B253" i="176"/>
  <c r="E248" i="176"/>
  <c r="E258" i="176" s="1"/>
  <c r="E240" i="176" s="1"/>
  <c r="D248" i="176"/>
  <c r="D258" i="176" s="1"/>
  <c r="D240" i="176" s="1"/>
  <c r="C248" i="176"/>
  <c r="B248" i="176"/>
  <c r="B258" i="176" s="1"/>
  <c r="B240" i="176" s="1"/>
  <c r="B241" i="176" s="1"/>
  <c r="E242" i="176"/>
  <c r="D242" i="176"/>
  <c r="C242" i="176"/>
  <c r="E228" i="176"/>
  <c r="D228" i="176"/>
  <c r="C228" i="176"/>
  <c r="B228" i="176"/>
  <c r="B224" i="176"/>
  <c r="B335" i="176" s="1"/>
  <c r="B334" i="176" s="1"/>
  <c r="E223" i="176"/>
  <c r="E233" i="176" s="1"/>
  <c r="E215" i="176" s="1"/>
  <c r="D223" i="176"/>
  <c r="C223" i="176"/>
  <c r="B223" i="176"/>
  <c r="E217" i="176"/>
  <c r="D217" i="176"/>
  <c r="C217" i="176"/>
  <c r="E202" i="176"/>
  <c r="D202" i="176"/>
  <c r="C202" i="176"/>
  <c r="B202" i="176"/>
  <c r="E197" i="176"/>
  <c r="E207" i="176" s="1"/>
  <c r="E189" i="176" s="1"/>
  <c r="D197" i="176"/>
  <c r="D207" i="176" s="1"/>
  <c r="D189" i="176" s="1"/>
  <c r="C197" i="176"/>
  <c r="C207" i="176" s="1"/>
  <c r="C189" i="176" s="1"/>
  <c r="B197" i="176"/>
  <c r="B207" i="176" s="1"/>
  <c r="B189" i="176" s="1"/>
  <c r="B190" i="176" s="1"/>
  <c r="E191" i="176"/>
  <c r="D191" i="176"/>
  <c r="C191" i="176"/>
  <c r="E175" i="176"/>
  <c r="D175" i="176"/>
  <c r="C175" i="176"/>
  <c r="B175" i="176"/>
  <c r="E170" i="176"/>
  <c r="E180" i="176" s="1"/>
  <c r="E162" i="176" s="1"/>
  <c r="D170" i="176"/>
  <c r="D180" i="176" s="1"/>
  <c r="D162" i="176" s="1"/>
  <c r="C170" i="176"/>
  <c r="C180" i="176" s="1"/>
  <c r="C162" i="176" s="1"/>
  <c r="B170" i="176"/>
  <c r="B180" i="176" s="1"/>
  <c r="B162" i="176" s="1"/>
  <c r="B163" i="176" s="1"/>
  <c r="E164" i="176"/>
  <c r="D164" i="176"/>
  <c r="C164" i="176"/>
  <c r="E149" i="176"/>
  <c r="D149" i="176"/>
  <c r="C149" i="176"/>
  <c r="B149" i="176"/>
  <c r="E144" i="176"/>
  <c r="E154" i="176" s="1"/>
  <c r="E136" i="176" s="1"/>
  <c r="D144" i="176"/>
  <c r="D154" i="176" s="1"/>
  <c r="D136" i="176" s="1"/>
  <c r="C144" i="176"/>
  <c r="C154" i="176" s="1"/>
  <c r="C136" i="176" s="1"/>
  <c r="B144" i="176"/>
  <c r="B154" i="176" s="1"/>
  <c r="B136" i="176" s="1"/>
  <c r="B137" i="176" s="1"/>
  <c r="E138" i="176"/>
  <c r="D138" i="176"/>
  <c r="C138" i="176"/>
  <c r="E121" i="176"/>
  <c r="D121" i="176"/>
  <c r="C121" i="176"/>
  <c r="B121" i="176"/>
  <c r="E116" i="176"/>
  <c r="E126" i="176" s="1"/>
  <c r="E108" i="176" s="1"/>
  <c r="D116" i="176"/>
  <c r="D126" i="176" s="1"/>
  <c r="D108" i="176" s="1"/>
  <c r="C116" i="176"/>
  <c r="C126" i="176" s="1"/>
  <c r="C108" i="176" s="1"/>
  <c r="B116" i="176"/>
  <c r="B126" i="176" s="1"/>
  <c r="B108" i="176" s="1"/>
  <c r="E110" i="176"/>
  <c r="D110" i="176"/>
  <c r="C110" i="176"/>
  <c r="E81" i="176"/>
  <c r="E96" i="176" s="1"/>
  <c r="D81" i="176"/>
  <c r="D96" i="176" s="1"/>
  <c r="C81" i="176"/>
  <c r="C96" i="176" s="1"/>
  <c r="B81" i="176"/>
  <c r="B96" i="176" s="1"/>
  <c r="E69" i="176"/>
  <c r="D69" i="176"/>
  <c r="C69" i="176"/>
  <c r="D56" i="176"/>
  <c r="D331" i="176" s="1"/>
  <c r="E53" i="176"/>
  <c r="D53" i="176"/>
  <c r="C53" i="176"/>
  <c r="B53" i="176"/>
  <c r="E44" i="176"/>
  <c r="D44" i="176"/>
  <c r="C44" i="176"/>
  <c r="B44" i="176"/>
  <c r="E41" i="176"/>
  <c r="D41" i="176"/>
  <c r="C41" i="176"/>
  <c r="B41" i="176"/>
  <c r="E38" i="176"/>
  <c r="D38" i="176"/>
  <c r="C38" i="176"/>
  <c r="B38" i="176"/>
  <c r="E32" i="176"/>
  <c r="D32" i="176"/>
  <c r="C32" i="176"/>
  <c r="E151" i="175"/>
  <c r="D151" i="175"/>
  <c r="C151" i="175"/>
  <c r="B151" i="175"/>
  <c r="E150" i="175"/>
  <c r="D150" i="175"/>
  <c r="C150" i="175"/>
  <c r="B150" i="175"/>
  <c r="E149" i="175"/>
  <c r="D149" i="175"/>
  <c r="C149" i="175"/>
  <c r="B149" i="175"/>
  <c r="E148" i="175"/>
  <c r="E147" i="175" s="1"/>
  <c r="D148" i="175"/>
  <c r="D147" i="175" s="1"/>
  <c r="C148" i="175"/>
  <c r="C147" i="175" s="1"/>
  <c r="B148" i="175"/>
  <c r="B147" i="175" s="1"/>
  <c r="E146" i="175"/>
  <c r="D146" i="175"/>
  <c r="C146" i="175"/>
  <c r="B146" i="175"/>
  <c r="E145" i="175"/>
  <c r="D145" i="175"/>
  <c r="C145" i="175"/>
  <c r="B145" i="175"/>
  <c r="E144" i="175"/>
  <c r="D144" i="175"/>
  <c r="C144" i="175"/>
  <c r="B144" i="175"/>
  <c r="E143" i="175"/>
  <c r="E142" i="175" s="1"/>
  <c r="D143" i="175"/>
  <c r="D142" i="175" s="1"/>
  <c r="C143" i="175"/>
  <c r="C142" i="175" s="1"/>
  <c r="B143" i="175"/>
  <c r="E141" i="175"/>
  <c r="D141" i="175"/>
  <c r="C141" i="175"/>
  <c r="B141" i="175"/>
  <c r="E140" i="175"/>
  <c r="D140" i="175"/>
  <c r="C140" i="175"/>
  <c r="B140" i="175"/>
  <c r="C139" i="175"/>
  <c r="B139" i="175"/>
  <c r="E138" i="175"/>
  <c r="D138" i="175"/>
  <c r="C138" i="175"/>
  <c r="B138" i="175"/>
  <c r="E137" i="175"/>
  <c r="E136" i="175" s="1"/>
  <c r="D137" i="175"/>
  <c r="D136" i="175" s="1"/>
  <c r="C137" i="175"/>
  <c r="C136" i="175" s="1"/>
  <c r="B137" i="175"/>
  <c r="B136" i="175" s="1"/>
  <c r="E135" i="175"/>
  <c r="D135" i="175"/>
  <c r="C135" i="175"/>
  <c r="B135" i="175"/>
  <c r="E134" i="175"/>
  <c r="D134" i="175"/>
  <c r="C134" i="175"/>
  <c r="B134" i="175"/>
  <c r="E133" i="175"/>
  <c r="D133" i="175"/>
  <c r="C133" i="175"/>
  <c r="B133" i="175"/>
  <c r="E132" i="175"/>
  <c r="D132" i="175"/>
  <c r="C132" i="175"/>
  <c r="B132" i="175"/>
  <c r="E131" i="175"/>
  <c r="E130" i="175" s="1"/>
  <c r="D131" i="175"/>
  <c r="D130" i="175" s="1"/>
  <c r="C131" i="175"/>
  <c r="C130" i="175" s="1"/>
  <c r="B131" i="175"/>
  <c r="B130" i="175" s="1"/>
  <c r="E129" i="175"/>
  <c r="D129" i="175"/>
  <c r="C129" i="175"/>
  <c r="B129" i="175"/>
  <c r="C128" i="175"/>
  <c r="B128" i="175"/>
  <c r="E126" i="175"/>
  <c r="D126" i="175"/>
  <c r="C126" i="175"/>
  <c r="B126" i="175"/>
  <c r="E125" i="175"/>
  <c r="E124" i="175" s="1"/>
  <c r="D125" i="175"/>
  <c r="D124" i="175" s="1"/>
  <c r="C125" i="175"/>
  <c r="B125" i="175"/>
  <c r="B124" i="175" s="1"/>
  <c r="C124" i="175"/>
  <c r="E123" i="175"/>
  <c r="D123" i="175"/>
  <c r="C123" i="175"/>
  <c r="B123" i="175"/>
  <c r="E122" i="175"/>
  <c r="E121" i="175" s="1"/>
  <c r="D122" i="175"/>
  <c r="D121" i="175" s="1"/>
  <c r="C122" i="175"/>
  <c r="B122" i="175"/>
  <c r="B121" i="175" s="1"/>
  <c r="C121" i="175"/>
  <c r="E113" i="175"/>
  <c r="D113" i="175"/>
  <c r="C113" i="175"/>
  <c r="B113" i="175"/>
  <c r="E108" i="175"/>
  <c r="E118" i="175" s="1"/>
  <c r="D108" i="175"/>
  <c r="D118" i="175" s="1"/>
  <c r="D100" i="175" s="1"/>
  <c r="C108" i="175"/>
  <c r="C118" i="175" s="1"/>
  <c r="B108" i="175"/>
  <c r="B118" i="175" s="1"/>
  <c r="C103" i="175"/>
  <c r="E102" i="175"/>
  <c r="D102" i="175"/>
  <c r="C102" i="175"/>
  <c r="E101" i="175"/>
  <c r="C101" i="175"/>
  <c r="B101" i="175"/>
  <c r="C104" i="175" s="1"/>
  <c r="E85" i="175"/>
  <c r="D85" i="175"/>
  <c r="C85" i="175"/>
  <c r="B85" i="175"/>
  <c r="E80" i="175"/>
  <c r="E90" i="175" s="1"/>
  <c r="E72" i="175" s="1"/>
  <c r="D80" i="175"/>
  <c r="D90" i="175" s="1"/>
  <c r="C80" i="175"/>
  <c r="C90" i="175" s="1"/>
  <c r="C72" i="175" s="1"/>
  <c r="B80" i="175"/>
  <c r="B90" i="175" s="1"/>
  <c r="E74" i="175"/>
  <c r="D74" i="175"/>
  <c r="C74" i="175"/>
  <c r="D73" i="175"/>
  <c r="B73" i="175"/>
  <c r="D57" i="175"/>
  <c r="D139" i="175" s="1"/>
  <c r="E46" i="175"/>
  <c r="E128" i="175" s="1"/>
  <c r="D46" i="175"/>
  <c r="D128" i="175" s="1"/>
  <c r="C45" i="175"/>
  <c r="B45" i="175"/>
  <c r="E42" i="175"/>
  <c r="D42" i="175"/>
  <c r="C42" i="175"/>
  <c r="B42" i="175"/>
  <c r="E39" i="175"/>
  <c r="D39" i="175"/>
  <c r="C39" i="175"/>
  <c r="B39" i="175"/>
  <c r="E33" i="175"/>
  <c r="D33" i="175"/>
  <c r="C33" i="175"/>
  <c r="E118" i="174"/>
  <c r="D118" i="174"/>
  <c r="C118" i="174"/>
  <c r="B118" i="174"/>
  <c r="E117" i="174"/>
  <c r="D117" i="174"/>
  <c r="C117" i="174"/>
  <c r="B117" i="174"/>
  <c r="E116" i="174"/>
  <c r="D116" i="174"/>
  <c r="C116" i="174"/>
  <c r="B116" i="174"/>
  <c r="C114" i="174"/>
  <c r="B114" i="174"/>
  <c r="E113" i="174"/>
  <c r="D113" i="174"/>
  <c r="C113" i="174"/>
  <c r="B113" i="174"/>
  <c r="E112" i="174"/>
  <c r="E111" i="174" s="1"/>
  <c r="D112" i="174"/>
  <c r="C112" i="174"/>
  <c r="C111" i="174" s="1"/>
  <c r="B112" i="174"/>
  <c r="B111" i="174" s="1"/>
  <c r="D111" i="174"/>
  <c r="E110" i="174"/>
  <c r="D110" i="174"/>
  <c r="C110" i="174"/>
  <c r="B110" i="174"/>
  <c r="E109" i="174"/>
  <c r="D109" i="174"/>
  <c r="D108" i="174" s="1"/>
  <c r="C109" i="174"/>
  <c r="B109" i="174"/>
  <c r="B108" i="174" s="1"/>
  <c r="E108" i="174"/>
  <c r="C108" i="174"/>
  <c r="E107" i="174"/>
  <c r="D107" i="174"/>
  <c r="C107" i="174"/>
  <c r="B107" i="174"/>
  <c r="E106" i="174"/>
  <c r="D106" i="174"/>
  <c r="C106" i="174"/>
  <c r="B106" i="174"/>
  <c r="E105" i="174"/>
  <c r="D105" i="174"/>
  <c r="C105" i="174"/>
  <c r="B105" i="174"/>
  <c r="E104" i="174"/>
  <c r="D104" i="174"/>
  <c r="C104" i="174"/>
  <c r="B104" i="174"/>
  <c r="E103" i="174"/>
  <c r="D103" i="174"/>
  <c r="D102" i="174" s="1"/>
  <c r="C103" i="174"/>
  <c r="B103" i="174"/>
  <c r="B102" i="174" s="1"/>
  <c r="E102" i="174"/>
  <c r="C102" i="174"/>
  <c r="E101" i="174"/>
  <c r="D101" i="174"/>
  <c r="C101" i="174"/>
  <c r="B101" i="174"/>
  <c r="E100" i="174"/>
  <c r="D100" i="174"/>
  <c r="C100" i="174"/>
  <c r="C99" i="174" s="1"/>
  <c r="B100" i="174"/>
  <c r="E99" i="174"/>
  <c r="D99" i="174"/>
  <c r="B99" i="174"/>
  <c r="E98" i="174"/>
  <c r="D98" i="174"/>
  <c r="C98" i="174"/>
  <c r="B98" i="174"/>
  <c r="E97" i="174"/>
  <c r="D97" i="174"/>
  <c r="C97" i="174"/>
  <c r="C96" i="174" s="1"/>
  <c r="B97" i="174"/>
  <c r="B96" i="174" s="1"/>
  <c r="E96" i="174"/>
  <c r="D96" i="174"/>
  <c r="E94" i="174"/>
  <c r="D94" i="174"/>
  <c r="C94" i="174"/>
  <c r="B94" i="174"/>
  <c r="E92" i="174"/>
  <c r="D92" i="174"/>
  <c r="C92" i="174"/>
  <c r="B92" i="174"/>
  <c r="E85" i="174"/>
  <c r="D85" i="174"/>
  <c r="C85" i="174"/>
  <c r="E84" i="174"/>
  <c r="D84" i="174"/>
  <c r="C84" i="174"/>
  <c r="E83" i="174"/>
  <c r="D83" i="174"/>
  <c r="D86" i="174" s="1"/>
  <c r="C83" i="174"/>
  <c r="B83" i="174"/>
  <c r="E75" i="174"/>
  <c r="D75" i="174"/>
  <c r="C75" i="174"/>
  <c r="B75" i="174"/>
  <c r="E68" i="174"/>
  <c r="D68" i="174"/>
  <c r="C68" i="174"/>
  <c r="E67" i="174"/>
  <c r="D67" i="174"/>
  <c r="C67" i="174"/>
  <c r="E66" i="174"/>
  <c r="D66" i="174"/>
  <c r="C66" i="174"/>
  <c r="B66" i="174"/>
  <c r="E51" i="174"/>
  <c r="E115" i="174" s="1"/>
  <c r="D51" i="174"/>
  <c r="D115" i="174" s="1"/>
  <c r="C51" i="174"/>
  <c r="C115" i="174" s="1"/>
  <c r="B51" i="174"/>
  <c r="B115" i="174" s="1"/>
  <c r="D50" i="174"/>
  <c r="D114" i="174" s="1"/>
  <c r="E38" i="174"/>
  <c r="D38" i="174"/>
  <c r="C38" i="174"/>
  <c r="B38" i="174"/>
  <c r="E35" i="174"/>
  <c r="D35" i="174"/>
  <c r="C35" i="174"/>
  <c r="B35" i="174"/>
  <c r="E32" i="174"/>
  <c r="D32" i="174"/>
  <c r="C32" i="174"/>
  <c r="B32" i="174"/>
  <c r="E27" i="174"/>
  <c r="D27" i="174"/>
  <c r="C27" i="174"/>
  <c r="E26" i="174"/>
  <c r="D26" i="174"/>
  <c r="C26" i="174"/>
  <c r="E25" i="174"/>
  <c r="D25" i="174"/>
  <c r="C25" i="174"/>
  <c r="B25" i="174"/>
  <c r="E365" i="173"/>
  <c r="D365" i="173"/>
  <c r="C365" i="173"/>
  <c r="B365" i="173"/>
  <c r="E364" i="173"/>
  <c r="D364" i="173"/>
  <c r="C364" i="173"/>
  <c r="B364" i="173"/>
  <c r="E363" i="173"/>
  <c r="D363" i="173"/>
  <c r="C363" i="173"/>
  <c r="B363" i="173"/>
  <c r="E360" i="173"/>
  <c r="D360" i="173"/>
  <c r="C360" i="173"/>
  <c r="B360" i="173"/>
  <c r="E359" i="173"/>
  <c r="D359" i="173"/>
  <c r="C359" i="173"/>
  <c r="B359" i="173"/>
  <c r="E358" i="173"/>
  <c r="D358" i="173"/>
  <c r="C358" i="173"/>
  <c r="B358" i="173"/>
  <c r="E357" i="173"/>
  <c r="D357" i="173"/>
  <c r="C357" i="173"/>
  <c r="C356" i="173" s="1"/>
  <c r="B357" i="173"/>
  <c r="B356" i="173" s="1"/>
  <c r="E356" i="173"/>
  <c r="D356" i="173"/>
  <c r="E355" i="173"/>
  <c r="D355" i="173"/>
  <c r="C355" i="173"/>
  <c r="B355" i="173"/>
  <c r="E354" i="173"/>
  <c r="D354" i="173"/>
  <c r="C354" i="173"/>
  <c r="B354" i="173"/>
  <c r="C353" i="173"/>
  <c r="B353" i="173"/>
  <c r="E352" i="173"/>
  <c r="D352" i="173"/>
  <c r="C352" i="173"/>
  <c r="B352" i="173"/>
  <c r="E351" i="173"/>
  <c r="D351" i="173"/>
  <c r="D350" i="173" s="1"/>
  <c r="C351" i="173"/>
  <c r="C350" i="173" s="1"/>
  <c r="B351" i="173"/>
  <c r="E350" i="173"/>
  <c r="B350" i="173"/>
  <c r="E349" i="173"/>
  <c r="D349" i="173"/>
  <c r="C349" i="173"/>
  <c r="B349" i="173"/>
  <c r="E348" i="173"/>
  <c r="D348" i="173"/>
  <c r="D347" i="173" s="1"/>
  <c r="C348" i="173"/>
  <c r="C347" i="173" s="1"/>
  <c r="B348" i="173"/>
  <c r="B347" i="173" s="1"/>
  <c r="E347" i="173"/>
  <c r="E346" i="173"/>
  <c r="D346" i="173"/>
  <c r="C346" i="173"/>
  <c r="B346" i="173"/>
  <c r="E345" i="173"/>
  <c r="D345" i="173"/>
  <c r="C345" i="173"/>
  <c r="C344" i="173" s="1"/>
  <c r="B345" i="173"/>
  <c r="B344" i="173" s="1"/>
  <c r="E344" i="173"/>
  <c r="D344" i="173"/>
  <c r="E343" i="173"/>
  <c r="D343" i="173"/>
  <c r="C343" i="173"/>
  <c r="B343" i="173"/>
  <c r="E342" i="173"/>
  <c r="D342" i="173"/>
  <c r="C342" i="173"/>
  <c r="B342" i="173"/>
  <c r="E340" i="173"/>
  <c r="D340" i="173"/>
  <c r="C340" i="173"/>
  <c r="B340" i="173"/>
  <c r="E339" i="173"/>
  <c r="D339" i="173"/>
  <c r="C339" i="173"/>
  <c r="B339" i="173"/>
  <c r="E337" i="173"/>
  <c r="D337" i="173"/>
  <c r="C337" i="173"/>
  <c r="B337" i="173"/>
  <c r="E336" i="173"/>
  <c r="D336" i="173"/>
  <c r="C336" i="173"/>
  <c r="B336" i="173"/>
  <c r="E326" i="173"/>
  <c r="D326" i="173"/>
  <c r="C326" i="173"/>
  <c r="B326" i="173"/>
  <c r="E321" i="173"/>
  <c r="E331" i="173" s="1"/>
  <c r="E313" i="173" s="1"/>
  <c r="D321" i="173"/>
  <c r="D331" i="173" s="1"/>
  <c r="D313" i="173" s="1"/>
  <c r="C321" i="173"/>
  <c r="C331" i="173" s="1"/>
  <c r="C313" i="173" s="1"/>
  <c r="B321" i="173"/>
  <c r="B331" i="173" s="1"/>
  <c r="B313" i="173" s="1"/>
  <c r="B314" i="173" s="1"/>
  <c r="E315" i="173"/>
  <c r="D315" i="173"/>
  <c r="C315" i="173"/>
  <c r="E300" i="173"/>
  <c r="D300" i="173"/>
  <c r="C300" i="173"/>
  <c r="C237" i="173" s="1"/>
  <c r="B300" i="173"/>
  <c r="E295" i="173"/>
  <c r="E305" i="173" s="1"/>
  <c r="E287" i="173" s="1"/>
  <c r="D295" i="173"/>
  <c r="D305" i="173" s="1"/>
  <c r="D287" i="173" s="1"/>
  <c r="C295" i="173"/>
  <c r="C305" i="173" s="1"/>
  <c r="C287" i="173" s="1"/>
  <c r="B295" i="173"/>
  <c r="B305" i="173" s="1"/>
  <c r="B287" i="173" s="1"/>
  <c r="B288" i="173" s="1"/>
  <c r="E289" i="173"/>
  <c r="D289" i="173"/>
  <c r="C289" i="173"/>
  <c r="E275" i="173"/>
  <c r="D275" i="173"/>
  <c r="C275" i="173"/>
  <c r="B275" i="173"/>
  <c r="E270" i="173"/>
  <c r="E280" i="173" s="1"/>
  <c r="D270" i="173"/>
  <c r="D280" i="173" s="1"/>
  <c r="C270" i="173"/>
  <c r="C280" i="173" s="1"/>
  <c r="B270" i="173"/>
  <c r="B280" i="173" s="1"/>
  <c r="E265" i="173"/>
  <c r="D265" i="173"/>
  <c r="C265" i="173"/>
  <c r="E264" i="173"/>
  <c r="D264" i="173"/>
  <c r="C264" i="173"/>
  <c r="E263" i="173"/>
  <c r="D263" i="173"/>
  <c r="D266" i="173" s="1"/>
  <c r="C263" i="173"/>
  <c r="B263" i="173"/>
  <c r="E250" i="173"/>
  <c r="D250" i="173"/>
  <c r="C250" i="173"/>
  <c r="B250" i="173"/>
  <c r="E245" i="173"/>
  <c r="E255" i="173" s="1"/>
  <c r="E237" i="173" s="1"/>
  <c r="D245" i="173"/>
  <c r="D255" i="173" s="1"/>
  <c r="C245" i="173"/>
  <c r="C255" i="173" s="1"/>
  <c r="B245" i="173"/>
  <c r="B255" i="173" s="1"/>
  <c r="E239" i="173"/>
  <c r="D239" i="173"/>
  <c r="C239" i="173"/>
  <c r="D237" i="173"/>
  <c r="D238" i="173" s="1"/>
  <c r="B237" i="173"/>
  <c r="B238" i="173" s="1"/>
  <c r="E221" i="173"/>
  <c r="D221" i="173"/>
  <c r="C221" i="173"/>
  <c r="B221" i="173"/>
  <c r="E216" i="173"/>
  <c r="E226" i="173" s="1"/>
  <c r="D216" i="173"/>
  <c r="D226" i="173" s="1"/>
  <c r="C216" i="173"/>
  <c r="C226" i="173" s="1"/>
  <c r="B216" i="173"/>
  <c r="B226" i="173" s="1"/>
  <c r="E210" i="173"/>
  <c r="D210" i="173"/>
  <c r="C210" i="173"/>
  <c r="E195" i="173"/>
  <c r="D195" i="173"/>
  <c r="C195" i="173"/>
  <c r="B195" i="173"/>
  <c r="E190" i="173"/>
  <c r="E200" i="173" s="1"/>
  <c r="E182" i="173" s="1"/>
  <c r="D190" i="173"/>
  <c r="D200" i="173" s="1"/>
  <c r="D182" i="173" s="1"/>
  <c r="C190" i="173"/>
  <c r="C200" i="173" s="1"/>
  <c r="C182" i="173" s="1"/>
  <c r="B190" i="173"/>
  <c r="B200" i="173" s="1"/>
  <c r="B182" i="173" s="1"/>
  <c r="B183" i="173" s="1"/>
  <c r="E184" i="173"/>
  <c r="D184" i="173"/>
  <c r="C184" i="173"/>
  <c r="E165" i="173"/>
  <c r="E175" i="173" s="1"/>
  <c r="D165" i="173"/>
  <c r="D175" i="173" s="1"/>
  <c r="C165" i="173"/>
  <c r="C175" i="173" s="1"/>
  <c r="B165" i="173"/>
  <c r="B175" i="173" s="1"/>
  <c r="E161" i="173"/>
  <c r="D161" i="173"/>
  <c r="C161" i="173"/>
  <c r="E150" i="173"/>
  <c r="E160" i="173" s="1"/>
  <c r="D150" i="173"/>
  <c r="D160" i="173" s="1"/>
  <c r="C150" i="173"/>
  <c r="C160" i="173" s="1"/>
  <c r="B150" i="173"/>
  <c r="B160" i="173" s="1"/>
  <c r="E145" i="173"/>
  <c r="D145" i="173"/>
  <c r="C145" i="173"/>
  <c r="E144" i="173"/>
  <c r="D144" i="173"/>
  <c r="C144" i="173"/>
  <c r="E143" i="173"/>
  <c r="D143" i="173"/>
  <c r="C143" i="173"/>
  <c r="C146" i="173" s="1"/>
  <c r="B143" i="173"/>
  <c r="E130" i="173"/>
  <c r="D130" i="173"/>
  <c r="D101" i="173" s="1"/>
  <c r="C130" i="173"/>
  <c r="C101" i="173" s="1"/>
  <c r="C102" i="173" s="1"/>
  <c r="B130" i="173"/>
  <c r="E103" i="173"/>
  <c r="D103" i="173"/>
  <c r="C103" i="173"/>
  <c r="E101" i="173"/>
  <c r="E102" i="173" s="1"/>
  <c r="B101" i="173"/>
  <c r="B102" i="173" s="1"/>
  <c r="E93" i="173"/>
  <c r="E64" i="173" s="1"/>
  <c r="D93" i="173"/>
  <c r="C93" i="173"/>
  <c r="B93" i="173"/>
  <c r="E66" i="173"/>
  <c r="D66" i="173"/>
  <c r="C66" i="173"/>
  <c r="D64" i="173"/>
  <c r="D65" i="173" s="1"/>
  <c r="B64" i="173"/>
  <c r="B65" i="173" s="1"/>
  <c r="D53" i="173"/>
  <c r="E53" i="173" s="1"/>
  <c r="E50" i="173"/>
  <c r="D50" i="173"/>
  <c r="C50" i="173"/>
  <c r="C56" i="173" s="1"/>
  <c r="C57" i="173" s="1"/>
  <c r="B50" i="173"/>
  <c r="B56" i="173" s="1"/>
  <c r="B57" i="173" s="1"/>
  <c r="E30" i="173"/>
  <c r="D30" i="173"/>
  <c r="C30" i="173"/>
  <c r="E29" i="173"/>
  <c r="D29" i="173"/>
  <c r="C29" i="173"/>
  <c r="E28" i="173"/>
  <c r="E31" i="173" s="1"/>
  <c r="D28" i="173"/>
  <c r="D31" i="173" s="1"/>
  <c r="C28" i="173"/>
  <c r="B28" i="173"/>
  <c r="E232" i="172"/>
  <c r="D232" i="172"/>
  <c r="C232" i="172"/>
  <c r="B232" i="172"/>
  <c r="E231" i="172"/>
  <c r="D231" i="172"/>
  <c r="C231" i="172"/>
  <c r="B231" i="172"/>
  <c r="E230" i="172"/>
  <c r="D230" i="172"/>
  <c r="C230" i="172"/>
  <c r="B230" i="172"/>
  <c r="E229" i="172"/>
  <c r="D229" i="172"/>
  <c r="C229" i="172"/>
  <c r="B229" i="172"/>
  <c r="C228" i="172"/>
  <c r="B228" i="172"/>
  <c r="E227" i="172"/>
  <c r="D227" i="172"/>
  <c r="C227" i="172"/>
  <c r="B227" i="172"/>
  <c r="E226" i="172"/>
  <c r="D226" i="172"/>
  <c r="C226" i="172"/>
  <c r="B226" i="172"/>
  <c r="E225" i="172"/>
  <c r="D225" i="172"/>
  <c r="C225" i="172"/>
  <c r="B225" i="172"/>
  <c r="E224" i="172"/>
  <c r="D224" i="172"/>
  <c r="C224" i="172"/>
  <c r="B224" i="172"/>
  <c r="E223" i="172"/>
  <c r="D223" i="172"/>
  <c r="C223" i="172"/>
  <c r="E222" i="172"/>
  <c r="D222" i="172"/>
  <c r="C222" i="172"/>
  <c r="B222" i="172"/>
  <c r="E221" i="172"/>
  <c r="D221" i="172"/>
  <c r="C221" i="172"/>
  <c r="B221" i="172"/>
  <c r="E220" i="172"/>
  <c r="D220" i="172"/>
  <c r="C220" i="172"/>
  <c r="B220" i="172"/>
  <c r="E219" i="172"/>
  <c r="D219" i="172"/>
  <c r="C219" i="172"/>
  <c r="B219" i="172"/>
  <c r="E218" i="172"/>
  <c r="D218" i="172"/>
  <c r="C218" i="172"/>
  <c r="B218" i="172"/>
  <c r="E217" i="172"/>
  <c r="D217" i="172"/>
  <c r="C217" i="172"/>
  <c r="B217" i="172"/>
  <c r="E215" i="172"/>
  <c r="D215" i="172"/>
  <c r="C215" i="172"/>
  <c r="B215" i="172"/>
  <c r="B214" i="172"/>
  <c r="E212" i="172"/>
  <c r="D212" i="172"/>
  <c r="C212" i="172"/>
  <c r="B212" i="172"/>
  <c r="C211" i="172"/>
  <c r="B211" i="172"/>
  <c r="E206" i="172"/>
  <c r="E196" i="172" s="1"/>
  <c r="E197" i="172" s="1"/>
  <c r="D206" i="172"/>
  <c r="C206" i="172"/>
  <c r="B206" i="172"/>
  <c r="B196" i="172" s="1"/>
  <c r="B197" i="172" s="1"/>
  <c r="E198" i="172"/>
  <c r="D198" i="172"/>
  <c r="C198" i="172"/>
  <c r="D196" i="172"/>
  <c r="D199" i="172" s="1"/>
  <c r="C196" i="172"/>
  <c r="E188" i="172"/>
  <c r="D188" i="172"/>
  <c r="D178" i="172" s="1"/>
  <c r="C188" i="172"/>
  <c r="C178" i="172" s="1"/>
  <c r="B188" i="172"/>
  <c r="B178" i="172" s="1"/>
  <c r="B179" i="172" s="1"/>
  <c r="E180" i="172"/>
  <c r="D180" i="172"/>
  <c r="C180" i="172"/>
  <c r="E178" i="172"/>
  <c r="E170" i="172"/>
  <c r="D170" i="172"/>
  <c r="C170" i="172"/>
  <c r="B170" i="172"/>
  <c r="E162" i="172"/>
  <c r="D162" i="172"/>
  <c r="C162" i="172"/>
  <c r="E161" i="172"/>
  <c r="D160" i="172"/>
  <c r="D161" i="172" s="1"/>
  <c r="C160" i="172"/>
  <c r="C161" i="172" s="1"/>
  <c r="C164" i="172" s="1"/>
  <c r="B160" i="172"/>
  <c r="B161" i="172" s="1"/>
  <c r="E150" i="172"/>
  <c r="D150" i="172"/>
  <c r="C150" i="172"/>
  <c r="B150" i="172"/>
  <c r="E142" i="172"/>
  <c r="D142" i="172"/>
  <c r="C142" i="172"/>
  <c r="E140" i="172"/>
  <c r="D140" i="172"/>
  <c r="D141" i="172" s="1"/>
  <c r="C140" i="172"/>
  <c r="C141" i="172" s="1"/>
  <c r="C144" i="172" s="1"/>
  <c r="B140" i="172"/>
  <c r="B141" i="172" s="1"/>
  <c r="E132" i="172"/>
  <c r="D132" i="172"/>
  <c r="C132" i="172"/>
  <c r="B132" i="172"/>
  <c r="E124" i="172"/>
  <c r="D124" i="172"/>
  <c r="C124" i="172"/>
  <c r="E122" i="172"/>
  <c r="E123" i="172" s="1"/>
  <c r="D122" i="172"/>
  <c r="D123" i="172" s="1"/>
  <c r="C122" i="172"/>
  <c r="B122" i="172"/>
  <c r="B123" i="172" s="1"/>
  <c r="E114" i="172"/>
  <c r="D114" i="172"/>
  <c r="C114" i="172"/>
  <c r="B114" i="172"/>
  <c r="E106" i="172"/>
  <c r="D106" i="172"/>
  <c r="C106" i="172"/>
  <c r="E104" i="172"/>
  <c r="E105" i="172" s="1"/>
  <c r="D104" i="172"/>
  <c r="C104" i="172"/>
  <c r="C107" i="172" s="1"/>
  <c r="B104" i="172"/>
  <c r="B105" i="172" s="1"/>
  <c r="E96" i="172"/>
  <c r="D96" i="172"/>
  <c r="C96" i="172"/>
  <c r="B96" i="172"/>
  <c r="E88" i="172"/>
  <c r="D88" i="172"/>
  <c r="C88" i="172"/>
  <c r="E86" i="172"/>
  <c r="D86" i="172"/>
  <c r="D87" i="172" s="1"/>
  <c r="C86" i="172"/>
  <c r="C87" i="172" s="1"/>
  <c r="B86" i="172"/>
  <c r="B87" i="172" s="1"/>
  <c r="E78" i="172"/>
  <c r="D78" i="172"/>
  <c r="C78" i="172"/>
  <c r="B78" i="172"/>
  <c r="E70" i="172"/>
  <c r="D70" i="172"/>
  <c r="C70" i="172"/>
  <c r="E68" i="172"/>
  <c r="D68" i="172"/>
  <c r="D69" i="172" s="1"/>
  <c r="C68" i="172"/>
  <c r="C69" i="172" s="1"/>
  <c r="B68" i="172"/>
  <c r="B69" i="172" s="1"/>
  <c r="D54" i="172"/>
  <c r="E54" i="172" s="1"/>
  <c r="E228" i="172" s="1"/>
  <c r="E42" i="172"/>
  <c r="E216" i="172" s="1"/>
  <c r="D42" i="172"/>
  <c r="D216" i="172" s="1"/>
  <c r="C42" i="172"/>
  <c r="B42" i="172"/>
  <c r="C40" i="172"/>
  <c r="C214" i="172" s="1"/>
  <c r="B39" i="172"/>
  <c r="B213" i="172" s="1"/>
  <c r="D37" i="172"/>
  <c r="E37" i="172" s="1"/>
  <c r="D36" i="172"/>
  <c r="D210" i="172" s="1"/>
  <c r="C36" i="172"/>
  <c r="C210" i="172" s="1"/>
  <c r="B36" i="172"/>
  <c r="B210" i="172" s="1"/>
  <c r="E30" i="172"/>
  <c r="D30" i="172"/>
  <c r="C30" i="172"/>
  <c r="E432" i="171"/>
  <c r="D432" i="171"/>
  <c r="C432" i="171"/>
  <c r="B432" i="171"/>
  <c r="E431" i="171"/>
  <c r="D431" i="171"/>
  <c r="C431" i="171"/>
  <c r="B431" i="171"/>
  <c r="E430" i="171"/>
  <c r="D430" i="171"/>
  <c r="C430" i="171"/>
  <c r="B430" i="171"/>
  <c r="E429" i="171"/>
  <c r="E428" i="171" s="1"/>
  <c r="D429" i="171"/>
  <c r="D428" i="171" s="1"/>
  <c r="C429" i="171"/>
  <c r="C428" i="171" s="1"/>
  <c r="B429" i="171"/>
  <c r="E427" i="171"/>
  <c r="D427" i="171"/>
  <c r="C427" i="171"/>
  <c r="B427" i="171"/>
  <c r="E426" i="171"/>
  <c r="D426" i="171"/>
  <c r="C426" i="171"/>
  <c r="B426" i="171"/>
  <c r="E425" i="171"/>
  <c r="D425" i="171"/>
  <c r="C425" i="171"/>
  <c r="B425" i="171"/>
  <c r="E424" i="171"/>
  <c r="D424" i="171"/>
  <c r="D423" i="171" s="1"/>
  <c r="C424" i="171"/>
  <c r="C423" i="171" s="1"/>
  <c r="B424" i="171"/>
  <c r="E423" i="171"/>
  <c r="B423" i="171"/>
  <c r="E422" i="171"/>
  <c r="D422" i="171"/>
  <c r="C422" i="171"/>
  <c r="B422" i="171"/>
  <c r="E421" i="171"/>
  <c r="D421" i="171"/>
  <c r="C421" i="171"/>
  <c r="B421" i="171"/>
  <c r="C420" i="171"/>
  <c r="B420" i="171"/>
  <c r="E419" i="171"/>
  <c r="D419" i="171"/>
  <c r="C419" i="171"/>
  <c r="B419" i="171"/>
  <c r="E418" i="171"/>
  <c r="E417" i="171" s="1"/>
  <c r="D418" i="171"/>
  <c r="D417" i="171" s="1"/>
  <c r="C418" i="171"/>
  <c r="B418" i="171"/>
  <c r="C417" i="171"/>
  <c r="B417" i="171"/>
  <c r="E416" i="171"/>
  <c r="D416" i="171"/>
  <c r="C416" i="171"/>
  <c r="B416" i="171"/>
  <c r="E415" i="171"/>
  <c r="D415" i="171"/>
  <c r="D414" i="171" s="1"/>
  <c r="C415" i="171"/>
  <c r="C414" i="171" s="1"/>
  <c r="B415" i="171"/>
  <c r="B414" i="171" s="1"/>
  <c r="E414" i="171"/>
  <c r="E413" i="171"/>
  <c r="D413" i="171"/>
  <c r="C413" i="171"/>
  <c r="B413" i="171"/>
  <c r="E412" i="171"/>
  <c r="D412" i="171"/>
  <c r="C412" i="171"/>
  <c r="B412" i="171"/>
  <c r="E410" i="171"/>
  <c r="D410" i="171"/>
  <c r="C410" i="171"/>
  <c r="B410" i="171"/>
  <c r="E409" i="171"/>
  <c r="D409" i="171"/>
  <c r="C409" i="171"/>
  <c r="C408" i="171" s="1"/>
  <c r="B409" i="171"/>
  <c r="B408" i="171" s="1"/>
  <c r="E408" i="171"/>
  <c r="D408" i="171"/>
  <c r="E407" i="171"/>
  <c r="D407" i="171"/>
  <c r="C407" i="171"/>
  <c r="B407" i="171"/>
  <c r="E406" i="171"/>
  <c r="D406" i="171"/>
  <c r="D405" i="171" s="1"/>
  <c r="C406" i="171"/>
  <c r="C405" i="171" s="1"/>
  <c r="B406" i="171"/>
  <c r="B405" i="171" s="1"/>
  <c r="E405" i="171"/>
  <c r="E404" i="171"/>
  <c r="D404" i="171"/>
  <c r="C404" i="171"/>
  <c r="B404" i="171"/>
  <c r="E403" i="171"/>
  <c r="D403" i="171"/>
  <c r="D402" i="171" s="1"/>
  <c r="C403" i="171"/>
  <c r="C402" i="171" s="1"/>
  <c r="B403" i="171"/>
  <c r="B402" i="171" s="1"/>
  <c r="E402" i="171"/>
  <c r="B393" i="171"/>
  <c r="E388" i="171"/>
  <c r="E398" i="171" s="1"/>
  <c r="E380" i="171" s="1"/>
  <c r="D388" i="171"/>
  <c r="D398" i="171" s="1"/>
  <c r="D380" i="171" s="1"/>
  <c r="C388" i="171"/>
  <c r="C398" i="171" s="1"/>
  <c r="C380" i="171" s="1"/>
  <c r="B388" i="171"/>
  <c r="E382" i="171"/>
  <c r="D382" i="171"/>
  <c r="C382" i="171"/>
  <c r="B381" i="171"/>
  <c r="B366" i="171"/>
  <c r="E361" i="171"/>
  <c r="E371" i="171" s="1"/>
  <c r="E353" i="171" s="1"/>
  <c r="D361" i="171"/>
  <c r="D371" i="171" s="1"/>
  <c r="D353" i="171" s="1"/>
  <c r="C361" i="171"/>
  <c r="C371" i="171" s="1"/>
  <c r="C353" i="171" s="1"/>
  <c r="B361" i="171"/>
  <c r="B371" i="171" s="1"/>
  <c r="B353" i="171" s="1"/>
  <c r="B354" i="171" s="1"/>
  <c r="E355" i="171"/>
  <c r="D355" i="171"/>
  <c r="C355" i="171"/>
  <c r="B339" i="171"/>
  <c r="E334" i="171"/>
  <c r="E344" i="171" s="1"/>
  <c r="E326" i="171" s="1"/>
  <c r="D334" i="171"/>
  <c r="D344" i="171" s="1"/>
  <c r="D326" i="171" s="1"/>
  <c r="C334" i="171"/>
  <c r="C344" i="171" s="1"/>
  <c r="C326" i="171" s="1"/>
  <c r="B334" i="171"/>
  <c r="B344" i="171" s="1"/>
  <c r="B326" i="171" s="1"/>
  <c r="B327" i="171" s="1"/>
  <c r="E328" i="171"/>
  <c r="D328" i="171"/>
  <c r="C328" i="171"/>
  <c r="B313" i="171"/>
  <c r="E308" i="171"/>
  <c r="E318" i="171" s="1"/>
  <c r="E300" i="171" s="1"/>
  <c r="D308" i="171"/>
  <c r="D318" i="171" s="1"/>
  <c r="D300" i="171" s="1"/>
  <c r="C308" i="171"/>
  <c r="C318" i="171" s="1"/>
  <c r="C300" i="171" s="1"/>
  <c r="B308" i="171"/>
  <c r="B318" i="171" s="1"/>
  <c r="B300" i="171" s="1"/>
  <c r="B301" i="171" s="1"/>
  <c r="E302" i="171"/>
  <c r="D302" i="171"/>
  <c r="C302" i="171"/>
  <c r="C288" i="171"/>
  <c r="B288" i="171"/>
  <c r="E283" i="171"/>
  <c r="D283" i="171"/>
  <c r="D293" i="171" s="1"/>
  <c r="C283" i="171"/>
  <c r="C293" i="171" s="1"/>
  <c r="B283" i="171"/>
  <c r="B293" i="171" s="1"/>
  <c r="E278" i="171"/>
  <c r="D278" i="171"/>
  <c r="C278" i="171"/>
  <c r="E277" i="171"/>
  <c r="D277" i="171"/>
  <c r="C277" i="171"/>
  <c r="E276" i="171"/>
  <c r="D276" i="171"/>
  <c r="C276" i="171"/>
  <c r="C279" i="171" s="1"/>
  <c r="B276" i="171"/>
  <c r="B263" i="171"/>
  <c r="E258" i="171"/>
  <c r="E268" i="171" s="1"/>
  <c r="E250" i="171" s="1"/>
  <c r="D258" i="171"/>
  <c r="D268" i="171" s="1"/>
  <c r="D250" i="171" s="1"/>
  <c r="C258" i="171"/>
  <c r="C268" i="171" s="1"/>
  <c r="B258" i="171"/>
  <c r="B268" i="171" s="1"/>
  <c r="E252" i="171"/>
  <c r="D252" i="171"/>
  <c r="C252" i="171"/>
  <c r="C251" i="171"/>
  <c r="B250" i="171"/>
  <c r="C253" i="171" s="1"/>
  <c r="E234" i="171"/>
  <c r="D234" i="171"/>
  <c r="C234" i="171"/>
  <c r="B234" i="171"/>
  <c r="E229" i="171"/>
  <c r="E239" i="171" s="1"/>
  <c r="D229" i="171"/>
  <c r="D239" i="171" s="1"/>
  <c r="C229" i="171"/>
  <c r="C239" i="171" s="1"/>
  <c r="B229" i="171"/>
  <c r="B239" i="171" s="1"/>
  <c r="E223" i="171"/>
  <c r="D223" i="171"/>
  <c r="C223" i="171"/>
  <c r="E208" i="171"/>
  <c r="D208" i="171"/>
  <c r="C208" i="171"/>
  <c r="B208" i="171"/>
  <c r="E203" i="171"/>
  <c r="E213" i="171" s="1"/>
  <c r="E195" i="171" s="1"/>
  <c r="D203" i="171"/>
  <c r="D213" i="171" s="1"/>
  <c r="D195" i="171" s="1"/>
  <c r="C203" i="171"/>
  <c r="C213" i="171" s="1"/>
  <c r="C195" i="171" s="1"/>
  <c r="B203" i="171"/>
  <c r="B213" i="171" s="1"/>
  <c r="B195" i="171" s="1"/>
  <c r="B196" i="171" s="1"/>
  <c r="E197" i="171"/>
  <c r="D197" i="171"/>
  <c r="C197" i="171"/>
  <c r="E183" i="171"/>
  <c r="D183" i="171"/>
  <c r="C183" i="171"/>
  <c r="B183" i="171"/>
  <c r="E178" i="171"/>
  <c r="E188" i="171" s="1"/>
  <c r="D178" i="171"/>
  <c r="D188" i="171" s="1"/>
  <c r="C178" i="171"/>
  <c r="C188" i="171" s="1"/>
  <c r="C170" i="171" s="1"/>
  <c r="B178" i="171"/>
  <c r="B188" i="171" s="1"/>
  <c r="E173" i="171"/>
  <c r="E172" i="171"/>
  <c r="D172" i="171"/>
  <c r="C172" i="171"/>
  <c r="E171" i="171"/>
  <c r="D171" i="171"/>
  <c r="B171" i="171"/>
  <c r="E158" i="171"/>
  <c r="D158" i="171"/>
  <c r="C158" i="171"/>
  <c r="B158" i="171"/>
  <c r="E153" i="171"/>
  <c r="E163" i="171" s="1"/>
  <c r="E145" i="171" s="1"/>
  <c r="D153" i="171"/>
  <c r="D163" i="171" s="1"/>
  <c r="D145" i="171" s="1"/>
  <c r="C153" i="171"/>
  <c r="C163" i="171" s="1"/>
  <c r="C145" i="171" s="1"/>
  <c r="B153" i="171"/>
  <c r="B163" i="171" s="1"/>
  <c r="B145" i="171" s="1"/>
  <c r="B146" i="171" s="1"/>
  <c r="E147" i="171"/>
  <c r="D147" i="171"/>
  <c r="C147" i="171"/>
  <c r="E133" i="171"/>
  <c r="E104" i="171" s="1"/>
  <c r="E105" i="171" s="1"/>
  <c r="D133" i="171"/>
  <c r="C133" i="171"/>
  <c r="B133" i="171"/>
  <c r="B104" i="171" s="1"/>
  <c r="B105" i="171" s="1"/>
  <c r="E106" i="171"/>
  <c r="D106" i="171"/>
  <c r="C106" i="171"/>
  <c r="C104" i="171"/>
  <c r="C107" i="171" s="1"/>
  <c r="E96" i="171"/>
  <c r="D96" i="171"/>
  <c r="D67" i="171" s="1"/>
  <c r="D68" i="171" s="1"/>
  <c r="C96" i="171"/>
  <c r="C67" i="171" s="1"/>
  <c r="B96" i="171"/>
  <c r="E69" i="171"/>
  <c r="D69" i="171"/>
  <c r="C69" i="171"/>
  <c r="D56" i="171"/>
  <c r="D420" i="171" s="1"/>
  <c r="E53" i="171"/>
  <c r="D53" i="171"/>
  <c r="C53" i="171"/>
  <c r="C59" i="171" s="1"/>
  <c r="C60" i="171" s="1"/>
  <c r="B53" i="171"/>
  <c r="B59" i="171" s="1"/>
  <c r="B60" i="171" s="1"/>
  <c r="E33" i="171"/>
  <c r="D33" i="171"/>
  <c r="C33" i="171"/>
  <c r="E32" i="171"/>
  <c r="D32" i="171"/>
  <c r="C32" i="171"/>
  <c r="E31" i="171"/>
  <c r="D31" i="171"/>
  <c r="C31" i="171"/>
  <c r="B31" i="171"/>
  <c r="E177" i="170"/>
  <c r="D177" i="170"/>
  <c r="C177" i="170"/>
  <c r="B177" i="170"/>
  <c r="E176" i="170"/>
  <c r="D176" i="170"/>
  <c r="C176" i="170"/>
  <c r="B176" i="170"/>
  <c r="E175" i="170"/>
  <c r="D175" i="170"/>
  <c r="C175" i="170"/>
  <c r="B175" i="170"/>
  <c r="E174" i="170"/>
  <c r="E173" i="170" s="1"/>
  <c r="D174" i="170"/>
  <c r="C174" i="170"/>
  <c r="B174" i="170"/>
  <c r="D173" i="170"/>
  <c r="C173" i="170"/>
  <c r="B173" i="170"/>
  <c r="E172" i="170"/>
  <c r="D172" i="170"/>
  <c r="C172" i="170"/>
  <c r="B172" i="170"/>
  <c r="E171" i="170"/>
  <c r="D171" i="170"/>
  <c r="C171" i="170"/>
  <c r="B171" i="170"/>
  <c r="E170" i="170"/>
  <c r="D170" i="170"/>
  <c r="C170" i="170"/>
  <c r="B170" i="170"/>
  <c r="E169" i="170"/>
  <c r="E168" i="170" s="1"/>
  <c r="D169" i="170"/>
  <c r="D168" i="170" s="1"/>
  <c r="C169" i="170"/>
  <c r="B169" i="170"/>
  <c r="B168" i="170" s="1"/>
  <c r="C168" i="170"/>
  <c r="E167" i="170"/>
  <c r="D167" i="170"/>
  <c r="C167" i="170"/>
  <c r="B167" i="170"/>
  <c r="C166" i="170"/>
  <c r="B166" i="170"/>
  <c r="B165" i="170"/>
  <c r="E164" i="170"/>
  <c r="D164" i="170"/>
  <c r="C164" i="170"/>
  <c r="B164" i="170"/>
  <c r="E163" i="170"/>
  <c r="D163" i="170"/>
  <c r="C163" i="170"/>
  <c r="B163" i="170"/>
  <c r="B162" i="170" s="1"/>
  <c r="E162" i="170"/>
  <c r="D162" i="170"/>
  <c r="C162" i="170"/>
  <c r="E161" i="170"/>
  <c r="D161" i="170"/>
  <c r="C161" i="170"/>
  <c r="B161" i="170"/>
  <c r="E160" i="170"/>
  <c r="D160" i="170"/>
  <c r="C160" i="170"/>
  <c r="B160" i="170"/>
  <c r="E159" i="170"/>
  <c r="D159" i="170"/>
  <c r="C159" i="170"/>
  <c r="B159" i="170"/>
  <c r="E150" i="170"/>
  <c r="D150" i="170"/>
  <c r="C150" i="170"/>
  <c r="B150" i="170"/>
  <c r="E145" i="170"/>
  <c r="E155" i="170" s="1"/>
  <c r="E137" i="170" s="1"/>
  <c r="D145" i="170"/>
  <c r="D155" i="170" s="1"/>
  <c r="D137" i="170" s="1"/>
  <c r="C145" i="170"/>
  <c r="C155" i="170" s="1"/>
  <c r="C137" i="170" s="1"/>
  <c r="B145" i="170"/>
  <c r="B155" i="170" s="1"/>
  <c r="B137" i="170" s="1"/>
  <c r="E139" i="170"/>
  <c r="D139" i="170"/>
  <c r="C139" i="170"/>
  <c r="E124" i="170"/>
  <c r="D124" i="170"/>
  <c r="C124" i="170"/>
  <c r="B124" i="170"/>
  <c r="E119" i="170"/>
  <c r="E129" i="170" s="1"/>
  <c r="E111" i="170" s="1"/>
  <c r="D119" i="170"/>
  <c r="D129" i="170" s="1"/>
  <c r="D111" i="170" s="1"/>
  <c r="C119" i="170"/>
  <c r="C129" i="170" s="1"/>
  <c r="C111" i="170" s="1"/>
  <c r="B119" i="170"/>
  <c r="B129" i="170" s="1"/>
  <c r="B111" i="170" s="1"/>
  <c r="B112" i="170" s="1"/>
  <c r="E113" i="170"/>
  <c r="D113" i="170"/>
  <c r="C113" i="170"/>
  <c r="E95" i="170"/>
  <c r="D95" i="170"/>
  <c r="C95" i="170"/>
  <c r="B95" i="170"/>
  <c r="E90" i="170"/>
  <c r="E100" i="170" s="1"/>
  <c r="E82" i="170" s="1"/>
  <c r="D90" i="170"/>
  <c r="D100" i="170" s="1"/>
  <c r="D82" i="170" s="1"/>
  <c r="C90" i="170"/>
  <c r="C100" i="170" s="1"/>
  <c r="C82" i="170" s="1"/>
  <c r="B90" i="170"/>
  <c r="B100" i="170" s="1"/>
  <c r="B82" i="170" s="1"/>
  <c r="B83" i="170" s="1"/>
  <c r="E84" i="170"/>
  <c r="D84" i="170"/>
  <c r="C84" i="170"/>
  <c r="E70" i="170"/>
  <c r="D70" i="170"/>
  <c r="C70" i="170"/>
  <c r="B70" i="170"/>
  <c r="E65" i="170"/>
  <c r="E75" i="170" s="1"/>
  <c r="E57" i="170" s="1"/>
  <c r="D65" i="170"/>
  <c r="D75" i="170" s="1"/>
  <c r="D57" i="170" s="1"/>
  <c r="C65" i="170"/>
  <c r="C75" i="170" s="1"/>
  <c r="C57" i="170" s="1"/>
  <c r="B65" i="170"/>
  <c r="B75" i="170" s="1"/>
  <c r="B57" i="170" s="1"/>
  <c r="B58" i="170" s="1"/>
  <c r="E59" i="170"/>
  <c r="D59" i="170"/>
  <c r="C59" i="170"/>
  <c r="E43" i="170"/>
  <c r="E166" i="170" s="1"/>
  <c r="D43" i="170"/>
  <c r="D166" i="170" s="1"/>
  <c r="D165" i="170" s="1"/>
  <c r="E42" i="170"/>
  <c r="C42" i="170"/>
  <c r="B42" i="170"/>
  <c r="E39" i="170"/>
  <c r="D39" i="170"/>
  <c r="C39" i="170"/>
  <c r="B39" i="170"/>
  <c r="E36" i="170"/>
  <c r="D36" i="170"/>
  <c r="C36" i="170"/>
  <c r="B36" i="170"/>
  <c r="E30" i="170"/>
  <c r="D30" i="170"/>
  <c r="C30" i="170"/>
  <c r="E109" i="169"/>
  <c r="D109" i="169"/>
  <c r="C109" i="169"/>
  <c r="B109" i="169"/>
  <c r="E108" i="169"/>
  <c r="D108" i="169"/>
  <c r="C108" i="169"/>
  <c r="B108" i="169"/>
  <c r="E107" i="169"/>
  <c r="D107" i="169"/>
  <c r="C107" i="169"/>
  <c r="B107" i="169"/>
  <c r="E104" i="169"/>
  <c r="D104" i="169"/>
  <c r="C104" i="169"/>
  <c r="B104" i="169"/>
  <c r="E101" i="169"/>
  <c r="D101" i="169"/>
  <c r="C101" i="169"/>
  <c r="B101" i="169"/>
  <c r="E100" i="169"/>
  <c r="D100" i="169"/>
  <c r="C100" i="169"/>
  <c r="C99" i="169" s="1"/>
  <c r="B100" i="169"/>
  <c r="B99" i="169" s="1"/>
  <c r="E99" i="169"/>
  <c r="D99" i="169"/>
  <c r="E98" i="169"/>
  <c r="D98" i="169"/>
  <c r="C98" i="169"/>
  <c r="B98" i="169"/>
  <c r="E97" i="169"/>
  <c r="D97" i="169"/>
  <c r="C97" i="169"/>
  <c r="B97" i="169"/>
  <c r="E96" i="169"/>
  <c r="D96" i="169"/>
  <c r="C96" i="169"/>
  <c r="B96" i="169"/>
  <c r="E95" i="169"/>
  <c r="D95" i="169"/>
  <c r="C95" i="169"/>
  <c r="B95" i="169"/>
  <c r="D92" i="169"/>
  <c r="C92" i="169"/>
  <c r="B92" i="169"/>
  <c r="E89" i="169"/>
  <c r="D89" i="169"/>
  <c r="C89" i="169"/>
  <c r="B89" i="169"/>
  <c r="E81" i="169"/>
  <c r="D81" i="169"/>
  <c r="C81" i="169"/>
  <c r="B81" i="169"/>
  <c r="E74" i="169"/>
  <c r="D74" i="169"/>
  <c r="C74" i="169"/>
  <c r="E73" i="169"/>
  <c r="D73" i="169"/>
  <c r="C73" i="169"/>
  <c r="E72" i="169"/>
  <c r="E75" i="169" s="1"/>
  <c r="D72" i="169"/>
  <c r="C72" i="169"/>
  <c r="B72" i="169"/>
  <c r="B59" i="169"/>
  <c r="B60" i="169" s="1"/>
  <c r="E57" i="169"/>
  <c r="E106" i="169" s="1"/>
  <c r="E105" i="169" s="1"/>
  <c r="D57" i="169"/>
  <c r="D106" i="169" s="1"/>
  <c r="D105" i="169" s="1"/>
  <c r="C57" i="169"/>
  <c r="C106" i="169" s="1"/>
  <c r="B57" i="169"/>
  <c r="B106" i="169" s="1"/>
  <c r="B105" i="169" s="1"/>
  <c r="E54" i="169"/>
  <c r="E103" i="169" s="1"/>
  <c r="E102" i="169" s="1"/>
  <c r="D54" i="169"/>
  <c r="D103" i="169" s="1"/>
  <c r="D102" i="169" s="1"/>
  <c r="C54" i="169"/>
  <c r="C103" i="169" s="1"/>
  <c r="B54" i="169"/>
  <c r="B103" i="169" s="1"/>
  <c r="B102" i="169" s="1"/>
  <c r="E45" i="169"/>
  <c r="E94" i="169" s="1"/>
  <c r="D45" i="169"/>
  <c r="D94" i="169" s="1"/>
  <c r="D93" i="169" s="1"/>
  <c r="C45" i="169"/>
  <c r="C94" i="169" s="1"/>
  <c r="C93" i="169" s="1"/>
  <c r="B45" i="169"/>
  <c r="B94" i="169" s="1"/>
  <c r="B42" i="169"/>
  <c r="B91" i="169" s="1"/>
  <c r="B90" i="169" s="1"/>
  <c r="C41" i="169"/>
  <c r="B39" i="169"/>
  <c r="B88" i="169" s="1"/>
  <c r="B87" i="169" s="1"/>
  <c r="C38" i="169"/>
  <c r="D38" i="169" s="1"/>
  <c r="E33" i="169"/>
  <c r="D33" i="169"/>
  <c r="C33" i="169"/>
  <c r="E32" i="169"/>
  <c r="D32" i="169"/>
  <c r="C32" i="169"/>
  <c r="E31" i="169"/>
  <c r="E34" i="169" s="1"/>
  <c r="D31" i="169"/>
  <c r="C31" i="169"/>
  <c r="B31" i="169"/>
  <c r="E243" i="168"/>
  <c r="D243" i="168"/>
  <c r="C243" i="168"/>
  <c r="E242" i="168"/>
  <c r="B242" i="168"/>
  <c r="E241" i="168"/>
  <c r="D241" i="168"/>
  <c r="C241" i="168"/>
  <c r="B241" i="168"/>
  <c r="E240" i="168"/>
  <c r="D240" i="168"/>
  <c r="C240" i="168"/>
  <c r="B240" i="168"/>
  <c r="C239" i="168"/>
  <c r="B239" i="168"/>
  <c r="E238" i="168"/>
  <c r="D238" i="168"/>
  <c r="C238" i="168"/>
  <c r="B238" i="168"/>
  <c r="E237" i="168"/>
  <c r="D237" i="168"/>
  <c r="D236" i="168" s="1"/>
  <c r="C237" i="168"/>
  <c r="B237" i="168"/>
  <c r="E236" i="168"/>
  <c r="C236" i="168"/>
  <c r="B236" i="168"/>
  <c r="E235" i="168"/>
  <c r="D235" i="168"/>
  <c r="C235" i="168"/>
  <c r="B235" i="168"/>
  <c r="E234" i="168"/>
  <c r="D234" i="168"/>
  <c r="D233" i="168" s="1"/>
  <c r="C234" i="168"/>
  <c r="C233" i="168" s="1"/>
  <c r="B234" i="168"/>
  <c r="E233" i="168"/>
  <c r="B233" i="168"/>
  <c r="E232" i="168"/>
  <c r="D232" i="168"/>
  <c r="C232" i="168"/>
  <c r="B232" i="168"/>
  <c r="E231" i="168"/>
  <c r="E230" i="168" s="1"/>
  <c r="D231" i="168"/>
  <c r="D230" i="168" s="1"/>
  <c r="C231" i="168"/>
  <c r="C230" i="168" s="1"/>
  <c r="B231" i="168"/>
  <c r="B230" i="168" s="1"/>
  <c r="E229" i="168"/>
  <c r="D229" i="168"/>
  <c r="C229" i="168"/>
  <c r="B229" i="168"/>
  <c r="E228" i="168"/>
  <c r="E227" i="168" s="1"/>
  <c r="D228" i="168"/>
  <c r="D227" i="168" s="1"/>
  <c r="C228" i="168"/>
  <c r="C227" i="168" s="1"/>
  <c r="B228" i="168"/>
  <c r="B227" i="168" s="1"/>
  <c r="E226" i="168"/>
  <c r="D226" i="168"/>
  <c r="C226" i="168"/>
  <c r="B226" i="168"/>
  <c r="B224" i="168" s="1"/>
  <c r="E225" i="168"/>
  <c r="E224" i="168" s="1"/>
  <c r="D225" i="168"/>
  <c r="D224" i="168" s="1"/>
  <c r="C225" i="168"/>
  <c r="C224" i="168" s="1"/>
  <c r="E223" i="168"/>
  <c r="D223" i="168"/>
  <c r="C223" i="168"/>
  <c r="B223" i="168"/>
  <c r="E222" i="168"/>
  <c r="D222" i="168"/>
  <c r="C222" i="168"/>
  <c r="B222" i="168"/>
  <c r="B221" i="168" s="1"/>
  <c r="E221" i="168"/>
  <c r="C221" i="168"/>
  <c r="E210" i="168"/>
  <c r="D202" i="168"/>
  <c r="C202" i="168"/>
  <c r="E201" i="168"/>
  <c r="D201" i="168"/>
  <c r="C201" i="168"/>
  <c r="E189" i="168"/>
  <c r="C189" i="168"/>
  <c r="D182" i="168"/>
  <c r="C182" i="168"/>
  <c r="E181" i="168"/>
  <c r="D181" i="168"/>
  <c r="C181" i="168"/>
  <c r="E180" i="168"/>
  <c r="D180" i="168"/>
  <c r="C180" i="168"/>
  <c r="B180" i="168"/>
  <c r="E169" i="168"/>
  <c r="D169" i="168"/>
  <c r="C169" i="168"/>
  <c r="B169" i="168"/>
  <c r="E162" i="168"/>
  <c r="D162" i="168"/>
  <c r="C162" i="168"/>
  <c r="E161" i="168"/>
  <c r="D161" i="168"/>
  <c r="C161" i="168"/>
  <c r="E160" i="168"/>
  <c r="D160" i="168"/>
  <c r="C160" i="168"/>
  <c r="B160" i="168"/>
  <c r="E152" i="168"/>
  <c r="D152" i="168"/>
  <c r="B152" i="168"/>
  <c r="E145" i="168"/>
  <c r="D145" i="168"/>
  <c r="C145" i="168"/>
  <c r="E144" i="168"/>
  <c r="D144" i="168"/>
  <c r="C144" i="168"/>
  <c r="E143" i="168"/>
  <c r="D143" i="168"/>
  <c r="C143" i="168"/>
  <c r="B143" i="168"/>
  <c r="E131" i="168"/>
  <c r="D131" i="168"/>
  <c r="D102" i="168" s="1"/>
  <c r="C131" i="168"/>
  <c r="C102" i="168" s="1"/>
  <c r="B131" i="168"/>
  <c r="B102" i="168" s="1"/>
  <c r="E104" i="168"/>
  <c r="D104" i="168"/>
  <c r="C104" i="168"/>
  <c r="E94" i="168"/>
  <c r="D94" i="168"/>
  <c r="C94" i="168"/>
  <c r="C65" i="168" s="1"/>
  <c r="B94" i="168"/>
  <c r="E67" i="168"/>
  <c r="D67" i="168"/>
  <c r="C67" i="168"/>
  <c r="B65" i="168"/>
  <c r="B66" i="168" s="1"/>
  <c r="C58" i="168"/>
  <c r="C59" i="168" s="1"/>
  <c r="B58" i="168"/>
  <c r="B59" i="168" s="1"/>
  <c r="D55" i="168"/>
  <c r="D58" i="168" s="1"/>
  <c r="D59" i="168" s="1"/>
  <c r="E32" i="168"/>
  <c r="D32" i="168"/>
  <c r="C32" i="168"/>
  <c r="E31" i="168"/>
  <c r="D31" i="168"/>
  <c r="C31" i="168"/>
  <c r="E30" i="168"/>
  <c r="D30" i="168"/>
  <c r="C30" i="168"/>
  <c r="B30" i="168"/>
  <c r="B28" i="167"/>
  <c r="C28" i="167"/>
  <c r="C31" i="167" s="1"/>
  <c r="D28" i="167"/>
  <c r="D31" i="167" s="1"/>
  <c r="E28" i="167"/>
  <c r="C29" i="167"/>
  <c r="D29" i="167"/>
  <c r="E29" i="167"/>
  <c r="C30" i="167"/>
  <c r="D30" i="167"/>
  <c r="E30" i="167"/>
  <c r="D53" i="167"/>
  <c r="E53" i="167" s="1"/>
  <c r="E56" i="167" s="1"/>
  <c r="E57" i="167" s="1"/>
  <c r="B56" i="167"/>
  <c r="B57" i="167" s="1"/>
  <c r="C56" i="167"/>
  <c r="C57" i="167"/>
  <c r="C69" i="167"/>
  <c r="E69" i="167"/>
  <c r="E72" i="167" s="1"/>
  <c r="C70" i="167"/>
  <c r="D70" i="167"/>
  <c r="E70" i="167"/>
  <c r="C71" i="167"/>
  <c r="D71" i="167"/>
  <c r="E71" i="167"/>
  <c r="C72" i="167"/>
  <c r="D72" i="167"/>
  <c r="B79" i="167"/>
  <c r="C79" i="167"/>
  <c r="D79" i="167"/>
  <c r="E79" i="167"/>
  <c r="B88" i="167"/>
  <c r="C88" i="167"/>
  <c r="D91" i="167" s="1"/>
  <c r="D88" i="167"/>
  <c r="E88" i="167"/>
  <c r="C89" i="167"/>
  <c r="D89" i="167"/>
  <c r="E89" i="167"/>
  <c r="C90" i="167"/>
  <c r="D90" i="167"/>
  <c r="E90" i="167"/>
  <c r="B97" i="167"/>
  <c r="C97" i="167"/>
  <c r="D97" i="167"/>
  <c r="E97" i="167"/>
  <c r="B106" i="167"/>
  <c r="C106" i="167"/>
  <c r="C109" i="167" s="1"/>
  <c r="D106" i="167"/>
  <c r="E106" i="167"/>
  <c r="C107" i="167"/>
  <c r="D107" i="167"/>
  <c r="E107" i="167"/>
  <c r="C108" i="167"/>
  <c r="D108" i="167"/>
  <c r="E108" i="167"/>
  <c r="B115" i="167"/>
  <c r="C115" i="167"/>
  <c r="D115" i="167"/>
  <c r="E115" i="167"/>
  <c r="B117" i="167"/>
  <c r="C117" i="167"/>
  <c r="C142" i="167" s="1"/>
  <c r="D117" i="167"/>
  <c r="E117" i="167"/>
  <c r="C128" i="167"/>
  <c r="D128" i="167"/>
  <c r="C131" i="167"/>
  <c r="D131" i="167"/>
  <c r="C134" i="167"/>
  <c r="D134" i="167"/>
  <c r="D198" i="166"/>
  <c r="C198" i="166"/>
  <c r="B198" i="166"/>
  <c r="E197" i="166"/>
  <c r="D197" i="166"/>
  <c r="C197" i="166"/>
  <c r="B197" i="166"/>
  <c r="E196" i="166"/>
  <c r="D196" i="166"/>
  <c r="C196" i="166"/>
  <c r="B196" i="166"/>
  <c r="E195" i="166"/>
  <c r="D195" i="166"/>
  <c r="C195" i="166"/>
  <c r="B195" i="166"/>
  <c r="C194" i="166"/>
  <c r="B194" i="166"/>
  <c r="E193" i="166"/>
  <c r="D193" i="166"/>
  <c r="C193" i="166"/>
  <c r="B193" i="166"/>
  <c r="E192" i="166"/>
  <c r="E191" i="166" s="1"/>
  <c r="D192" i="166"/>
  <c r="D191" i="166" s="1"/>
  <c r="C192" i="166"/>
  <c r="B192" i="166"/>
  <c r="B191" i="166" s="1"/>
  <c r="C191" i="166"/>
  <c r="E190" i="166"/>
  <c r="D190" i="166"/>
  <c r="C190" i="166"/>
  <c r="B190" i="166"/>
  <c r="E189" i="166"/>
  <c r="D189" i="166"/>
  <c r="C189" i="166"/>
  <c r="B189" i="166"/>
  <c r="B188" i="166" s="1"/>
  <c r="E188" i="166"/>
  <c r="D188" i="166"/>
  <c r="E187" i="166"/>
  <c r="D187" i="166"/>
  <c r="C187" i="166"/>
  <c r="B187" i="166"/>
  <c r="E186" i="166"/>
  <c r="D186" i="166"/>
  <c r="C186" i="166"/>
  <c r="C185" i="166" s="1"/>
  <c r="B186" i="166"/>
  <c r="B185" i="166" s="1"/>
  <c r="E185" i="166"/>
  <c r="D185" i="166"/>
  <c r="E184" i="166"/>
  <c r="D184" i="166"/>
  <c r="C184" i="166"/>
  <c r="B184" i="166"/>
  <c r="E183" i="166"/>
  <c r="E182" i="166" s="1"/>
  <c r="D183" i="166"/>
  <c r="C183" i="166"/>
  <c r="B183" i="166"/>
  <c r="B182" i="166" s="1"/>
  <c r="D182" i="166"/>
  <c r="C182" i="166"/>
  <c r="E181" i="166"/>
  <c r="D181" i="166"/>
  <c r="C181" i="166"/>
  <c r="B181" i="166"/>
  <c r="E180" i="166"/>
  <c r="D180" i="166"/>
  <c r="D179" i="166" s="1"/>
  <c r="C180" i="166"/>
  <c r="C179" i="166" s="1"/>
  <c r="B180" i="166"/>
  <c r="B179" i="166" s="1"/>
  <c r="E179" i="166"/>
  <c r="E178" i="166"/>
  <c r="D178" i="166"/>
  <c r="C178" i="166"/>
  <c r="E177" i="166"/>
  <c r="D177" i="166"/>
  <c r="C177" i="166"/>
  <c r="C176" i="166" s="1"/>
  <c r="B177" i="166"/>
  <c r="B176" i="166" s="1"/>
  <c r="E172" i="166"/>
  <c r="D172" i="166"/>
  <c r="C172" i="166"/>
  <c r="B172" i="166"/>
  <c r="E165" i="166"/>
  <c r="D165" i="166"/>
  <c r="C165" i="166"/>
  <c r="E164" i="166"/>
  <c r="D164" i="166"/>
  <c r="C164" i="166"/>
  <c r="E163" i="166"/>
  <c r="E166" i="166" s="1"/>
  <c r="D163" i="166"/>
  <c r="C163" i="166"/>
  <c r="B163" i="166"/>
  <c r="D155" i="166"/>
  <c r="C155" i="166"/>
  <c r="B155" i="166"/>
  <c r="E154" i="166"/>
  <c r="E198" i="166" s="1"/>
  <c r="E148" i="166"/>
  <c r="D148" i="166"/>
  <c r="C148" i="166"/>
  <c r="B148" i="166"/>
  <c r="E147" i="166"/>
  <c r="D147" i="166"/>
  <c r="C147" i="166"/>
  <c r="B147" i="166"/>
  <c r="E146" i="166"/>
  <c r="E149" i="166" s="1"/>
  <c r="D146" i="166"/>
  <c r="C146" i="166"/>
  <c r="B146" i="166"/>
  <c r="B149" i="166" s="1"/>
  <c r="E133" i="166"/>
  <c r="D133" i="166"/>
  <c r="C133" i="166"/>
  <c r="B133" i="166"/>
  <c r="B104" i="166" s="1"/>
  <c r="B174" i="166" s="1"/>
  <c r="E106" i="166"/>
  <c r="D106" i="166"/>
  <c r="C106" i="166"/>
  <c r="B106" i="166"/>
  <c r="E104" i="166"/>
  <c r="E107" i="166" s="1"/>
  <c r="D104" i="166"/>
  <c r="C104" i="166"/>
  <c r="C174" i="166" s="1"/>
  <c r="E96" i="166"/>
  <c r="E97" i="166" s="1"/>
  <c r="D96" i="166"/>
  <c r="D97" i="166" s="1"/>
  <c r="C96" i="166"/>
  <c r="C97" i="166" s="1"/>
  <c r="B96" i="166"/>
  <c r="B97" i="166" s="1"/>
  <c r="E70" i="166"/>
  <c r="D70" i="166"/>
  <c r="C70" i="166"/>
  <c r="E69" i="166"/>
  <c r="D69" i="166"/>
  <c r="C69" i="166"/>
  <c r="E68" i="166"/>
  <c r="D68" i="166"/>
  <c r="C68" i="166"/>
  <c r="C71" i="166" s="1"/>
  <c r="B68" i="166"/>
  <c r="C59" i="166"/>
  <c r="C60" i="166" s="1"/>
  <c r="B59" i="166"/>
  <c r="B60" i="166" s="1"/>
  <c r="D56" i="166"/>
  <c r="D194" i="166" s="1"/>
  <c r="C33" i="166"/>
  <c r="E32" i="166"/>
  <c r="D32" i="166"/>
  <c r="C32" i="166"/>
  <c r="C31" i="166"/>
  <c r="B31" i="166"/>
  <c r="C127" i="175" l="1"/>
  <c r="B127" i="175"/>
  <c r="B142" i="175"/>
  <c r="E127" i="175"/>
  <c r="E45" i="175"/>
  <c r="E57" i="175"/>
  <c r="E60" i="175" s="1"/>
  <c r="E120" i="175" s="1"/>
  <c r="D127" i="175"/>
  <c r="B60" i="175"/>
  <c r="C60" i="175"/>
  <c r="D35" i="183"/>
  <c r="D139" i="183"/>
  <c r="D183" i="183"/>
  <c r="C254" i="183"/>
  <c r="E297" i="183"/>
  <c r="E75" i="183"/>
  <c r="C183" i="183"/>
  <c r="D379" i="183"/>
  <c r="D381" i="183"/>
  <c r="E341" i="183"/>
  <c r="C75" i="183"/>
  <c r="E183" i="183"/>
  <c r="D75" i="183"/>
  <c r="E118" i="183"/>
  <c r="E139" i="183"/>
  <c r="C162" i="183"/>
  <c r="E212" i="183"/>
  <c r="D297" i="183"/>
  <c r="E318" i="183"/>
  <c r="C362" i="183"/>
  <c r="B397" i="183"/>
  <c r="E377" i="183"/>
  <c r="E380" i="183"/>
  <c r="E381" i="183" s="1"/>
  <c r="E383" i="183"/>
  <c r="E385" i="183"/>
  <c r="E389" i="183"/>
  <c r="E391" i="183"/>
  <c r="E393" i="183"/>
  <c r="E162" i="183"/>
  <c r="C118" i="183"/>
  <c r="C139" i="183"/>
  <c r="D254" i="183"/>
  <c r="C318" i="183"/>
  <c r="D341" i="183"/>
  <c r="E362" i="183"/>
  <c r="C379" i="183"/>
  <c r="C381" i="183"/>
  <c r="C385" i="183"/>
  <c r="C387" i="183"/>
  <c r="C389" i="183"/>
  <c r="C258" i="176"/>
  <c r="C240" i="176" s="1"/>
  <c r="C59" i="176"/>
  <c r="B233" i="176"/>
  <c r="B215" i="176" s="1"/>
  <c r="B216" i="176" s="1"/>
  <c r="D233" i="176"/>
  <c r="D215" i="176" s="1"/>
  <c r="E218" i="176" s="1"/>
  <c r="B59" i="176"/>
  <c r="C334" i="176"/>
  <c r="B339" i="176"/>
  <c r="C233" i="176"/>
  <c r="C215" i="176" s="1"/>
  <c r="C218" i="176" s="1"/>
  <c r="E322" i="176"/>
  <c r="D334" i="176"/>
  <c r="D339" i="176"/>
  <c r="C339" i="176"/>
  <c r="D235" i="181"/>
  <c r="E244" i="181"/>
  <c r="D97" i="181"/>
  <c r="D160" i="181"/>
  <c r="B67" i="181"/>
  <c r="B97" i="181" s="1"/>
  <c r="C97" i="181"/>
  <c r="D134" i="181"/>
  <c r="E145" i="181"/>
  <c r="E160" i="181"/>
  <c r="B228" i="181"/>
  <c r="B227" i="181"/>
  <c r="C60" i="181"/>
  <c r="C228" i="181"/>
  <c r="C134" i="181"/>
  <c r="B60" i="181"/>
  <c r="B134" i="181"/>
  <c r="C160" i="181"/>
  <c r="C227" i="181"/>
  <c r="B251" i="181"/>
  <c r="C281" i="179"/>
  <c r="B61" i="179"/>
  <c r="B62" i="179" s="1"/>
  <c r="C151" i="179"/>
  <c r="D358" i="179"/>
  <c r="D36" i="179"/>
  <c r="C227" i="179"/>
  <c r="B386" i="179"/>
  <c r="C36" i="179"/>
  <c r="E358" i="179"/>
  <c r="B99" i="179"/>
  <c r="C106" i="179"/>
  <c r="C107" i="179" s="1"/>
  <c r="D281" i="179"/>
  <c r="E281" i="179"/>
  <c r="C61" i="179"/>
  <c r="C62" i="179" s="1"/>
  <c r="D99" i="179"/>
  <c r="E36" i="179"/>
  <c r="E106" i="179"/>
  <c r="E109" i="179" s="1"/>
  <c r="B376" i="179"/>
  <c r="C31" i="173"/>
  <c r="D146" i="173"/>
  <c r="C266" i="173"/>
  <c r="C64" i="173"/>
  <c r="C67" i="173" s="1"/>
  <c r="D94" i="173"/>
  <c r="C104" i="173"/>
  <c r="E131" i="173"/>
  <c r="E146" i="173"/>
  <c r="B131" i="173"/>
  <c r="E266" i="173"/>
  <c r="B94" i="173"/>
  <c r="C131" i="173"/>
  <c r="C243" i="182"/>
  <c r="D378" i="182"/>
  <c r="E38" i="182"/>
  <c r="C63" i="182"/>
  <c r="C64" i="182" s="1"/>
  <c r="D283" i="182"/>
  <c r="D74" i="182"/>
  <c r="D364" i="182"/>
  <c r="D178" i="182"/>
  <c r="D217" i="182"/>
  <c r="D199" i="182" s="1"/>
  <c r="C38" i="182"/>
  <c r="C101" i="182"/>
  <c r="C108" i="182"/>
  <c r="C111" i="182" s="1"/>
  <c r="D138" i="182"/>
  <c r="C178" i="182"/>
  <c r="C283" i="182"/>
  <c r="D101" i="182"/>
  <c r="B63" i="182"/>
  <c r="B64" i="182" s="1"/>
  <c r="E74" i="182"/>
  <c r="E101" i="182"/>
  <c r="B138" i="182"/>
  <c r="E178" i="182"/>
  <c r="D258" i="182"/>
  <c r="E283" i="182"/>
  <c r="E75" i="177"/>
  <c r="C94" i="177"/>
  <c r="B94" i="177"/>
  <c r="C92" i="177"/>
  <c r="D100" i="177"/>
  <c r="D112" i="177"/>
  <c r="D93" i="177" s="1"/>
  <c r="B31" i="177"/>
  <c r="B32" i="177" s="1"/>
  <c r="C93" i="177"/>
  <c r="E57" i="177"/>
  <c r="E112" i="177" s="1"/>
  <c r="E93" i="177" s="1"/>
  <c r="B100" i="177"/>
  <c r="C125" i="172"/>
  <c r="D181" i="172"/>
  <c r="B57" i="172"/>
  <c r="C143" i="172"/>
  <c r="C163" i="172"/>
  <c r="D107" i="172"/>
  <c r="D72" i="172"/>
  <c r="E107" i="172"/>
  <c r="D125" i="172"/>
  <c r="E143" i="172"/>
  <c r="E181" i="172"/>
  <c r="D90" i="172"/>
  <c r="E126" i="172"/>
  <c r="E164" i="172"/>
  <c r="E199" i="172"/>
  <c r="E71" i="172"/>
  <c r="C71" i="172"/>
  <c r="E89" i="172"/>
  <c r="B216" i="172"/>
  <c r="B158" i="170"/>
  <c r="D158" i="170"/>
  <c r="B45" i="170"/>
  <c r="C165" i="170"/>
  <c r="C158" i="170" s="1"/>
  <c r="C45" i="170"/>
  <c r="E165" i="170"/>
  <c r="E158" i="170" s="1"/>
  <c r="D42" i="170"/>
  <c r="D45" i="170" s="1"/>
  <c r="E45" i="170"/>
  <c r="D28" i="174"/>
  <c r="C86" i="174"/>
  <c r="C69" i="174"/>
  <c r="C28" i="174"/>
  <c r="D69" i="174"/>
  <c r="E86" i="174"/>
  <c r="B53" i="174"/>
  <c r="B54" i="174" s="1"/>
  <c r="E69" i="174"/>
  <c r="E28" i="174"/>
  <c r="C53" i="174"/>
  <c r="C54" i="174" s="1"/>
  <c r="E137" i="178"/>
  <c r="E138" i="178" s="1"/>
  <c r="E229" i="178"/>
  <c r="E232" i="178"/>
  <c r="E235" i="178"/>
  <c r="E225" i="178" s="1"/>
  <c r="E238" i="178"/>
  <c r="E241" i="178"/>
  <c r="E244" i="178"/>
  <c r="E99" i="178"/>
  <c r="E70" i="178" s="1"/>
  <c r="E100" i="178" s="1"/>
  <c r="B229" i="178"/>
  <c r="B235" i="178"/>
  <c r="B238" i="178"/>
  <c r="B241" i="178"/>
  <c r="B244" i="178"/>
  <c r="B168" i="178"/>
  <c r="B194" i="178"/>
  <c r="B61" i="178"/>
  <c r="B32" i="178" s="1"/>
  <c r="B33" i="178" s="1"/>
  <c r="B99" i="178"/>
  <c r="C137" i="178"/>
  <c r="C138" i="178" s="1"/>
  <c r="C168" i="178"/>
  <c r="C194" i="178"/>
  <c r="C176" i="178" s="1"/>
  <c r="C195" i="178" s="1"/>
  <c r="D99" i="178"/>
  <c r="E168" i="178"/>
  <c r="C61" i="178"/>
  <c r="C99" i="178"/>
  <c r="C224" i="178" s="1"/>
  <c r="D137" i="178"/>
  <c r="D138" i="178" s="1"/>
  <c r="D168" i="178"/>
  <c r="D194" i="178"/>
  <c r="E279" i="171"/>
  <c r="B251" i="171"/>
  <c r="C254" i="171" s="1"/>
  <c r="D34" i="171"/>
  <c r="E174" i="171"/>
  <c r="E134" i="171"/>
  <c r="D97" i="171"/>
  <c r="C134" i="171"/>
  <c r="E34" i="171"/>
  <c r="B67" i="171"/>
  <c r="B68" i="171" s="1"/>
  <c r="B428" i="171"/>
  <c r="D33" i="184"/>
  <c r="C149" i="184"/>
  <c r="D178" i="184"/>
  <c r="C33" i="184"/>
  <c r="B97" i="184"/>
  <c r="C108" i="184"/>
  <c r="C160" i="184"/>
  <c r="E178" i="184"/>
  <c r="C228" i="184"/>
  <c r="D216" i="184"/>
  <c r="D219" i="184" s="1"/>
  <c r="B228" i="184"/>
  <c r="E33" i="184"/>
  <c r="E160" i="184"/>
  <c r="C178" i="184"/>
  <c r="D198" i="184"/>
  <c r="C218" i="184"/>
  <c r="E218" i="184"/>
  <c r="C91" i="167"/>
  <c r="E109" i="167"/>
  <c r="D109" i="167"/>
  <c r="D56" i="167"/>
  <c r="B118" i="167"/>
  <c r="B142" i="167" s="1"/>
  <c r="E91" i="167"/>
  <c r="E118" i="167"/>
  <c r="E142" i="167" s="1"/>
  <c r="B68" i="180"/>
  <c r="B66" i="180"/>
  <c r="B69" i="180" s="1"/>
  <c r="D57" i="180"/>
  <c r="B95" i="180"/>
  <c r="E109" i="180"/>
  <c r="D94" i="180"/>
  <c r="C34" i="169"/>
  <c r="E93" i="169"/>
  <c r="D75" i="169"/>
  <c r="D34" i="169"/>
  <c r="C75" i="169"/>
  <c r="B93" i="169"/>
  <c r="B86" i="169"/>
  <c r="C59" i="169"/>
  <c r="C60" i="169" s="1"/>
  <c r="C102" i="169"/>
  <c r="C105" i="169"/>
  <c r="D41" i="169"/>
  <c r="E41" i="169" s="1"/>
  <c r="D71" i="166"/>
  <c r="E176" i="166"/>
  <c r="B175" i="166"/>
  <c r="C188" i="166"/>
  <c r="E71" i="166"/>
  <c r="C149" i="166"/>
  <c r="C166" i="166"/>
  <c r="C134" i="166"/>
  <c r="C34" i="166"/>
  <c r="D107" i="166"/>
  <c r="D134" i="166"/>
  <c r="D149" i="166"/>
  <c r="C175" i="166"/>
  <c r="C199" i="166" s="1"/>
  <c r="D166" i="166"/>
  <c r="D176" i="166"/>
  <c r="E134" i="166"/>
  <c r="B134" i="166"/>
  <c r="D183" i="168"/>
  <c r="D33" i="168"/>
  <c r="D221" i="168"/>
  <c r="D146" i="168"/>
  <c r="B220" i="168"/>
  <c r="C163" i="168"/>
  <c r="E146" i="168"/>
  <c r="D105" i="168"/>
  <c r="C183" i="168"/>
  <c r="D65" i="168"/>
  <c r="D219" i="168" s="1"/>
  <c r="D163" i="168"/>
  <c r="E163" i="168"/>
  <c r="E33" i="168"/>
  <c r="E65" i="168"/>
  <c r="B95" i="168"/>
  <c r="C132" i="168"/>
  <c r="C146" i="168"/>
  <c r="E102" i="168"/>
  <c r="D132" i="168"/>
  <c r="C220" i="168"/>
  <c r="C219" i="184"/>
  <c r="C197" i="184"/>
  <c r="B195" i="184"/>
  <c r="C198" i="184" s="1"/>
  <c r="E55" i="184"/>
  <c r="E67" i="184"/>
  <c r="B70" i="184"/>
  <c r="C227" i="184"/>
  <c r="C252" i="184" s="1"/>
  <c r="B227" i="184"/>
  <c r="D58" i="184"/>
  <c r="D59" i="184" s="1"/>
  <c r="D227" i="184"/>
  <c r="D248" i="184"/>
  <c r="C397" i="183"/>
  <c r="C375" i="183"/>
  <c r="E31" i="183"/>
  <c r="E64" i="183" s="1"/>
  <c r="D377" i="183"/>
  <c r="D385" i="183"/>
  <c r="D374" i="183"/>
  <c r="E379" i="183"/>
  <c r="D393" i="183"/>
  <c r="E374" i="183"/>
  <c r="C377" i="183"/>
  <c r="D387" i="183"/>
  <c r="C225" i="182"/>
  <c r="C351" i="182"/>
  <c r="C333" i="182"/>
  <c r="C331" i="182"/>
  <c r="C334" i="182" s="1"/>
  <c r="C200" i="182"/>
  <c r="C203" i="182" s="1"/>
  <c r="C202" i="182"/>
  <c r="D225" i="182"/>
  <c r="C305" i="182"/>
  <c r="C308" i="182" s="1"/>
  <c r="C307" i="182"/>
  <c r="D333" i="182"/>
  <c r="D331" i="182"/>
  <c r="D202" i="182"/>
  <c r="D200" i="182"/>
  <c r="E225" i="182"/>
  <c r="D307" i="182"/>
  <c r="D305" i="182"/>
  <c r="E331" i="182"/>
  <c r="E334" i="182" s="1"/>
  <c r="E333" i="182"/>
  <c r="E109" i="182"/>
  <c r="E112" i="182" s="1"/>
  <c r="E111" i="182"/>
  <c r="C74" i="182"/>
  <c r="E202" i="182"/>
  <c r="E200" i="182"/>
  <c r="B225" i="182"/>
  <c r="E307" i="182"/>
  <c r="E305" i="182"/>
  <c r="C72" i="182"/>
  <c r="C75" i="182" s="1"/>
  <c r="B101" i="182"/>
  <c r="E138" i="182"/>
  <c r="D63" i="182"/>
  <c r="D64" i="182" s="1"/>
  <c r="D72" i="182"/>
  <c r="D75" i="182" s="1"/>
  <c r="C109" i="182"/>
  <c r="C112" i="182" s="1"/>
  <c r="E60" i="182"/>
  <c r="C34" i="181"/>
  <c r="D30" i="181"/>
  <c r="E104" i="181"/>
  <c r="E134" i="181" s="1"/>
  <c r="C33" i="181"/>
  <c r="E166" i="181"/>
  <c r="C251" i="181"/>
  <c r="E59" i="181"/>
  <c r="E67" i="181"/>
  <c r="E97" i="181" s="1"/>
  <c r="D247" i="181"/>
  <c r="D251" i="181"/>
  <c r="D166" i="181"/>
  <c r="D228" i="181" s="1"/>
  <c r="C28" i="180"/>
  <c r="C58" i="180"/>
  <c r="C68" i="180"/>
  <c r="C66" i="180"/>
  <c r="C117" i="180"/>
  <c r="D65" i="180"/>
  <c r="E65" i="180"/>
  <c r="E95" i="180" s="1"/>
  <c r="B106" i="180"/>
  <c r="B109" i="180" s="1"/>
  <c r="C108" i="180"/>
  <c r="B108" i="180"/>
  <c r="B28" i="180"/>
  <c r="B117" i="180" s="1"/>
  <c r="C118" i="180"/>
  <c r="C142" i="180" s="1"/>
  <c r="B118" i="180"/>
  <c r="C95" i="180"/>
  <c r="D137" i="180"/>
  <c r="E57" i="180"/>
  <c r="E118" i="180" s="1"/>
  <c r="E395" i="179"/>
  <c r="E61" i="179"/>
  <c r="E62" i="179" s="1"/>
  <c r="D198" i="179"/>
  <c r="D200" i="179"/>
  <c r="C305" i="179"/>
  <c r="C303" i="179"/>
  <c r="C306" i="179" s="1"/>
  <c r="C331" i="179"/>
  <c r="C329" i="179"/>
  <c r="C332" i="179" s="1"/>
  <c r="E198" i="179"/>
  <c r="E200" i="179"/>
  <c r="C376" i="179"/>
  <c r="D303" i="179"/>
  <c r="D305" i="179"/>
  <c r="D329" i="179"/>
  <c r="D331" i="179"/>
  <c r="E70" i="179"/>
  <c r="E73" i="179" s="1"/>
  <c r="E72" i="179"/>
  <c r="D107" i="179"/>
  <c r="D223" i="179"/>
  <c r="E305" i="179"/>
  <c r="E303" i="179"/>
  <c r="E331" i="179"/>
  <c r="E329" i="179"/>
  <c r="C175" i="179"/>
  <c r="D175" i="179"/>
  <c r="C173" i="179"/>
  <c r="C176" i="179" s="1"/>
  <c r="C200" i="179"/>
  <c r="C198" i="179"/>
  <c r="C201" i="179" s="1"/>
  <c r="E376" i="179"/>
  <c r="E223" i="179"/>
  <c r="D136" i="179"/>
  <c r="C69" i="179"/>
  <c r="C99" i="179" s="1"/>
  <c r="B106" i="179"/>
  <c r="B375" i="179" s="1"/>
  <c r="B408" i="179" s="1"/>
  <c r="D151" i="179"/>
  <c r="C256" i="179"/>
  <c r="B70" i="179"/>
  <c r="E99" i="179"/>
  <c r="D61" i="179"/>
  <c r="D62" i="179" s="1"/>
  <c r="D395" i="179"/>
  <c r="D70" i="178"/>
  <c r="D100" i="178" s="1"/>
  <c r="E176" i="178"/>
  <c r="E195" i="178" s="1"/>
  <c r="B195" i="178"/>
  <c r="B176" i="178"/>
  <c r="B70" i="178"/>
  <c r="B100" i="178" s="1"/>
  <c r="C32" i="178"/>
  <c r="C33" i="178" s="1"/>
  <c r="D176" i="178"/>
  <c r="D195" i="178" s="1"/>
  <c r="D61" i="178"/>
  <c r="E61" i="178"/>
  <c r="C244" i="178"/>
  <c r="C225" i="178" s="1"/>
  <c r="B137" i="178"/>
  <c r="B138" i="178" s="1"/>
  <c r="B232" i="178"/>
  <c r="B225" i="178" s="1"/>
  <c r="D31" i="177"/>
  <c r="C75" i="177"/>
  <c r="B92" i="177"/>
  <c r="B73" i="177"/>
  <c r="C125" i="177"/>
  <c r="C32" i="177"/>
  <c r="C35" i="177" s="1"/>
  <c r="C34" i="177"/>
  <c r="D73" i="177"/>
  <c r="D75" i="177"/>
  <c r="E60" i="177"/>
  <c r="E73" i="177"/>
  <c r="C61" i="177"/>
  <c r="C73" i="177"/>
  <c r="C76" i="177" s="1"/>
  <c r="D111" i="176"/>
  <c r="D109" i="176"/>
  <c r="C192" i="176"/>
  <c r="C190" i="176"/>
  <c r="C193" i="176" s="1"/>
  <c r="D67" i="176"/>
  <c r="E109" i="176"/>
  <c r="E112" i="176" s="1"/>
  <c r="E111" i="176"/>
  <c r="C163" i="176"/>
  <c r="C166" i="176" s="1"/>
  <c r="C165" i="176"/>
  <c r="D192" i="176"/>
  <c r="D190" i="176"/>
  <c r="D193" i="176" s="1"/>
  <c r="E216" i="176"/>
  <c r="E243" i="176"/>
  <c r="E241" i="176"/>
  <c r="C294" i="176"/>
  <c r="C292" i="176"/>
  <c r="C295" i="176" s="1"/>
  <c r="C67" i="176"/>
  <c r="E139" i="176"/>
  <c r="E137" i="176"/>
  <c r="D243" i="176"/>
  <c r="D241" i="176"/>
  <c r="B30" i="176"/>
  <c r="B31" i="176" s="1"/>
  <c r="E67" i="176"/>
  <c r="B109" i="176"/>
  <c r="C139" i="176"/>
  <c r="C137" i="176"/>
  <c r="C140" i="176" s="1"/>
  <c r="D165" i="176"/>
  <c r="D163" i="176"/>
  <c r="E192" i="176"/>
  <c r="E190" i="176"/>
  <c r="C269" i="176"/>
  <c r="C267" i="176"/>
  <c r="C270" i="176" s="1"/>
  <c r="D294" i="176"/>
  <c r="D292" i="176"/>
  <c r="E269" i="176"/>
  <c r="E267" i="176"/>
  <c r="B67" i="176"/>
  <c r="B68" i="176" s="1"/>
  <c r="B312" i="176"/>
  <c r="C111" i="176"/>
  <c r="C109" i="176"/>
  <c r="C112" i="176" s="1"/>
  <c r="D137" i="176"/>
  <c r="D139" i="176"/>
  <c r="E165" i="176"/>
  <c r="E163" i="176"/>
  <c r="E166" i="176" s="1"/>
  <c r="C241" i="176"/>
  <c r="C244" i="176" s="1"/>
  <c r="C243" i="176"/>
  <c r="D269" i="176"/>
  <c r="D267" i="176"/>
  <c r="D270" i="176" s="1"/>
  <c r="E292" i="176"/>
  <c r="E294" i="176"/>
  <c r="C30" i="176"/>
  <c r="C60" i="176" s="1"/>
  <c r="D59" i="176"/>
  <c r="E56" i="176"/>
  <c r="C73" i="175"/>
  <c r="C76" i="175" s="1"/>
  <c r="D75" i="175"/>
  <c r="C75" i="175"/>
  <c r="E75" i="175"/>
  <c r="E73" i="175"/>
  <c r="E76" i="175" s="1"/>
  <c r="D101" i="175"/>
  <c r="E103" i="175"/>
  <c r="D103" i="175"/>
  <c r="B31" i="175"/>
  <c r="B61" i="175" s="1"/>
  <c r="B120" i="175"/>
  <c r="D76" i="175"/>
  <c r="D45" i="175"/>
  <c r="D60" i="175" s="1"/>
  <c r="B95" i="174"/>
  <c r="B119" i="174" s="1"/>
  <c r="E50" i="174"/>
  <c r="D53" i="174"/>
  <c r="D54" i="174" s="1"/>
  <c r="C334" i="173"/>
  <c r="C208" i="173"/>
  <c r="D290" i="173"/>
  <c r="D288" i="173"/>
  <c r="C105" i="173"/>
  <c r="E290" i="173"/>
  <c r="E288" i="173"/>
  <c r="D183" i="173"/>
  <c r="D185" i="173"/>
  <c r="E208" i="173"/>
  <c r="C316" i="173"/>
  <c r="C314" i="173"/>
  <c r="C317" i="173" s="1"/>
  <c r="E316" i="173"/>
  <c r="E314" i="173"/>
  <c r="D102" i="173"/>
  <c r="D105" i="173" s="1"/>
  <c r="D104" i="173"/>
  <c r="C183" i="173"/>
  <c r="C186" i="173" s="1"/>
  <c r="C185" i="173"/>
  <c r="D208" i="173"/>
  <c r="E353" i="173"/>
  <c r="E56" i="173"/>
  <c r="E57" i="173" s="1"/>
  <c r="E65" i="173"/>
  <c r="E68" i="173" s="1"/>
  <c r="E67" i="173"/>
  <c r="E185" i="173"/>
  <c r="E183" i="173"/>
  <c r="E186" i="173" s="1"/>
  <c r="B208" i="173"/>
  <c r="B334" i="173"/>
  <c r="E238" i="173"/>
  <c r="E241" i="173" s="1"/>
  <c r="E240" i="173"/>
  <c r="C288" i="173"/>
  <c r="C291" i="173" s="1"/>
  <c r="C290" i="173"/>
  <c r="C240" i="173"/>
  <c r="C238" i="173"/>
  <c r="C241" i="173" s="1"/>
  <c r="D240" i="173"/>
  <c r="D316" i="173"/>
  <c r="D314" i="173"/>
  <c r="E94" i="173"/>
  <c r="D131" i="173"/>
  <c r="D56" i="173"/>
  <c r="D57" i="173" s="1"/>
  <c r="E104" i="173"/>
  <c r="D353" i="173"/>
  <c r="E211" i="172"/>
  <c r="E40" i="172"/>
  <c r="E36" i="172"/>
  <c r="E210" i="172" s="1"/>
  <c r="B209" i="172"/>
  <c r="B28" i="172"/>
  <c r="B29" i="172" s="1"/>
  <c r="B208" i="172"/>
  <c r="C199" i="172"/>
  <c r="C72" i="172"/>
  <c r="C90" i="172"/>
  <c r="D144" i="172"/>
  <c r="D164" i="172"/>
  <c r="C179" i="172"/>
  <c r="C182" i="172" s="1"/>
  <c r="C181" i="172"/>
  <c r="E69" i="172"/>
  <c r="E72" i="172" s="1"/>
  <c r="C105" i="172"/>
  <c r="C108" i="172" s="1"/>
  <c r="D179" i="172"/>
  <c r="D182" i="172" s="1"/>
  <c r="C39" i="172"/>
  <c r="C213" i="172" s="1"/>
  <c r="D40" i="172"/>
  <c r="D71" i="172"/>
  <c r="E87" i="172"/>
  <c r="E90" i="172" s="1"/>
  <c r="C89" i="172"/>
  <c r="D105" i="172"/>
  <c r="C123" i="172"/>
  <c r="C126" i="172" s="1"/>
  <c r="E125" i="172"/>
  <c r="D143" i="172"/>
  <c r="D163" i="172"/>
  <c r="E179" i="172"/>
  <c r="D197" i="172"/>
  <c r="C216" i="172"/>
  <c r="C209" i="172" s="1"/>
  <c r="E141" i="172"/>
  <c r="E144" i="172" s="1"/>
  <c r="C197" i="172"/>
  <c r="C200" i="172" s="1"/>
  <c r="D89" i="172"/>
  <c r="E163" i="172"/>
  <c r="D211" i="172"/>
  <c r="D228" i="172"/>
  <c r="D221" i="171"/>
  <c r="D354" i="171"/>
  <c r="D356" i="171"/>
  <c r="C171" i="171"/>
  <c r="C174" i="171" s="1"/>
  <c r="D173" i="171"/>
  <c r="C173" i="171"/>
  <c r="D198" i="171"/>
  <c r="D196" i="171"/>
  <c r="E221" i="171"/>
  <c r="C400" i="171"/>
  <c r="C303" i="171"/>
  <c r="C301" i="171"/>
  <c r="C304" i="171" s="1"/>
  <c r="E354" i="171"/>
  <c r="E356" i="171"/>
  <c r="E146" i="171"/>
  <c r="E148" i="171"/>
  <c r="C198" i="171"/>
  <c r="C196" i="171"/>
  <c r="C199" i="171" s="1"/>
  <c r="C327" i="171"/>
  <c r="C330" i="171" s="1"/>
  <c r="C329" i="171"/>
  <c r="E381" i="171"/>
  <c r="E383" i="171"/>
  <c r="C68" i="171"/>
  <c r="C71" i="171" s="1"/>
  <c r="C148" i="171"/>
  <c r="C146" i="171"/>
  <c r="C149" i="171" s="1"/>
  <c r="E198" i="171"/>
  <c r="E196" i="171"/>
  <c r="B401" i="171"/>
  <c r="B221" i="171"/>
  <c r="D400" i="171"/>
  <c r="D251" i="171"/>
  <c r="D254" i="171" s="1"/>
  <c r="D253" i="171"/>
  <c r="D301" i="171"/>
  <c r="D303" i="171"/>
  <c r="E329" i="171"/>
  <c r="E327" i="171"/>
  <c r="C383" i="171"/>
  <c r="C381" i="171"/>
  <c r="C384" i="171" s="1"/>
  <c r="D146" i="171"/>
  <c r="D149" i="171" s="1"/>
  <c r="D148" i="171"/>
  <c r="C401" i="171"/>
  <c r="C221" i="171"/>
  <c r="E251" i="171"/>
  <c r="E254" i="171" s="1"/>
  <c r="E253" i="171"/>
  <c r="E301" i="171"/>
  <c r="E304" i="171" s="1"/>
  <c r="E400" i="171"/>
  <c r="E303" i="171"/>
  <c r="D329" i="171"/>
  <c r="C356" i="171"/>
  <c r="C354" i="171"/>
  <c r="C357" i="171" s="1"/>
  <c r="D381" i="171"/>
  <c r="D383" i="171"/>
  <c r="D59" i="171"/>
  <c r="D60" i="171" s="1"/>
  <c r="C105" i="171"/>
  <c r="C108" i="171" s="1"/>
  <c r="D327" i="171"/>
  <c r="C34" i="171"/>
  <c r="E56" i="171"/>
  <c r="E67" i="171"/>
  <c r="D104" i="171"/>
  <c r="D174" i="171"/>
  <c r="D279" i="171"/>
  <c r="D70" i="171"/>
  <c r="C97" i="171"/>
  <c r="B134" i="171"/>
  <c r="C28" i="170"/>
  <c r="C46" i="170"/>
  <c r="C112" i="170"/>
  <c r="C115" i="170" s="1"/>
  <c r="C114" i="170"/>
  <c r="D28" i="170"/>
  <c r="D46" i="170"/>
  <c r="C85" i="170"/>
  <c r="C83" i="170"/>
  <c r="C86" i="170" s="1"/>
  <c r="D114" i="170"/>
  <c r="D112" i="170"/>
  <c r="D115" i="170" s="1"/>
  <c r="E140" i="170"/>
  <c r="E138" i="170"/>
  <c r="E28" i="170"/>
  <c r="E157" i="170" s="1"/>
  <c r="E178" i="170" s="1"/>
  <c r="C60" i="170"/>
  <c r="C58" i="170"/>
  <c r="C61" i="170" s="1"/>
  <c r="D83" i="170"/>
  <c r="D85" i="170"/>
  <c r="E114" i="170"/>
  <c r="E112" i="170"/>
  <c r="B138" i="170"/>
  <c r="E58" i="170"/>
  <c r="E60" i="170"/>
  <c r="D140" i="170"/>
  <c r="D157" i="170"/>
  <c r="D178" i="170" s="1"/>
  <c r="D138" i="170"/>
  <c r="D60" i="170"/>
  <c r="D58" i="170"/>
  <c r="D61" i="170" s="1"/>
  <c r="E85" i="170"/>
  <c r="E83" i="170"/>
  <c r="E86" i="170" s="1"/>
  <c r="C140" i="170"/>
  <c r="C157" i="170"/>
  <c r="C178" i="170" s="1"/>
  <c r="C138" i="170"/>
  <c r="B28" i="170"/>
  <c r="B29" i="170" s="1"/>
  <c r="D39" i="169"/>
  <c r="D88" i="169" s="1"/>
  <c r="D87" i="169" s="1"/>
  <c r="E38" i="169"/>
  <c r="E39" i="169" s="1"/>
  <c r="E88" i="169" s="1"/>
  <c r="E87" i="169" s="1"/>
  <c r="E42" i="169"/>
  <c r="E91" i="169" s="1"/>
  <c r="E90" i="169" s="1"/>
  <c r="C86" i="169"/>
  <c r="E85" i="169"/>
  <c r="C42" i="169"/>
  <c r="C91" i="169" s="1"/>
  <c r="C90" i="169" s="1"/>
  <c r="B85" i="169"/>
  <c r="B110" i="169" s="1"/>
  <c r="C39" i="169"/>
  <c r="C88" i="169" s="1"/>
  <c r="C87" i="169" s="1"/>
  <c r="C85" i="169"/>
  <c r="D85" i="169"/>
  <c r="B103" i="168"/>
  <c r="B219" i="168"/>
  <c r="C105" i="168"/>
  <c r="C66" i="168"/>
  <c r="C69" i="168" s="1"/>
  <c r="C219" i="168"/>
  <c r="C68" i="168"/>
  <c r="D220" i="168"/>
  <c r="C95" i="168"/>
  <c r="C103" i="168"/>
  <c r="C106" i="168" s="1"/>
  <c r="C33" i="168"/>
  <c r="E55" i="168"/>
  <c r="D103" i="168"/>
  <c r="D239" i="168"/>
  <c r="D66" i="168"/>
  <c r="B132" i="168"/>
  <c r="D68" i="168"/>
  <c r="E31" i="167"/>
  <c r="B199" i="166"/>
  <c r="B105" i="166"/>
  <c r="B108" i="166" s="1"/>
  <c r="B107" i="166"/>
  <c r="C105" i="166"/>
  <c r="C108" i="166" s="1"/>
  <c r="C107" i="166"/>
  <c r="E56" i="166"/>
  <c r="D105" i="166"/>
  <c r="D59" i="166"/>
  <c r="E105" i="166"/>
  <c r="E155" i="166"/>
  <c r="E139" i="175" l="1"/>
  <c r="E31" i="175"/>
  <c r="E119" i="175" s="1"/>
  <c r="C31" i="175"/>
  <c r="C119" i="175" s="1"/>
  <c r="C120" i="175"/>
  <c r="E295" i="176"/>
  <c r="D140" i="176"/>
  <c r="D218" i="176"/>
  <c r="D216" i="176"/>
  <c r="E219" i="176" s="1"/>
  <c r="C216" i="176"/>
  <c r="C219" i="176" s="1"/>
  <c r="C312" i="176"/>
  <c r="D295" i="176"/>
  <c r="E193" i="176"/>
  <c r="B97" i="176"/>
  <c r="D244" i="176"/>
  <c r="E140" i="176"/>
  <c r="B252" i="181"/>
  <c r="C252" i="181"/>
  <c r="E228" i="181"/>
  <c r="D109" i="179"/>
  <c r="C136" i="179"/>
  <c r="D110" i="179"/>
  <c r="D332" i="179"/>
  <c r="E306" i="179"/>
  <c r="E136" i="179"/>
  <c r="E107" i="179"/>
  <c r="E110" i="179" s="1"/>
  <c r="D201" i="179"/>
  <c r="C65" i="173"/>
  <c r="C68" i="173" s="1"/>
  <c r="D67" i="173"/>
  <c r="E105" i="173"/>
  <c r="D291" i="173"/>
  <c r="D241" i="173"/>
  <c r="E334" i="173"/>
  <c r="D334" i="173"/>
  <c r="C94" i="173"/>
  <c r="E308" i="182"/>
  <c r="D112" i="182"/>
  <c r="D111" i="182"/>
  <c r="B351" i="182"/>
  <c r="E203" i="182"/>
  <c r="D351" i="182"/>
  <c r="C138" i="182"/>
  <c r="B93" i="177"/>
  <c r="B125" i="177" s="1"/>
  <c r="D76" i="177"/>
  <c r="B61" i="177"/>
  <c r="D200" i="172"/>
  <c r="B233" i="172"/>
  <c r="E182" i="172"/>
  <c r="D108" i="172"/>
  <c r="E200" i="172"/>
  <c r="C141" i="170"/>
  <c r="B157" i="170"/>
  <c r="B178" i="170" s="1"/>
  <c r="D86" i="170"/>
  <c r="E61" i="170"/>
  <c r="C95" i="174"/>
  <c r="C119" i="174" s="1"/>
  <c r="C257" i="178"/>
  <c r="C62" i="178"/>
  <c r="B224" i="178"/>
  <c r="B257" i="178"/>
  <c r="C70" i="178"/>
  <c r="C100" i="178" s="1"/>
  <c r="C433" i="171"/>
  <c r="E199" i="171"/>
  <c r="D357" i="171"/>
  <c r="B97" i="171"/>
  <c r="D330" i="171"/>
  <c r="C70" i="171"/>
  <c r="E219" i="184"/>
  <c r="B252" i="184"/>
  <c r="D57" i="167"/>
  <c r="D118" i="167"/>
  <c r="D142" i="167" s="1"/>
  <c r="D118" i="180"/>
  <c r="D28" i="180"/>
  <c r="D58" i="180" s="1"/>
  <c r="C69" i="180"/>
  <c r="D95" i="180"/>
  <c r="B58" i="180"/>
  <c r="D59" i="169"/>
  <c r="D60" i="169" s="1"/>
  <c r="D42" i="169"/>
  <c r="D91" i="169" s="1"/>
  <c r="D90" i="169" s="1"/>
  <c r="C110" i="169"/>
  <c r="D69" i="168"/>
  <c r="C244" i="168"/>
  <c r="B244" i="168"/>
  <c r="D244" i="168"/>
  <c r="E103" i="168"/>
  <c r="E105" i="168"/>
  <c r="E219" i="168"/>
  <c r="E66" i="168"/>
  <c r="E69" i="168" s="1"/>
  <c r="E95" i="168"/>
  <c r="E132" i="168"/>
  <c r="D106" i="168"/>
  <c r="E68" i="168"/>
  <c r="D95" i="168"/>
  <c r="E247" i="184"/>
  <c r="E58" i="184"/>
  <c r="D228" i="184"/>
  <c r="D252" i="184" s="1"/>
  <c r="E227" i="184"/>
  <c r="D70" i="184"/>
  <c r="E70" i="184"/>
  <c r="E68" i="184"/>
  <c r="E97" i="184"/>
  <c r="D375" i="183"/>
  <c r="D397" i="183"/>
  <c r="E32" i="183"/>
  <c r="E35" i="183" s="1"/>
  <c r="E373" i="183"/>
  <c r="E397" i="183" s="1"/>
  <c r="E34" i="183"/>
  <c r="E375" i="183"/>
  <c r="B226" i="182"/>
  <c r="B350" i="182"/>
  <c r="B383" i="182" s="1"/>
  <c r="D308" i="182"/>
  <c r="D203" i="182"/>
  <c r="E370" i="182"/>
  <c r="E63" i="182"/>
  <c r="E350" i="182"/>
  <c r="E226" i="182"/>
  <c r="E228" i="182"/>
  <c r="D334" i="182"/>
  <c r="D228" i="182"/>
  <c r="D350" i="182"/>
  <c r="D383" i="182" s="1"/>
  <c r="D226" i="182"/>
  <c r="E75" i="182"/>
  <c r="C228" i="182"/>
  <c r="C350" i="182"/>
  <c r="C383" i="182" s="1"/>
  <c r="C226" i="182"/>
  <c r="C229" i="182" s="1"/>
  <c r="D33" i="181"/>
  <c r="D31" i="181"/>
  <c r="D34" i="181" s="1"/>
  <c r="D60" i="181"/>
  <c r="E30" i="181"/>
  <c r="E227" i="181" s="1"/>
  <c r="D227" i="181"/>
  <c r="D252" i="181" s="1"/>
  <c r="D117" i="180"/>
  <c r="D142" i="180" s="1"/>
  <c r="D68" i="180"/>
  <c r="D66" i="180"/>
  <c r="D69" i="180" s="1"/>
  <c r="E68" i="180"/>
  <c r="E66" i="180"/>
  <c r="B142" i="180"/>
  <c r="D31" i="180"/>
  <c r="D29" i="180"/>
  <c r="E28" i="180"/>
  <c r="B31" i="180"/>
  <c r="B29" i="180"/>
  <c r="B32" i="180" s="1"/>
  <c r="C109" i="180"/>
  <c r="C31" i="180"/>
  <c r="C29" i="180"/>
  <c r="E224" i="179"/>
  <c r="E375" i="179"/>
  <c r="E408" i="179" s="1"/>
  <c r="E226" i="179"/>
  <c r="E201" i="179"/>
  <c r="B107" i="179"/>
  <c r="C110" i="179" s="1"/>
  <c r="C109" i="179"/>
  <c r="B136" i="179"/>
  <c r="D176" i="179"/>
  <c r="D306" i="179"/>
  <c r="D376" i="179"/>
  <c r="C72" i="179"/>
  <c r="C375" i="179"/>
  <c r="C408" i="179" s="1"/>
  <c r="D72" i="179"/>
  <c r="C70" i="179"/>
  <c r="E332" i="179"/>
  <c r="D226" i="179"/>
  <c r="D224" i="179"/>
  <c r="D227" i="179" s="1"/>
  <c r="D375" i="179"/>
  <c r="E224" i="178"/>
  <c r="E257" i="178" s="1"/>
  <c r="E32" i="178"/>
  <c r="E33" i="178" s="1"/>
  <c r="B62" i="178"/>
  <c r="D224" i="178"/>
  <c r="D257" i="178" s="1"/>
  <c r="D32" i="178"/>
  <c r="D33" i="178" s="1"/>
  <c r="E31" i="177"/>
  <c r="E61" i="177" s="1"/>
  <c r="D34" i="177"/>
  <c r="D32" i="177"/>
  <c r="D35" i="177" s="1"/>
  <c r="E76" i="177"/>
  <c r="D92" i="177"/>
  <c r="D125" i="177" s="1"/>
  <c r="D61" i="177"/>
  <c r="C70" i="176"/>
  <c r="C68" i="176"/>
  <c r="C71" i="176" s="1"/>
  <c r="D70" i="176"/>
  <c r="D68" i="176"/>
  <c r="D30" i="176"/>
  <c r="D60" i="176" s="1"/>
  <c r="E270" i="176"/>
  <c r="D166" i="176"/>
  <c r="B311" i="176"/>
  <c r="B344" i="176" s="1"/>
  <c r="E97" i="176"/>
  <c r="D97" i="176"/>
  <c r="D112" i="176"/>
  <c r="C33" i="176"/>
  <c r="C31" i="176"/>
  <c r="C34" i="176" s="1"/>
  <c r="C97" i="176"/>
  <c r="D219" i="176"/>
  <c r="D312" i="176"/>
  <c r="E331" i="176"/>
  <c r="E59" i="176"/>
  <c r="C311" i="176"/>
  <c r="E68" i="176"/>
  <c r="E71" i="176" s="1"/>
  <c r="E70" i="176"/>
  <c r="B60" i="176"/>
  <c r="C344" i="176"/>
  <c r="E244" i="176"/>
  <c r="D311" i="176"/>
  <c r="D120" i="175"/>
  <c r="D31" i="175"/>
  <c r="D61" i="175" s="1"/>
  <c r="D104" i="175"/>
  <c r="E104" i="175"/>
  <c r="E34" i="175"/>
  <c r="E32" i="175"/>
  <c r="B32" i="175"/>
  <c r="B119" i="175"/>
  <c r="B152" i="175" s="1"/>
  <c r="E152" i="175"/>
  <c r="C152" i="175"/>
  <c r="C32" i="175"/>
  <c r="C35" i="175" s="1"/>
  <c r="C34" i="175"/>
  <c r="E61" i="175"/>
  <c r="E114" i="174"/>
  <c r="E53" i="174"/>
  <c r="D95" i="174"/>
  <c r="D119" i="174" s="1"/>
  <c r="E333" i="173"/>
  <c r="E211" i="173"/>
  <c r="E209" i="173"/>
  <c r="B209" i="173"/>
  <c r="B333" i="173"/>
  <c r="B366" i="173" s="1"/>
  <c r="D211" i="173"/>
  <c r="D333" i="173"/>
  <c r="D209" i="173"/>
  <c r="E366" i="173"/>
  <c r="E291" i="173"/>
  <c r="D68" i="173"/>
  <c r="C209" i="173"/>
  <c r="C212" i="173" s="1"/>
  <c r="C211" i="173"/>
  <c r="C333" i="173"/>
  <c r="C366" i="173" s="1"/>
  <c r="D317" i="173"/>
  <c r="E317" i="173"/>
  <c r="D186" i="173"/>
  <c r="D214" i="172"/>
  <c r="D39" i="172"/>
  <c r="E214" i="172"/>
  <c r="E39" i="172"/>
  <c r="D126" i="172"/>
  <c r="E108" i="172"/>
  <c r="C57" i="172"/>
  <c r="B58" i="172"/>
  <c r="E420" i="171"/>
  <c r="E59" i="171"/>
  <c r="D304" i="171"/>
  <c r="B400" i="171"/>
  <c r="B433" i="171" s="1"/>
  <c r="B222" i="171"/>
  <c r="E149" i="171"/>
  <c r="D199" i="171"/>
  <c r="D401" i="171"/>
  <c r="D433" i="171" s="1"/>
  <c r="D107" i="171"/>
  <c r="D105" i="171"/>
  <c r="E107" i="171"/>
  <c r="D384" i="171"/>
  <c r="E330" i="171"/>
  <c r="D71" i="171"/>
  <c r="D222" i="171"/>
  <c r="D224" i="171"/>
  <c r="E222" i="171"/>
  <c r="E224" i="171"/>
  <c r="E70" i="171"/>
  <c r="E68" i="171"/>
  <c r="E71" i="171" s="1"/>
  <c r="C224" i="171"/>
  <c r="C222" i="171"/>
  <c r="C225" i="171" s="1"/>
  <c r="D134" i="171"/>
  <c r="E384" i="171"/>
  <c r="E357" i="171"/>
  <c r="E97" i="171"/>
  <c r="E31" i="170"/>
  <c r="E29" i="170"/>
  <c r="D141" i="170"/>
  <c r="E46" i="170"/>
  <c r="B46" i="170"/>
  <c r="E115" i="170"/>
  <c r="E141" i="170"/>
  <c r="D29" i="170"/>
  <c r="D32" i="170" s="1"/>
  <c r="D31" i="170"/>
  <c r="C31" i="170"/>
  <c r="C29" i="170"/>
  <c r="C32" i="170" s="1"/>
  <c r="E59" i="169"/>
  <c r="D86" i="169"/>
  <c r="D110" i="169" s="1"/>
  <c r="E239" i="168"/>
  <c r="E58" i="168"/>
  <c r="E106" i="168"/>
  <c r="D30" i="166"/>
  <c r="D175" i="166"/>
  <c r="D108" i="166"/>
  <c r="E194" i="166"/>
  <c r="E59" i="166"/>
  <c r="E175" i="166" s="1"/>
  <c r="E108" i="166"/>
  <c r="C61" i="175" l="1"/>
  <c r="E252" i="181"/>
  <c r="D366" i="173"/>
  <c r="E212" i="173"/>
  <c r="D229" i="182"/>
  <c r="D225" i="171"/>
  <c r="D32" i="180"/>
  <c r="E69" i="180"/>
  <c r="D71" i="184"/>
  <c r="E71" i="184"/>
  <c r="E59" i="184"/>
  <c r="E228" i="184"/>
  <c r="E252" i="184" s="1"/>
  <c r="E229" i="182"/>
  <c r="E64" i="182"/>
  <c r="E351" i="182"/>
  <c r="E383" i="182" s="1"/>
  <c r="E60" i="181"/>
  <c r="E33" i="181"/>
  <c r="E31" i="181"/>
  <c r="E34" i="181" s="1"/>
  <c r="C32" i="180"/>
  <c r="E31" i="180"/>
  <c r="E29" i="180"/>
  <c r="E32" i="180" s="1"/>
  <c r="E117" i="180"/>
  <c r="E142" i="180" s="1"/>
  <c r="E58" i="180"/>
  <c r="C73" i="179"/>
  <c r="D73" i="179"/>
  <c r="D408" i="179"/>
  <c r="E227" i="179"/>
  <c r="E62" i="178"/>
  <c r="D62" i="178"/>
  <c r="E34" i="177"/>
  <c r="E32" i="177"/>
  <c r="E35" i="177" s="1"/>
  <c r="E92" i="177"/>
  <c r="E125" i="177" s="1"/>
  <c r="D344" i="176"/>
  <c r="D33" i="176"/>
  <c r="D31" i="176"/>
  <c r="D34" i="176" s="1"/>
  <c r="E30" i="176"/>
  <c r="E312" i="176"/>
  <c r="D71" i="176"/>
  <c r="D119" i="175"/>
  <c r="D152" i="175" s="1"/>
  <c r="D34" i="175"/>
  <c r="D32" i="175"/>
  <c r="D35" i="175" s="1"/>
  <c r="E54" i="174"/>
  <c r="E95" i="174"/>
  <c r="E119" i="174" s="1"/>
  <c r="D212" i="173"/>
  <c r="D213" i="172"/>
  <c r="D209" i="172" s="1"/>
  <c r="D57" i="172"/>
  <c r="C28" i="172"/>
  <c r="C208" i="172"/>
  <c r="C233" i="172" s="1"/>
  <c r="E213" i="172"/>
  <c r="E209" i="172" s="1"/>
  <c r="E57" i="172"/>
  <c r="E225" i="171"/>
  <c r="D108" i="171"/>
  <c r="E108" i="171"/>
  <c r="E60" i="171"/>
  <c r="E401" i="171"/>
  <c r="E433" i="171" s="1"/>
  <c r="E32" i="170"/>
  <c r="E60" i="169"/>
  <c r="E86" i="169"/>
  <c r="E110" i="169" s="1"/>
  <c r="E59" i="168"/>
  <c r="E220" i="168"/>
  <c r="E244" i="168" s="1"/>
  <c r="D174" i="166"/>
  <c r="D31" i="166"/>
  <c r="D34" i="166" s="1"/>
  <c r="D33" i="166"/>
  <c r="E30" i="166"/>
  <c r="D199" i="166"/>
  <c r="D60" i="166"/>
  <c r="E31" i="176" l="1"/>
  <c r="E34" i="176" s="1"/>
  <c r="E33" i="176"/>
  <c r="E311" i="176"/>
  <c r="E344" i="176" s="1"/>
  <c r="E60" i="176"/>
  <c r="E35" i="175"/>
  <c r="C29" i="172"/>
  <c r="C32" i="172" s="1"/>
  <c r="C31" i="172"/>
  <c r="E28" i="172"/>
  <c r="E208" i="172"/>
  <c r="E233" i="172" s="1"/>
  <c r="C58" i="172"/>
  <c r="D28" i="172"/>
  <c r="D58" i="172" s="1"/>
  <c r="D208" i="172"/>
  <c r="D233" i="172" s="1"/>
  <c r="E31" i="166"/>
  <c r="E34" i="166" s="1"/>
  <c r="E33" i="166"/>
  <c r="E174" i="166"/>
  <c r="E199" i="166" s="1"/>
  <c r="E60" i="166"/>
  <c r="E29" i="172" l="1"/>
  <c r="E31" i="172"/>
  <c r="K26" i="172"/>
  <c r="E58" i="172"/>
  <c r="D29" i="172"/>
  <c r="D32" i="172" s="1"/>
  <c r="D31" i="172"/>
  <c r="E32" i="172" l="1"/>
  <c r="E382" i="164" l="1"/>
  <c r="D382" i="164"/>
  <c r="C382" i="164"/>
  <c r="B382" i="164"/>
  <c r="E381" i="164"/>
  <c r="D381" i="164"/>
  <c r="C381" i="164"/>
  <c r="B381" i="164"/>
  <c r="E380" i="164"/>
  <c r="D380" i="164"/>
  <c r="C380" i="164"/>
  <c r="B380" i="164"/>
  <c r="E379" i="164"/>
  <c r="D379" i="164"/>
  <c r="C379" i="164"/>
  <c r="C378" i="164" s="1"/>
  <c r="B379" i="164"/>
  <c r="B378" i="164" s="1"/>
  <c r="E378" i="164"/>
  <c r="E377" i="164"/>
  <c r="D377" i="164"/>
  <c r="C377" i="164"/>
  <c r="B377" i="164"/>
  <c r="E376" i="164"/>
  <c r="D376" i="164"/>
  <c r="C376" i="164"/>
  <c r="B376" i="164"/>
  <c r="E375" i="164"/>
  <c r="D375" i="164"/>
  <c r="C375" i="164"/>
  <c r="B375" i="164"/>
  <c r="E374" i="164"/>
  <c r="E373" i="164" s="1"/>
  <c r="D374" i="164"/>
  <c r="D373" i="164" s="1"/>
  <c r="C374" i="164"/>
  <c r="C373" i="164" s="1"/>
  <c r="B374" i="164"/>
  <c r="B373" i="164"/>
  <c r="E372" i="164"/>
  <c r="D372" i="164"/>
  <c r="C372" i="164"/>
  <c r="B372" i="164"/>
  <c r="E371" i="164"/>
  <c r="D371" i="164"/>
  <c r="C371" i="164"/>
  <c r="B371" i="164"/>
  <c r="E369" i="164"/>
  <c r="D369" i="164"/>
  <c r="C369" i="164"/>
  <c r="B369" i="164"/>
  <c r="E368" i="164"/>
  <c r="D368" i="164"/>
  <c r="D367" i="164" s="1"/>
  <c r="C368" i="164"/>
  <c r="C367" i="164" s="1"/>
  <c r="B368" i="164"/>
  <c r="B367" i="164" s="1"/>
  <c r="E367" i="164"/>
  <c r="E366" i="164"/>
  <c r="E364" i="164" s="1"/>
  <c r="D366" i="164"/>
  <c r="C366" i="164"/>
  <c r="B366" i="164"/>
  <c r="E365" i="164"/>
  <c r="D365" i="164"/>
  <c r="D364" i="164" s="1"/>
  <c r="C365" i="164"/>
  <c r="C364" i="164" s="1"/>
  <c r="B365" i="164"/>
  <c r="B364" i="164" s="1"/>
  <c r="E363" i="164"/>
  <c r="D363" i="164"/>
  <c r="C363" i="164"/>
  <c r="B363" i="164"/>
  <c r="E362" i="164"/>
  <c r="D362" i="164"/>
  <c r="D361" i="164" s="1"/>
  <c r="C362" i="164"/>
  <c r="C361" i="164" s="1"/>
  <c r="B362" i="164"/>
  <c r="B361" i="164" s="1"/>
  <c r="E361" i="164"/>
  <c r="E360" i="164"/>
  <c r="D360" i="164"/>
  <c r="C360" i="164"/>
  <c r="B360" i="164"/>
  <c r="E359" i="164"/>
  <c r="D359" i="164"/>
  <c r="D358" i="164" s="1"/>
  <c r="C359" i="164"/>
  <c r="C358" i="164" s="1"/>
  <c r="B359" i="164"/>
  <c r="E358" i="164"/>
  <c r="B358" i="164"/>
  <c r="E357" i="164"/>
  <c r="D357" i="164"/>
  <c r="C357" i="164"/>
  <c r="B357" i="164"/>
  <c r="E356" i="164"/>
  <c r="D356" i="164"/>
  <c r="D355" i="164" s="1"/>
  <c r="C356" i="164"/>
  <c r="B356" i="164"/>
  <c r="B355" i="164" s="1"/>
  <c r="E355" i="164"/>
  <c r="C355" i="164"/>
  <c r="E354" i="164"/>
  <c r="D354" i="164"/>
  <c r="C354" i="164"/>
  <c r="B354" i="164"/>
  <c r="E353" i="164"/>
  <c r="D353" i="164"/>
  <c r="D352" i="164" s="1"/>
  <c r="C353" i="164"/>
  <c r="C352" i="164" s="1"/>
  <c r="B353" i="164"/>
  <c r="E352" i="164"/>
  <c r="B352" i="164"/>
  <c r="E343" i="164"/>
  <c r="D343" i="164"/>
  <c r="C343" i="164"/>
  <c r="B343" i="164"/>
  <c r="E338" i="164"/>
  <c r="E348" i="164" s="1"/>
  <c r="E330" i="164" s="1"/>
  <c r="D338" i="164"/>
  <c r="D348" i="164" s="1"/>
  <c r="D330" i="164" s="1"/>
  <c r="C338" i="164"/>
  <c r="C348" i="164" s="1"/>
  <c r="C330" i="164" s="1"/>
  <c r="B338" i="164"/>
  <c r="B348" i="164" s="1"/>
  <c r="B330" i="164" s="1"/>
  <c r="B331" i="164" s="1"/>
  <c r="E332" i="164"/>
  <c r="D332" i="164"/>
  <c r="C332" i="164"/>
  <c r="E317" i="164"/>
  <c r="D317" i="164"/>
  <c r="C317" i="164"/>
  <c r="B317" i="164"/>
  <c r="B254" i="164" s="1"/>
  <c r="B255" i="164" s="1"/>
  <c r="E312" i="164"/>
  <c r="D312" i="164"/>
  <c r="D322" i="164" s="1"/>
  <c r="D304" i="164" s="1"/>
  <c r="C312" i="164"/>
  <c r="C322" i="164" s="1"/>
  <c r="C304" i="164" s="1"/>
  <c r="B312" i="164"/>
  <c r="B322" i="164" s="1"/>
  <c r="B304" i="164" s="1"/>
  <c r="B305" i="164" s="1"/>
  <c r="E306" i="164"/>
  <c r="D306" i="164"/>
  <c r="C306" i="164"/>
  <c r="E292" i="164"/>
  <c r="D292" i="164"/>
  <c r="C292" i="164"/>
  <c r="B292" i="164"/>
  <c r="E287" i="164"/>
  <c r="E297" i="164" s="1"/>
  <c r="D287" i="164"/>
  <c r="C287" i="164"/>
  <c r="C297" i="164" s="1"/>
  <c r="B287" i="164"/>
  <c r="B297" i="164" s="1"/>
  <c r="E282" i="164"/>
  <c r="D282" i="164"/>
  <c r="C282" i="164"/>
  <c r="E281" i="164"/>
  <c r="D281" i="164"/>
  <c r="C281" i="164"/>
  <c r="E280" i="164"/>
  <c r="E283" i="164" s="1"/>
  <c r="D280" i="164"/>
  <c r="C280" i="164"/>
  <c r="B280" i="164"/>
  <c r="E267" i="164"/>
  <c r="D267" i="164"/>
  <c r="C267" i="164"/>
  <c r="B267" i="164"/>
  <c r="E262" i="164"/>
  <c r="E272" i="164" s="1"/>
  <c r="E254" i="164" s="1"/>
  <c r="D262" i="164"/>
  <c r="D272" i="164" s="1"/>
  <c r="C262" i="164"/>
  <c r="C272" i="164" s="1"/>
  <c r="B262" i="164"/>
  <c r="E256" i="164"/>
  <c r="D256" i="164"/>
  <c r="C256" i="164"/>
  <c r="D254" i="164"/>
  <c r="C254" i="164"/>
  <c r="C255" i="164" s="1"/>
  <c r="E238" i="164"/>
  <c r="D238" i="164"/>
  <c r="C238" i="164"/>
  <c r="B238" i="164"/>
  <c r="E233" i="164"/>
  <c r="E243" i="164" s="1"/>
  <c r="D233" i="164"/>
  <c r="D243" i="164" s="1"/>
  <c r="C233" i="164"/>
  <c r="C243" i="164" s="1"/>
  <c r="B233" i="164"/>
  <c r="B243" i="164" s="1"/>
  <c r="E227" i="164"/>
  <c r="D227" i="164"/>
  <c r="C227" i="164"/>
  <c r="E212" i="164"/>
  <c r="D212" i="164"/>
  <c r="C212" i="164"/>
  <c r="B212" i="164"/>
  <c r="E207" i="164"/>
  <c r="E217" i="164" s="1"/>
  <c r="E199" i="164" s="1"/>
  <c r="D207" i="164"/>
  <c r="D217" i="164" s="1"/>
  <c r="D199" i="164" s="1"/>
  <c r="C207" i="164"/>
  <c r="C217" i="164" s="1"/>
  <c r="C199" i="164" s="1"/>
  <c r="B207" i="164"/>
  <c r="B217" i="164" s="1"/>
  <c r="B199" i="164" s="1"/>
  <c r="B200" i="164" s="1"/>
  <c r="E201" i="164"/>
  <c r="D201" i="164"/>
  <c r="C201" i="164"/>
  <c r="E187" i="164"/>
  <c r="D187" i="164"/>
  <c r="C187" i="164"/>
  <c r="B187" i="164"/>
  <c r="E182" i="164"/>
  <c r="E192" i="164" s="1"/>
  <c r="E174" i="164" s="1"/>
  <c r="D182" i="164"/>
  <c r="D192" i="164" s="1"/>
  <c r="D174" i="164" s="1"/>
  <c r="C182" i="164"/>
  <c r="C192" i="164" s="1"/>
  <c r="C174" i="164" s="1"/>
  <c r="B182" i="164"/>
  <c r="B192" i="164" s="1"/>
  <c r="B174" i="164" s="1"/>
  <c r="B175" i="164" s="1"/>
  <c r="E176" i="164"/>
  <c r="D176" i="164"/>
  <c r="C176" i="164"/>
  <c r="E162" i="164"/>
  <c r="D162" i="164"/>
  <c r="C162" i="164"/>
  <c r="B162" i="164"/>
  <c r="E157" i="164"/>
  <c r="E167" i="164" s="1"/>
  <c r="E149" i="164" s="1"/>
  <c r="D157" i="164"/>
  <c r="D167" i="164" s="1"/>
  <c r="D149" i="164" s="1"/>
  <c r="C157" i="164"/>
  <c r="C167" i="164" s="1"/>
  <c r="C149" i="164" s="1"/>
  <c r="B157" i="164"/>
  <c r="B167" i="164" s="1"/>
  <c r="B149" i="164" s="1"/>
  <c r="B150" i="164" s="1"/>
  <c r="E151" i="164"/>
  <c r="D151" i="164"/>
  <c r="C151" i="164"/>
  <c r="E122" i="164"/>
  <c r="E137" i="164" s="1"/>
  <c r="D122" i="164"/>
  <c r="D137" i="164" s="1"/>
  <c r="C122" i="164"/>
  <c r="C137" i="164" s="1"/>
  <c r="B122" i="164"/>
  <c r="B137" i="164" s="1"/>
  <c r="E110" i="164"/>
  <c r="D110" i="164"/>
  <c r="C110" i="164"/>
  <c r="E100" i="164"/>
  <c r="E71" i="164" s="1"/>
  <c r="D100" i="164"/>
  <c r="C100" i="164"/>
  <c r="B100" i="164"/>
  <c r="E73" i="164"/>
  <c r="D73" i="164"/>
  <c r="C73" i="164"/>
  <c r="D71" i="164"/>
  <c r="D72" i="164" s="1"/>
  <c r="E60" i="164"/>
  <c r="D60" i="164"/>
  <c r="C60" i="164"/>
  <c r="C370" i="164" s="1"/>
  <c r="B60" i="164"/>
  <c r="B370" i="164" s="1"/>
  <c r="E57" i="164"/>
  <c r="D57" i="164"/>
  <c r="C57" i="164"/>
  <c r="B57" i="164"/>
  <c r="E48" i="164"/>
  <c r="D48" i="164"/>
  <c r="C48" i="164"/>
  <c r="B48" i="164"/>
  <c r="E45" i="164"/>
  <c r="D45" i="164"/>
  <c r="C45" i="164"/>
  <c r="B45" i="164"/>
  <c r="E42" i="164"/>
  <c r="D42" i="164"/>
  <c r="C42" i="164"/>
  <c r="B42" i="164"/>
  <c r="E36" i="164"/>
  <c r="D36" i="164"/>
  <c r="C36" i="164"/>
  <c r="E378" i="163"/>
  <c r="D378" i="163"/>
  <c r="C378" i="163"/>
  <c r="B378" i="163"/>
  <c r="E377" i="163"/>
  <c r="D377" i="163"/>
  <c r="C377" i="163"/>
  <c r="B377" i="163"/>
  <c r="E376" i="163"/>
  <c r="D376" i="163"/>
  <c r="C376" i="163"/>
  <c r="B376" i="163"/>
  <c r="E375" i="163"/>
  <c r="D375" i="163"/>
  <c r="C375" i="163"/>
  <c r="C374" i="163" s="1"/>
  <c r="B375" i="163"/>
  <c r="B374" i="163" s="1"/>
  <c r="E374" i="163"/>
  <c r="D374" i="163"/>
  <c r="E373" i="163"/>
  <c r="D373" i="163"/>
  <c r="C373" i="163"/>
  <c r="B373" i="163"/>
  <c r="E372" i="163"/>
  <c r="D372" i="163"/>
  <c r="C372" i="163"/>
  <c r="B372" i="163"/>
  <c r="E371" i="163"/>
  <c r="D371" i="163"/>
  <c r="C371" i="163"/>
  <c r="B371" i="163"/>
  <c r="E370" i="163"/>
  <c r="E369" i="163" s="1"/>
  <c r="D370" i="163"/>
  <c r="C370" i="163"/>
  <c r="B370" i="163"/>
  <c r="B369" i="163" s="1"/>
  <c r="D369" i="163"/>
  <c r="C369" i="163"/>
  <c r="E368" i="163"/>
  <c r="D368" i="163"/>
  <c r="C368" i="163"/>
  <c r="B368" i="163"/>
  <c r="E367" i="163"/>
  <c r="D367" i="163"/>
  <c r="C367" i="163"/>
  <c r="B367" i="163"/>
  <c r="E365" i="163"/>
  <c r="D365" i="163"/>
  <c r="C365" i="163"/>
  <c r="B365" i="163"/>
  <c r="E364" i="163"/>
  <c r="D364" i="163"/>
  <c r="C364" i="163"/>
  <c r="B364" i="163"/>
  <c r="B363" i="163" s="1"/>
  <c r="E363" i="163"/>
  <c r="D363" i="163"/>
  <c r="C363" i="163"/>
  <c r="E362" i="163"/>
  <c r="D362" i="163"/>
  <c r="C362" i="163"/>
  <c r="B362" i="163"/>
  <c r="E361" i="163"/>
  <c r="D361" i="163"/>
  <c r="C361" i="163"/>
  <c r="C360" i="163" s="1"/>
  <c r="B361" i="163"/>
  <c r="B360" i="163" s="1"/>
  <c r="E360" i="163"/>
  <c r="D360" i="163"/>
  <c r="E359" i="163"/>
  <c r="D359" i="163"/>
  <c r="C359" i="163"/>
  <c r="B359" i="163"/>
  <c r="E358" i="163"/>
  <c r="D358" i="163"/>
  <c r="C358" i="163"/>
  <c r="C357" i="163" s="1"/>
  <c r="B358" i="163"/>
  <c r="B357" i="163" s="1"/>
  <c r="E357" i="163"/>
  <c r="D357" i="163"/>
  <c r="E356" i="163"/>
  <c r="D356" i="163"/>
  <c r="C356" i="163"/>
  <c r="B356" i="163"/>
  <c r="E355" i="163"/>
  <c r="D355" i="163"/>
  <c r="D354" i="163" s="1"/>
  <c r="C355" i="163"/>
  <c r="B355" i="163"/>
  <c r="B354" i="163" s="1"/>
  <c r="E354" i="163"/>
  <c r="C354" i="163"/>
  <c r="E353" i="163"/>
  <c r="D353" i="163"/>
  <c r="C353" i="163"/>
  <c r="B353" i="163"/>
  <c r="E352" i="163"/>
  <c r="E351" i="163" s="1"/>
  <c r="D352" i="163"/>
  <c r="C352" i="163"/>
  <c r="C351" i="163" s="1"/>
  <c r="B352" i="163"/>
  <c r="B351" i="163" s="1"/>
  <c r="D351" i="163"/>
  <c r="E350" i="163"/>
  <c r="D350" i="163"/>
  <c r="C350" i="163"/>
  <c r="B350" i="163"/>
  <c r="E349" i="163"/>
  <c r="D349" i="163"/>
  <c r="D348" i="163" s="1"/>
  <c r="C349" i="163"/>
  <c r="B349" i="163"/>
  <c r="B348" i="163" s="1"/>
  <c r="E348" i="163"/>
  <c r="C348" i="163"/>
  <c r="E339" i="163"/>
  <c r="D339" i="163"/>
  <c r="C339" i="163"/>
  <c r="B339" i="163"/>
  <c r="E334" i="163"/>
  <c r="E344" i="163" s="1"/>
  <c r="E326" i="163" s="1"/>
  <c r="D334" i="163"/>
  <c r="D344" i="163" s="1"/>
  <c r="D326" i="163" s="1"/>
  <c r="C334" i="163"/>
  <c r="C344" i="163" s="1"/>
  <c r="C326" i="163" s="1"/>
  <c r="B334" i="163"/>
  <c r="B344" i="163" s="1"/>
  <c r="B326" i="163" s="1"/>
  <c r="B327" i="163" s="1"/>
  <c r="E328" i="163"/>
  <c r="D328" i="163"/>
  <c r="C328" i="163"/>
  <c r="E313" i="163"/>
  <c r="D313" i="163"/>
  <c r="C313" i="163"/>
  <c r="C250" i="163" s="1"/>
  <c r="B313" i="163"/>
  <c r="E308" i="163"/>
  <c r="E318" i="163" s="1"/>
  <c r="E300" i="163" s="1"/>
  <c r="D308" i="163"/>
  <c r="D318" i="163" s="1"/>
  <c r="D300" i="163" s="1"/>
  <c r="C308" i="163"/>
  <c r="C318" i="163" s="1"/>
  <c r="C300" i="163" s="1"/>
  <c r="B308" i="163"/>
  <c r="B318" i="163" s="1"/>
  <c r="B300" i="163" s="1"/>
  <c r="B301" i="163" s="1"/>
  <c r="E302" i="163"/>
  <c r="D302" i="163"/>
  <c r="C302" i="163"/>
  <c r="E288" i="163"/>
  <c r="D288" i="163"/>
  <c r="C288" i="163"/>
  <c r="B288" i="163"/>
  <c r="E283" i="163"/>
  <c r="E293" i="163" s="1"/>
  <c r="D283" i="163"/>
  <c r="D293" i="163" s="1"/>
  <c r="C283" i="163"/>
  <c r="C293" i="163" s="1"/>
  <c r="B283" i="163"/>
  <c r="B293" i="163" s="1"/>
  <c r="E278" i="163"/>
  <c r="D278" i="163"/>
  <c r="C278" i="163"/>
  <c r="E277" i="163"/>
  <c r="D277" i="163"/>
  <c r="C277" i="163"/>
  <c r="E276" i="163"/>
  <c r="D276" i="163"/>
  <c r="C276" i="163"/>
  <c r="B276" i="163"/>
  <c r="E263" i="163"/>
  <c r="D263" i="163"/>
  <c r="C263" i="163"/>
  <c r="B263" i="163"/>
  <c r="E258" i="163"/>
  <c r="E268" i="163" s="1"/>
  <c r="E250" i="163" s="1"/>
  <c r="D258" i="163"/>
  <c r="D268" i="163" s="1"/>
  <c r="C258" i="163"/>
  <c r="C268" i="163" s="1"/>
  <c r="B258" i="163"/>
  <c r="B268" i="163" s="1"/>
  <c r="E252" i="163"/>
  <c r="D252" i="163"/>
  <c r="C252" i="163"/>
  <c r="B251" i="163"/>
  <c r="D250" i="163"/>
  <c r="D251" i="163" s="1"/>
  <c r="E234" i="163"/>
  <c r="D234" i="163"/>
  <c r="C234" i="163"/>
  <c r="B234" i="163"/>
  <c r="E229" i="163"/>
  <c r="E239" i="163" s="1"/>
  <c r="D229" i="163"/>
  <c r="D239" i="163" s="1"/>
  <c r="C229" i="163"/>
  <c r="C239" i="163" s="1"/>
  <c r="B229" i="163"/>
  <c r="B239" i="163" s="1"/>
  <c r="E223" i="163"/>
  <c r="D223" i="163"/>
  <c r="C223" i="163"/>
  <c r="B222" i="163"/>
  <c r="E208" i="163"/>
  <c r="D208" i="163"/>
  <c r="C208" i="163"/>
  <c r="B208" i="163"/>
  <c r="E203" i="163"/>
  <c r="E213" i="163" s="1"/>
  <c r="E195" i="163" s="1"/>
  <c r="D203" i="163"/>
  <c r="D213" i="163" s="1"/>
  <c r="D195" i="163" s="1"/>
  <c r="C203" i="163"/>
  <c r="C213" i="163" s="1"/>
  <c r="C195" i="163" s="1"/>
  <c r="B203" i="163"/>
  <c r="B213" i="163" s="1"/>
  <c r="B195" i="163" s="1"/>
  <c r="B196" i="163" s="1"/>
  <c r="E197" i="163"/>
  <c r="D197" i="163"/>
  <c r="C197" i="163"/>
  <c r="E183" i="163"/>
  <c r="D183" i="163"/>
  <c r="C183" i="163"/>
  <c r="B183" i="163"/>
  <c r="E178" i="163"/>
  <c r="E188" i="163" s="1"/>
  <c r="D178" i="163"/>
  <c r="D188" i="163" s="1"/>
  <c r="C178" i="163"/>
  <c r="C188" i="163" s="1"/>
  <c r="B178" i="163"/>
  <c r="B188" i="163" s="1"/>
  <c r="E173" i="163"/>
  <c r="D173" i="163"/>
  <c r="C173" i="163"/>
  <c r="E172" i="163"/>
  <c r="D172" i="163"/>
  <c r="C172" i="163"/>
  <c r="E171" i="163"/>
  <c r="D171" i="163"/>
  <c r="C171" i="163"/>
  <c r="B171" i="163"/>
  <c r="E157" i="163"/>
  <c r="D157" i="163"/>
  <c r="C157" i="163"/>
  <c r="B157" i="163"/>
  <c r="E152" i="163"/>
  <c r="E162" i="163" s="1"/>
  <c r="D152" i="163"/>
  <c r="D162" i="163" s="1"/>
  <c r="C152" i="163"/>
  <c r="C162" i="163" s="1"/>
  <c r="B152" i="163"/>
  <c r="B162" i="163" s="1"/>
  <c r="E147" i="163"/>
  <c r="D147" i="163"/>
  <c r="C147" i="163"/>
  <c r="E146" i="163"/>
  <c r="D146" i="163"/>
  <c r="C146" i="163"/>
  <c r="E145" i="163"/>
  <c r="D145" i="163"/>
  <c r="C145" i="163"/>
  <c r="C148" i="163" s="1"/>
  <c r="B145" i="163"/>
  <c r="E132" i="163"/>
  <c r="D132" i="163"/>
  <c r="D103" i="163" s="1"/>
  <c r="C132" i="163"/>
  <c r="C103" i="163" s="1"/>
  <c r="C104" i="163" s="1"/>
  <c r="B132" i="163"/>
  <c r="B103" i="163" s="1"/>
  <c r="B104" i="163" s="1"/>
  <c r="E105" i="163"/>
  <c r="D105" i="163"/>
  <c r="C105" i="163"/>
  <c r="E103" i="163"/>
  <c r="E95" i="163"/>
  <c r="E66" i="163" s="1"/>
  <c r="D95" i="163"/>
  <c r="D66" i="163" s="1"/>
  <c r="C95" i="163"/>
  <c r="C66" i="163" s="1"/>
  <c r="B95" i="163"/>
  <c r="E68" i="163"/>
  <c r="D68" i="163"/>
  <c r="C68" i="163"/>
  <c r="E55" i="163"/>
  <c r="E366" i="163" s="1"/>
  <c r="D55" i="163"/>
  <c r="D366" i="163" s="1"/>
  <c r="C55" i="163"/>
  <c r="C366" i="163" s="1"/>
  <c r="B55" i="163"/>
  <c r="E52" i="163"/>
  <c r="D52" i="163"/>
  <c r="C52" i="163"/>
  <c r="B52" i="163"/>
  <c r="E43" i="163"/>
  <c r="D43" i="163"/>
  <c r="C43" i="163"/>
  <c r="B43" i="163"/>
  <c r="E40" i="163"/>
  <c r="D40" i="163"/>
  <c r="C40" i="163"/>
  <c r="E32" i="163"/>
  <c r="D32" i="163"/>
  <c r="C32" i="163"/>
  <c r="E31" i="163"/>
  <c r="D31" i="163"/>
  <c r="C31" i="163"/>
  <c r="E30" i="163"/>
  <c r="D30" i="163"/>
  <c r="C30" i="163"/>
  <c r="B30" i="163"/>
  <c r="E31" i="162"/>
  <c r="E34" i="162" s="1"/>
  <c r="B32" i="162"/>
  <c r="C32" i="162"/>
  <c r="C35" i="162" s="1"/>
  <c r="D32" i="162"/>
  <c r="D35" i="162" s="1"/>
  <c r="C33" i="162"/>
  <c r="D33" i="162"/>
  <c r="E33" i="162"/>
  <c r="C34" i="162"/>
  <c r="D34" i="162"/>
  <c r="D48" i="162"/>
  <c r="E48" i="162" s="1"/>
  <c r="D54" i="162"/>
  <c r="E54" i="162"/>
  <c r="D57" i="162"/>
  <c r="E57" i="162" s="1"/>
  <c r="B60" i="162"/>
  <c r="C60" i="162"/>
  <c r="D60" i="162"/>
  <c r="E60" i="162"/>
  <c r="B70" i="162"/>
  <c r="C70" i="162"/>
  <c r="D70" i="162"/>
  <c r="D73" i="162" s="1"/>
  <c r="E70" i="162"/>
  <c r="C71" i="162"/>
  <c r="D71" i="162"/>
  <c r="E71" i="162"/>
  <c r="C72" i="162"/>
  <c r="D72" i="162"/>
  <c r="E72" i="162"/>
  <c r="D77" i="162"/>
  <c r="E77" i="162" s="1"/>
  <c r="D80" i="162"/>
  <c r="E80" i="162" s="1"/>
  <c r="D86" i="162"/>
  <c r="E86" i="162" s="1"/>
  <c r="D89" i="162"/>
  <c r="E89" i="162" s="1"/>
  <c r="D92" i="162"/>
  <c r="E92" i="162" s="1"/>
  <c r="D95" i="162"/>
  <c r="E95" i="162" s="1"/>
  <c r="E148" i="162" s="1"/>
  <c r="B98" i="162"/>
  <c r="C98" i="162"/>
  <c r="D98" i="162"/>
  <c r="E98" i="162"/>
  <c r="B102" i="162"/>
  <c r="C102" i="162"/>
  <c r="D102" i="162"/>
  <c r="E102" i="162"/>
  <c r="B113" i="162"/>
  <c r="C113" i="162"/>
  <c r="D113" i="162"/>
  <c r="E116" i="162" s="1"/>
  <c r="E113" i="162"/>
  <c r="C114" i="162"/>
  <c r="D114" i="162"/>
  <c r="E114" i="162"/>
  <c r="E115" i="162"/>
  <c r="B125" i="162"/>
  <c r="C125" i="162"/>
  <c r="D125" i="162"/>
  <c r="E125" i="162"/>
  <c r="B127" i="162"/>
  <c r="C127" i="162"/>
  <c r="D127" i="162"/>
  <c r="E127" i="162"/>
  <c r="B128" i="162"/>
  <c r="B157" i="162" s="1"/>
  <c r="C128" i="162"/>
  <c r="C129" i="162" s="1"/>
  <c r="D128" i="162"/>
  <c r="E128" i="162"/>
  <c r="E129" i="162" s="1"/>
  <c r="D139" i="162"/>
  <c r="D145" i="162"/>
  <c r="E145" i="162"/>
  <c r="B148" i="162"/>
  <c r="C148" i="162"/>
  <c r="D148" i="162"/>
  <c r="D157" i="162"/>
  <c r="E224" i="161"/>
  <c r="D224" i="161"/>
  <c r="C224" i="161"/>
  <c r="B224" i="161"/>
  <c r="E223" i="161"/>
  <c r="D223" i="161"/>
  <c r="C223" i="161"/>
  <c r="B223" i="161"/>
  <c r="E222" i="161"/>
  <c r="D222" i="161"/>
  <c r="C222" i="161"/>
  <c r="B222" i="161"/>
  <c r="E221" i="161"/>
  <c r="D221" i="161"/>
  <c r="C221" i="161"/>
  <c r="C220" i="161" s="1"/>
  <c r="B221" i="161"/>
  <c r="E220" i="161"/>
  <c r="D220" i="161"/>
  <c r="E219" i="161"/>
  <c r="D219" i="161"/>
  <c r="C219" i="161"/>
  <c r="B219" i="161"/>
  <c r="E218" i="161"/>
  <c r="D218" i="161"/>
  <c r="C218" i="161"/>
  <c r="B218" i="161"/>
  <c r="E217" i="161"/>
  <c r="D217" i="161"/>
  <c r="C217" i="161"/>
  <c r="B217" i="161"/>
  <c r="E216" i="161"/>
  <c r="E215" i="161" s="1"/>
  <c r="D216" i="161"/>
  <c r="C216" i="161"/>
  <c r="B216" i="161"/>
  <c r="D215" i="161"/>
  <c r="C215" i="161"/>
  <c r="B215" i="161"/>
  <c r="E214" i="161"/>
  <c r="D214" i="161"/>
  <c r="C214" i="161"/>
  <c r="B214" i="161"/>
  <c r="E213" i="161"/>
  <c r="D213" i="161"/>
  <c r="C213" i="161"/>
  <c r="B213" i="161"/>
  <c r="C212" i="161"/>
  <c r="B212" i="161"/>
  <c r="E211" i="161"/>
  <c r="D211" i="161"/>
  <c r="C211" i="161"/>
  <c r="B211" i="161"/>
  <c r="E210" i="161"/>
  <c r="D210" i="161"/>
  <c r="C210" i="161"/>
  <c r="B210" i="161"/>
  <c r="B209" i="161" s="1"/>
  <c r="E209" i="161"/>
  <c r="D209" i="161"/>
  <c r="C209" i="161"/>
  <c r="E208" i="161"/>
  <c r="D208" i="161"/>
  <c r="C208" i="161"/>
  <c r="B208" i="161"/>
  <c r="E207" i="161"/>
  <c r="D207" i="161"/>
  <c r="C207" i="161"/>
  <c r="B207" i="161"/>
  <c r="B206" i="161" s="1"/>
  <c r="E206" i="161"/>
  <c r="D206" i="161"/>
  <c r="C206" i="161"/>
  <c r="E205" i="161"/>
  <c r="D205" i="161"/>
  <c r="C205" i="161"/>
  <c r="B205" i="161"/>
  <c r="E204" i="161"/>
  <c r="D204" i="161"/>
  <c r="C204" i="161"/>
  <c r="B204" i="161"/>
  <c r="E203" i="161"/>
  <c r="D203" i="161"/>
  <c r="C203" i="161"/>
  <c r="B203" i="161"/>
  <c r="E202" i="161"/>
  <c r="D202" i="161"/>
  <c r="C202" i="161"/>
  <c r="B202" i="161"/>
  <c r="B201" i="161"/>
  <c r="B200" i="161" s="1"/>
  <c r="E199" i="161"/>
  <c r="D199" i="161"/>
  <c r="C199" i="161"/>
  <c r="B199" i="161"/>
  <c r="E198" i="161"/>
  <c r="D198" i="161"/>
  <c r="D197" i="161" s="1"/>
  <c r="C198" i="161"/>
  <c r="B198" i="161"/>
  <c r="B197" i="161" s="1"/>
  <c r="E197" i="161"/>
  <c r="C197" i="161"/>
  <c r="E196" i="161"/>
  <c r="D196" i="161"/>
  <c r="C196" i="161"/>
  <c r="B196" i="161"/>
  <c r="E195" i="161"/>
  <c r="D195" i="161"/>
  <c r="C195" i="161"/>
  <c r="B195" i="161"/>
  <c r="B194" i="161" s="1"/>
  <c r="E194" i="161"/>
  <c r="D194" i="161"/>
  <c r="C194" i="161"/>
  <c r="E186" i="161"/>
  <c r="D186" i="161"/>
  <c r="D185" i="161" s="1"/>
  <c r="C186" i="161"/>
  <c r="C185" i="161" s="1"/>
  <c r="B186" i="161"/>
  <c r="B185" i="161" s="1"/>
  <c r="E185" i="161"/>
  <c r="E180" i="161"/>
  <c r="E190" i="161" s="1"/>
  <c r="D180" i="161"/>
  <c r="C180" i="161"/>
  <c r="B180" i="161"/>
  <c r="E171" i="161"/>
  <c r="D171" i="161"/>
  <c r="C171" i="161"/>
  <c r="B171" i="161"/>
  <c r="E166" i="161"/>
  <c r="E176" i="161" s="1"/>
  <c r="D166" i="161"/>
  <c r="D176" i="161" s="1"/>
  <c r="C166" i="161"/>
  <c r="C176" i="161" s="1"/>
  <c r="B166" i="161"/>
  <c r="B176" i="161" s="1"/>
  <c r="E162" i="161"/>
  <c r="E161" i="161"/>
  <c r="D161" i="161"/>
  <c r="C161" i="161"/>
  <c r="E160" i="161"/>
  <c r="D160" i="161"/>
  <c r="C160" i="161"/>
  <c r="C159" i="161"/>
  <c r="D162" i="161" s="1"/>
  <c r="E145" i="161"/>
  <c r="D145" i="161"/>
  <c r="C145" i="161"/>
  <c r="B145" i="161"/>
  <c r="E140" i="161"/>
  <c r="E150" i="161" s="1"/>
  <c r="D140" i="161"/>
  <c r="D150" i="161" s="1"/>
  <c r="C140" i="161"/>
  <c r="C150" i="161" s="1"/>
  <c r="B140" i="161"/>
  <c r="B150" i="161" s="1"/>
  <c r="E135" i="161"/>
  <c r="D135" i="161"/>
  <c r="C135" i="161"/>
  <c r="E134" i="161"/>
  <c r="D134" i="161"/>
  <c r="C134" i="161"/>
  <c r="E133" i="161"/>
  <c r="D133" i="161"/>
  <c r="D136" i="161" s="1"/>
  <c r="C133" i="161"/>
  <c r="C136" i="161" s="1"/>
  <c r="E120" i="161"/>
  <c r="D120" i="161"/>
  <c r="C120" i="161"/>
  <c r="B120" i="161"/>
  <c r="E115" i="161"/>
  <c r="E125" i="161" s="1"/>
  <c r="D115" i="161"/>
  <c r="D125" i="161" s="1"/>
  <c r="C115" i="161"/>
  <c r="C125" i="161" s="1"/>
  <c r="B115" i="161"/>
  <c r="B125" i="161" s="1"/>
  <c r="E109" i="161"/>
  <c r="D109" i="161"/>
  <c r="C109" i="161"/>
  <c r="E108" i="161"/>
  <c r="E111" i="161" s="1"/>
  <c r="D108" i="161"/>
  <c r="C108" i="161"/>
  <c r="E107" i="161"/>
  <c r="E110" i="161" s="1"/>
  <c r="D107" i="161"/>
  <c r="D110" i="161" s="1"/>
  <c r="C107" i="161"/>
  <c r="C110" i="161" s="1"/>
  <c r="B107" i="161"/>
  <c r="E80" i="161"/>
  <c r="E95" i="161" s="1"/>
  <c r="D80" i="161"/>
  <c r="D95" i="161" s="1"/>
  <c r="C80" i="161"/>
  <c r="C95" i="161" s="1"/>
  <c r="B80" i="161"/>
  <c r="B95" i="161" s="1"/>
  <c r="E68" i="161"/>
  <c r="D68" i="161"/>
  <c r="C68" i="161"/>
  <c r="D55" i="161"/>
  <c r="D212" i="161" s="1"/>
  <c r="E44" i="161"/>
  <c r="E201" i="161" s="1"/>
  <c r="D44" i="161"/>
  <c r="D201" i="161" s="1"/>
  <c r="D200" i="161" s="1"/>
  <c r="C44" i="161"/>
  <c r="C201" i="161" s="1"/>
  <c r="C200" i="161" s="1"/>
  <c r="E43" i="161"/>
  <c r="C43" i="161"/>
  <c r="B43" i="161"/>
  <c r="E40" i="161"/>
  <c r="D40" i="161"/>
  <c r="C40" i="161"/>
  <c r="B40" i="161"/>
  <c r="E37" i="161"/>
  <c r="D37" i="161"/>
  <c r="C37" i="161"/>
  <c r="B37" i="161"/>
  <c r="E31" i="161"/>
  <c r="D31" i="161"/>
  <c r="C31" i="161"/>
  <c r="E212" i="160"/>
  <c r="D212" i="160"/>
  <c r="C212" i="160"/>
  <c r="B212" i="160"/>
  <c r="E211" i="160"/>
  <c r="D211" i="160"/>
  <c r="C211" i="160"/>
  <c r="B211" i="160"/>
  <c r="E210" i="160"/>
  <c r="D210" i="160"/>
  <c r="C210" i="160"/>
  <c r="B210" i="160"/>
  <c r="E209" i="160"/>
  <c r="D209" i="160"/>
  <c r="C209" i="160"/>
  <c r="B209" i="160"/>
  <c r="E208" i="160"/>
  <c r="D208" i="160"/>
  <c r="C208" i="160"/>
  <c r="B208" i="160"/>
  <c r="E207" i="160"/>
  <c r="D207" i="160"/>
  <c r="C207" i="160"/>
  <c r="B207" i="160"/>
  <c r="E206" i="160"/>
  <c r="D206" i="160"/>
  <c r="C206" i="160"/>
  <c r="B206" i="160"/>
  <c r="E205" i="160"/>
  <c r="D205" i="160"/>
  <c r="C205" i="160"/>
  <c r="B205" i="160"/>
  <c r="E204" i="160"/>
  <c r="D204" i="160"/>
  <c r="C204" i="160"/>
  <c r="B204" i="160"/>
  <c r="E203" i="160"/>
  <c r="D203" i="160"/>
  <c r="C203" i="160"/>
  <c r="B203" i="160"/>
  <c r="E200" i="160"/>
  <c r="D200" i="160"/>
  <c r="C200" i="160"/>
  <c r="B200" i="160"/>
  <c r="E197" i="160"/>
  <c r="D197" i="160"/>
  <c r="C197" i="160"/>
  <c r="B197" i="160"/>
  <c r="E196" i="160"/>
  <c r="D196" i="160"/>
  <c r="C196" i="160"/>
  <c r="B196" i="160"/>
  <c r="E195" i="160"/>
  <c r="D195" i="160"/>
  <c r="C195" i="160"/>
  <c r="B195" i="160"/>
  <c r="E194" i="160"/>
  <c r="D194" i="160"/>
  <c r="C194" i="160"/>
  <c r="B194" i="160"/>
  <c r="E193" i="160"/>
  <c r="D193" i="160"/>
  <c r="C193" i="160"/>
  <c r="B193" i="160"/>
  <c r="E192" i="160"/>
  <c r="D192" i="160"/>
  <c r="C192" i="160"/>
  <c r="B192" i="160"/>
  <c r="E191" i="160"/>
  <c r="D191" i="160"/>
  <c r="C191" i="160"/>
  <c r="B191" i="160"/>
  <c r="E190" i="160"/>
  <c r="D190" i="160"/>
  <c r="C190" i="160"/>
  <c r="B190" i="160"/>
  <c r="E189" i="160"/>
  <c r="D189" i="160"/>
  <c r="C189" i="160"/>
  <c r="B189" i="160"/>
  <c r="E188" i="160"/>
  <c r="D188" i="160"/>
  <c r="C188" i="160"/>
  <c r="B188" i="160"/>
  <c r="E187" i="160"/>
  <c r="D187" i="160"/>
  <c r="C187" i="160"/>
  <c r="B187" i="160"/>
  <c r="E186" i="160"/>
  <c r="D186" i="160"/>
  <c r="C186" i="160"/>
  <c r="B186" i="160"/>
  <c r="E185" i="160"/>
  <c r="D185" i="160"/>
  <c r="C185" i="160"/>
  <c r="B185" i="160"/>
  <c r="E182" i="160"/>
  <c r="D182" i="160"/>
  <c r="C182" i="160"/>
  <c r="B182" i="160"/>
  <c r="E177" i="160"/>
  <c r="D177" i="160"/>
  <c r="C177" i="160"/>
  <c r="B177" i="160"/>
  <c r="E162" i="160"/>
  <c r="D162" i="160"/>
  <c r="C162" i="160"/>
  <c r="E161" i="160"/>
  <c r="D161" i="160"/>
  <c r="C161" i="160"/>
  <c r="E160" i="160"/>
  <c r="E163" i="160" s="1"/>
  <c r="D160" i="160"/>
  <c r="D163" i="160" s="1"/>
  <c r="C160" i="160"/>
  <c r="C163" i="160" s="1"/>
  <c r="B160" i="160"/>
  <c r="E147" i="160"/>
  <c r="D147" i="160"/>
  <c r="C147" i="160"/>
  <c r="B147" i="160"/>
  <c r="E132" i="160"/>
  <c r="D132" i="160"/>
  <c r="C132" i="160"/>
  <c r="E131" i="160"/>
  <c r="D131" i="160"/>
  <c r="C131" i="160"/>
  <c r="E130" i="160"/>
  <c r="E133" i="160" s="1"/>
  <c r="D130" i="160"/>
  <c r="D133" i="160" s="1"/>
  <c r="C130" i="160"/>
  <c r="B130" i="160"/>
  <c r="E116" i="160"/>
  <c r="D116" i="160"/>
  <c r="C116" i="160"/>
  <c r="B116" i="160"/>
  <c r="E101" i="160"/>
  <c r="D101" i="160"/>
  <c r="C101" i="160"/>
  <c r="E100" i="160"/>
  <c r="D100" i="160"/>
  <c r="C100" i="160"/>
  <c r="E99" i="160"/>
  <c r="D99" i="160"/>
  <c r="D102" i="160" s="1"/>
  <c r="C99" i="160"/>
  <c r="C102" i="160" s="1"/>
  <c r="B99" i="160"/>
  <c r="E86" i="160"/>
  <c r="D86" i="160"/>
  <c r="C86" i="160"/>
  <c r="B86" i="160"/>
  <c r="E71" i="160"/>
  <c r="D71" i="160"/>
  <c r="C71" i="160"/>
  <c r="E70" i="160"/>
  <c r="D70" i="160"/>
  <c r="C70" i="160"/>
  <c r="E69" i="160"/>
  <c r="D69" i="160"/>
  <c r="D72" i="160" s="1"/>
  <c r="C69" i="160"/>
  <c r="C72" i="160" s="1"/>
  <c r="B69" i="160"/>
  <c r="E57" i="160"/>
  <c r="E183" i="160" s="1"/>
  <c r="D57" i="160"/>
  <c r="D183" i="160" s="1"/>
  <c r="C57" i="160"/>
  <c r="C183" i="160" s="1"/>
  <c r="B57" i="160"/>
  <c r="B58" i="160" s="1"/>
  <c r="E31" i="160"/>
  <c r="D31" i="160"/>
  <c r="C31" i="160"/>
  <c r="B27" i="160"/>
  <c r="C27" i="160" s="1"/>
  <c r="B18" i="160"/>
  <c r="C18" i="160" s="1"/>
  <c r="D18" i="160" s="1"/>
  <c r="E18" i="160" s="1"/>
  <c r="C15" i="160"/>
  <c r="D15" i="160" s="1"/>
  <c r="E15" i="160" s="1"/>
  <c r="B14" i="160"/>
  <c r="C14" i="160" s="1"/>
  <c r="D14" i="160" s="1"/>
  <c r="E14" i="160" s="1"/>
  <c r="E243" i="159"/>
  <c r="D243" i="159"/>
  <c r="C243" i="159"/>
  <c r="B243" i="159"/>
  <c r="E242" i="159"/>
  <c r="D242" i="159"/>
  <c r="C242" i="159"/>
  <c r="B242" i="159"/>
  <c r="E241" i="159"/>
  <c r="D241" i="159"/>
  <c r="C241" i="159"/>
  <c r="B241" i="159"/>
  <c r="E240" i="159"/>
  <c r="E239" i="159" s="1"/>
  <c r="D240" i="159"/>
  <c r="C240" i="159"/>
  <c r="B240" i="159"/>
  <c r="D239" i="159"/>
  <c r="C239" i="159"/>
  <c r="E238" i="159"/>
  <c r="D238" i="159"/>
  <c r="C238" i="159"/>
  <c r="B238" i="159"/>
  <c r="E237" i="159"/>
  <c r="D237" i="159"/>
  <c r="C237" i="159"/>
  <c r="B237" i="159"/>
  <c r="E236" i="159"/>
  <c r="D236" i="159"/>
  <c r="C236" i="159"/>
  <c r="B236" i="159"/>
  <c r="E235" i="159"/>
  <c r="D235" i="159"/>
  <c r="D234" i="159" s="1"/>
  <c r="C235" i="159"/>
  <c r="B235" i="159"/>
  <c r="B234" i="159" s="1"/>
  <c r="E234" i="159"/>
  <c r="C234" i="159"/>
  <c r="E233" i="159"/>
  <c r="D233" i="159"/>
  <c r="C233" i="159"/>
  <c r="B233" i="159"/>
  <c r="E232" i="159"/>
  <c r="D232" i="159"/>
  <c r="C232" i="159"/>
  <c r="B232" i="159"/>
  <c r="C231" i="159"/>
  <c r="E230" i="159"/>
  <c r="D230" i="159"/>
  <c r="C230" i="159"/>
  <c r="B230" i="159"/>
  <c r="E229" i="159"/>
  <c r="E228" i="159" s="1"/>
  <c r="D229" i="159"/>
  <c r="D228" i="159" s="1"/>
  <c r="C229" i="159"/>
  <c r="C228" i="159" s="1"/>
  <c r="B229" i="159"/>
  <c r="B228" i="159"/>
  <c r="E227" i="159"/>
  <c r="D227" i="159"/>
  <c r="C227" i="159"/>
  <c r="B227" i="159"/>
  <c r="E226" i="159"/>
  <c r="D226" i="159"/>
  <c r="C226" i="159"/>
  <c r="B226" i="159"/>
  <c r="E225" i="159"/>
  <c r="D225" i="159"/>
  <c r="C225" i="159"/>
  <c r="B225" i="159"/>
  <c r="E224" i="159"/>
  <c r="D224" i="159"/>
  <c r="C224" i="159"/>
  <c r="B224" i="159"/>
  <c r="E223" i="159"/>
  <c r="E222" i="159" s="1"/>
  <c r="D223" i="159"/>
  <c r="D222" i="159" s="1"/>
  <c r="C223" i="159"/>
  <c r="C222" i="159" s="1"/>
  <c r="B223" i="159"/>
  <c r="B222" i="159" s="1"/>
  <c r="E221" i="159"/>
  <c r="D221" i="159"/>
  <c r="C221" i="159"/>
  <c r="B221" i="159"/>
  <c r="E220" i="159"/>
  <c r="D220" i="159"/>
  <c r="C220" i="159"/>
  <c r="B220" i="159"/>
  <c r="B219" i="159" s="1"/>
  <c r="E219" i="159"/>
  <c r="D219" i="159"/>
  <c r="C219" i="159"/>
  <c r="E218" i="159"/>
  <c r="D218" i="159"/>
  <c r="C218" i="159"/>
  <c r="B218" i="159"/>
  <c r="E217" i="159"/>
  <c r="D217" i="159"/>
  <c r="D216" i="159" s="1"/>
  <c r="C217" i="159"/>
  <c r="C216" i="159" s="1"/>
  <c r="B217" i="159"/>
  <c r="B216" i="159" s="1"/>
  <c r="E216" i="159"/>
  <c r="E215" i="159"/>
  <c r="D215" i="159"/>
  <c r="C215" i="159"/>
  <c r="B215" i="159"/>
  <c r="E214" i="159"/>
  <c r="D214" i="159"/>
  <c r="D213" i="159" s="1"/>
  <c r="C214" i="159"/>
  <c r="C213" i="159" s="1"/>
  <c r="B214" i="159"/>
  <c r="B213" i="159" s="1"/>
  <c r="E213" i="159"/>
  <c r="E204" i="159"/>
  <c r="D204" i="159"/>
  <c r="C204" i="159"/>
  <c r="B204" i="159"/>
  <c r="E199" i="159"/>
  <c r="E209" i="159" s="1"/>
  <c r="D199" i="159"/>
  <c r="D209" i="159" s="1"/>
  <c r="C199" i="159"/>
  <c r="C209" i="159" s="1"/>
  <c r="B199" i="159"/>
  <c r="B209" i="159" s="1"/>
  <c r="E189" i="159"/>
  <c r="D189" i="159"/>
  <c r="C189" i="159"/>
  <c r="B189" i="159"/>
  <c r="E184" i="159"/>
  <c r="E194" i="159" s="1"/>
  <c r="E176" i="159" s="1"/>
  <c r="D184" i="159"/>
  <c r="D194" i="159" s="1"/>
  <c r="D176" i="159" s="1"/>
  <c r="C184" i="159"/>
  <c r="C194" i="159" s="1"/>
  <c r="C176" i="159" s="1"/>
  <c r="B184" i="159"/>
  <c r="B194" i="159" s="1"/>
  <c r="B176" i="159" s="1"/>
  <c r="B177" i="159" s="1"/>
  <c r="E178" i="159"/>
  <c r="D178" i="159"/>
  <c r="C178" i="159"/>
  <c r="E164" i="159"/>
  <c r="D164" i="159"/>
  <c r="C164" i="159"/>
  <c r="B164" i="159"/>
  <c r="E159" i="159"/>
  <c r="E169" i="159" s="1"/>
  <c r="E151" i="159" s="1"/>
  <c r="D159" i="159"/>
  <c r="D169" i="159" s="1"/>
  <c r="D151" i="159" s="1"/>
  <c r="C159" i="159"/>
  <c r="C169" i="159" s="1"/>
  <c r="C151" i="159" s="1"/>
  <c r="B159" i="159"/>
  <c r="B169" i="159" s="1"/>
  <c r="B151" i="159" s="1"/>
  <c r="E153" i="159"/>
  <c r="D153" i="159"/>
  <c r="C153" i="159"/>
  <c r="D137" i="159"/>
  <c r="D140" i="159" s="1"/>
  <c r="B137" i="159"/>
  <c r="E125" i="159"/>
  <c r="D125" i="159"/>
  <c r="C125" i="159"/>
  <c r="B125" i="159"/>
  <c r="E122" i="159"/>
  <c r="D122" i="159"/>
  <c r="C122" i="159"/>
  <c r="B122" i="159"/>
  <c r="E119" i="159"/>
  <c r="D119" i="159"/>
  <c r="C119" i="159"/>
  <c r="B119" i="159"/>
  <c r="E113" i="159"/>
  <c r="D113" i="159"/>
  <c r="C113" i="159"/>
  <c r="D100" i="159"/>
  <c r="E100" i="159" s="1"/>
  <c r="B100" i="159"/>
  <c r="E88" i="159"/>
  <c r="D88" i="159"/>
  <c r="C88" i="159"/>
  <c r="B88" i="159"/>
  <c r="E85" i="159"/>
  <c r="D85" i="159"/>
  <c r="C85" i="159"/>
  <c r="B85" i="159"/>
  <c r="E82" i="159"/>
  <c r="D82" i="159"/>
  <c r="C82" i="159"/>
  <c r="B82" i="159"/>
  <c r="E76" i="159"/>
  <c r="D76" i="159"/>
  <c r="C76" i="159"/>
  <c r="D57" i="159"/>
  <c r="D231" i="159" s="1"/>
  <c r="B57" i="159"/>
  <c r="B231" i="159" s="1"/>
  <c r="E45" i="159"/>
  <c r="D45" i="159"/>
  <c r="C45" i="159"/>
  <c r="B45" i="159"/>
  <c r="E42" i="159"/>
  <c r="D42" i="159"/>
  <c r="C42" i="159"/>
  <c r="B42" i="159"/>
  <c r="E39" i="159"/>
  <c r="D39" i="159"/>
  <c r="C39" i="159"/>
  <c r="B39" i="159"/>
  <c r="E33" i="159"/>
  <c r="D33" i="159"/>
  <c r="C33" i="159"/>
  <c r="E898" i="158"/>
  <c r="D898" i="158"/>
  <c r="C898" i="158"/>
  <c r="B898" i="158"/>
  <c r="E897" i="158"/>
  <c r="D897" i="158"/>
  <c r="C897" i="158"/>
  <c r="B897" i="158"/>
  <c r="E896" i="158"/>
  <c r="D896" i="158"/>
  <c r="C896" i="158"/>
  <c r="B896" i="158"/>
  <c r="E895" i="158"/>
  <c r="D895" i="158"/>
  <c r="C895" i="158"/>
  <c r="B895" i="158"/>
  <c r="C894" i="158"/>
  <c r="B894" i="158"/>
  <c r="E893" i="158"/>
  <c r="D893" i="158"/>
  <c r="C893" i="158"/>
  <c r="B893" i="158"/>
  <c r="E892" i="158"/>
  <c r="D892" i="158"/>
  <c r="C892" i="158"/>
  <c r="C891" i="158" s="1"/>
  <c r="B892" i="158"/>
  <c r="E891" i="158"/>
  <c r="D891" i="158"/>
  <c r="B891" i="158"/>
  <c r="E890" i="158"/>
  <c r="D890" i="158"/>
  <c r="C890" i="158"/>
  <c r="B890" i="158"/>
  <c r="E889" i="158"/>
  <c r="D889" i="158"/>
  <c r="C889" i="158"/>
  <c r="B889" i="158"/>
  <c r="E888" i="158"/>
  <c r="D888" i="158"/>
  <c r="C888" i="158"/>
  <c r="B888" i="158"/>
  <c r="E887" i="158"/>
  <c r="D887" i="158"/>
  <c r="C887" i="158"/>
  <c r="B887" i="158"/>
  <c r="E886" i="158"/>
  <c r="D886" i="158"/>
  <c r="C886" i="158"/>
  <c r="B886" i="158"/>
  <c r="E885" i="158"/>
  <c r="D885" i="158"/>
  <c r="C885" i="158"/>
  <c r="B885" i="158"/>
  <c r="E884" i="158"/>
  <c r="D884" i="158"/>
  <c r="C884" i="158"/>
  <c r="B884" i="158"/>
  <c r="E883" i="158"/>
  <c r="D883" i="158"/>
  <c r="C883" i="158"/>
  <c r="B883" i="158"/>
  <c r="E881" i="158"/>
  <c r="D881" i="158"/>
  <c r="C881" i="158"/>
  <c r="B881" i="158"/>
  <c r="E880" i="158"/>
  <c r="D880" i="158"/>
  <c r="C880" i="158"/>
  <c r="C879" i="158" s="1"/>
  <c r="B880" i="158"/>
  <c r="E879" i="158"/>
  <c r="D879" i="158"/>
  <c r="B879" i="158"/>
  <c r="E878" i="158"/>
  <c r="D878" i="158"/>
  <c r="C878" i="158"/>
  <c r="B878" i="158"/>
  <c r="E877" i="158"/>
  <c r="D877" i="158"/>
  <c r="C877" i="158"/>
  <c r="B877" i="158"/>
  <c r="E872" i="158"/>
  <c r="D872" i="158"/>
  <c r="D862" i="158" s="1"/>
  <c r="C872" i="158"/>
  <c r="C862" i="158" s="1"/>
  <c r="B872" i="158"/>
  <c r="B862" i="158" s="1"/>
  <c r="B863" i="158" s="1"/>
  <c r="E864" i="158"/>
  <c r="D864" i="158"/>
  <c r="C864" i="158"/>
  <c r="E863" i="158"/>
  <c r="E851" i="158"/>
  <c r="D851" i="158"/>
  <c r="D841" i="158" s="1"/>
  <c r="E844" i="158" s="1"/>
  <c r="C851" i="158"/>
  <c r="C841" i="158" s="1"/>
  <c r="B851" i="158"/>
  <c r="E843" i="158"/>
  <c r="D843" i="158"/>
  <c r="C843" i="158"/>
  <c r="E842" i="158"/>
  <c r="B841" i="158"/>
  <c r="B842" i="158" s="1"/>
  <c r="E831" i="158"/>
  <c r="E821" i="158" s="1"/>
  <c r="E822" i="158" s="1"/>
  <c r="D831" i="158"/>
  <c r="C831" i="158"/>
  <c r="C821" i="158" s="1"/>
  <c r="B831" i="158"/>
  <c r="B821" i="158" s="1"/>
  <c r="B822" i="158" s="1"/>
  <c r="E823" i="158"/>
  <c r="D823" i="158"/>
  <c r="C823" i="158"/>
  <c r="D821" i="158"/>
  <c r="E813" i="158"/>
  <c r="D813" i="158"/>
  <c r="C813" i="158"/>
  <c r="B813" i="158"/>
  <c r="E806" i="158"/>
  <c r="D806" i="158"/>
  <c r="C806" i="158"/>
  <c r="E805" i="158"/>
  <c r="D805" i="158"/>
  <c r="C805" i="158"/>
  <c r="E804" i="158"/>
  <c r="D804" i="158"/>
  <c r="C804" i="158"/>
  <c r="C807" i="158" s="1"/>
  <c r="B804" i="158"/>
  <c r="E794" i="158"/>
  <c r="D794" i="158"/>
  <c r="C794" i="158"/>
  <c r="E792" i="158"/>
  <c r="D792" i="158"/>
  <c r="D793" i="158" s="1"/>
  <c r="C792" i="158"/>
  <c r="C793" i="158" s="1"/>
  <c r="B792" i="158"/>
  <c r="E780" i="158"/>
  <c r="E751" i="158" s="1"/>
  <c r="E752" i="158" s="1"/>
  <c r="D780" i="158"/>
  <c r="C780" i="158"/>
  <c r="C751" i="158" s="1"/>
  <c r="C752" i="158" s="1"/>
  <c r="B780" i="158"/>
  <c r="E753" i="158"/>
  <c r="D753" i="158"/>
  <c r="C753" i="158"/>
  <c r="D751" i="158"/>
  <c r="D752" i="158" s="1"/>
  <c r="B751" i="158"/>
  <c r="B752" i="158" s="1"/>
  <c r="E737" i="158"/>
  <c r="E743" i="158" s="1"/>
  <c r="D737" i="158"/>
  <c r="D743" i="158" s="1"/>
  <c r="D714" i="158" s="1"/>
  <c r="C737" i="158"/>
  <c r="B737" i="158"/>
  <c r="B743" i="158" s="1"/>
  <c r="E716" i="158"/>
  <c r="D716" i="158"/>
  <c r="C716" i="158"/>
  <c r="D703" i="158"/>
  <c r="E703" i="158" s="1"/>
  <c r="E691" i="158"/>
  <c r="D691" i="158"/>
  <c r="C691" i="158"/>
  <c r="C706" i="158" s="1"/>
  <c r="B691" i="158"/>
  <c r="B706" i="158" s="1"/>
  <c r="E679" i="158"/>
  <c r="D679" i="158"/>
  <c r="C679" i="158"/>
  <c r="B677" i="158"/>
  <c r="B678" i="158" s="1"/>
  <c r="D659" i="158"/>
  <c r="E659" i="158" s="1"/>
  <c r="E647" i="158"/>
  <c r="D647" i="158"/>
  <c r="D882" i="158" s="1"/>
  <c r="C647" i="158"/>
  <c r="B647" i="158"/>
  <c r="E644" i="158"/>
  <c r="D644" i="158"/>
  <c r="C644" i="158"/>
  <c r="B644" i="158"/>
  <c r="E641" i="158"/>
  <c r="D641" i="158"/>
  <c r="C641" i="158"/>
  <c r="C876" i="158" s="1"/>
  <c r="B641" i="158"/>
  <c r="B876" i="158" s="1"/>
  <c r="E635" i="158"/>
  <c r="D635" i="158"/>
  <c r="C635" i="158"/>
  <c r="E605" i="158"/>
  <c r="D605" i="158"/>
  <c r="C605" i="158"/>
  <c r="B605" i="158"/>
  <c r="E604" i="158"/>
  <c r="D604" i="158"/>
  <c r="C604" i="158"/>
  <c r="B604" i="158"/>
  <c r="E603" i="158"/>
  <c r="D603" i="158"/>
  <c r="C603" i="158"/>
  <c r="B603" i="158"/>
  <c r="E602" i="158"/>
  <c r="E601" i="158" s="1"/>
  <c r="D602" i="158"/>
  <c r="D601" i="158" s="1"/>
  <c r="C602" i="158"/>
  <c r="C601" i="158" s="1"/>
  <c r="E600" i="158"/>
  <c r="D600" i="158"/>
  <c r="C600" i="158"/>
  <c r="B600" i="158"/>
  <c r="E599" i="158"/>
  <c r="D599" i="158"/>
  <c r="C599" i="158"/>
  <c r="B599" i="158"/>
  <c r="E598" i="158"/>
  <c r="D598" i="158"/>
  <c r="C598" i="158"/>
  <c r="B598" i="158"/>
  <c r="E597" i="158"/>
  <c r="D597" i="158"/>
  <c r="C597" i="158"/>
  <c r="B597" i="158"/>
  <c r="E596" i="158"/>
  <c r="D596" i="158"/>
  <c r="C596" i="158"/>
  <c r="B596" i="158"/>
  <c r="E595" i="158"/>
  <c r="D595" i="158"/>
  <c r="C595" i="158"/>
  <c r="B595" i="158"/>
  <c r="E594" i="158"/>
  <c r="D594" i="158"/>
  <c r="C594" i="158"/>
  <c r="B594" i="158"/>
  <c r="E592" i="158"/>
  <c r="D592" i="158"/>
  <c r="C592" i="158"/>
  <c r="B592" i="158"/>
  <c r="E591" i="158"/>
  <c r="D591" i="158"/>
  <c r="C591" i="158"/>
  <c r="B591" i="158"/>
  <c r="B590" i="158" s="1"/>
  <c r="E590" i="158"/>
  <c r="D590" i="158"/>
  <c r="C590" i="158"/>
  <c r="E589" i="158"/>
  <c r="D589" i="158"/>
  <c r="C589" i="158"/>
  <c r="B589" i="158"/>
  <c r="E588" i="158"/>
  <c r="D588" i="158"/>
  <c r="C588" i="158"/>
  <c r="B588" i="158"/>
  <c r="B587" i="158" s="1"/>
  <c r="E587" i="158"/>
  <c r="D587" i="158"/>
  <c r="C587" i="158"/>
  <c r="E585" i="158"/>
  <c r="D585" i="158"/>
  <c r="C585" i="158"/>
  <c r="B585" i="158"/>
  <c r="B584" i="158" s="1"/>
  <c r="E584" i="158"/>
  <c r="D584" i="158"/>
  <c r="C584" i="158"/>
  <c r="E583" i="158"/>
  <c r="D583" i="158"/>
  <c r="C583" i="158"/>
  <c r="B583" i="158"/>
  <c r="E582" i="158"/>
  <c r="D582" i="158"/>
  <c r="C582" i="158"/>
  <c r="B582" i="158"/>
  <c r="B581" i="158" s="1"/>
  <c r="E581" i="158"/>
  <c r="D581" i="158"/>
  <c r="C581" i="158"/>
  <c r="E580" i="158"/>
  <c r="D580" i="158"/>
  <c r="C580" i="158"/>
  <c r="B580" i="158"/>
  <c r="E579" i="158"/>
  <c r="D579" i="158"/>
  <c r="D578" i="158" s="1"/>
  <c r="C579" i="158"/>
  <c r="B579" i="158"/>
  <c r="B578" i="158" s="1"/>
  <c r="E578" i="158"/>
  <c r="C578" i="158"/>
  <c r="E577" i="158"/>
  <c r="D577" i="158"/>
  <c r="C577" i="158"/>
  <c r="B577" i="158"/>
  <c r="E576" i="158"/>
  <c r="D576" i="158"/>
  <c r="C576" i="158"/>
  <c r="B576" i="158"/>
  <c r="E575" i="158"/>
  <c r="D575" i="158"/>
  <c r="C575" i="158"/>
  <c r="B575" i="158"/>
  <c r="E574" i="158"/>
  <c r="D574" i="158"/>
  <c r="E566" i="158"/>
  <c r="D566" i="158"/>
  <c r="C566" i="158"/>
  <c r="B566" i="158"/>
  <c r="E561" i="158"/>
  <c r="E571" i="158" s="1"/>
  <c r="E553" i="158" s="1"/>
  <c r="D561" i="158"/>
  <c r="D571" i="158" s="1"/>
  <c r="C561" i="158"/>
  <c r="C571" i="158" s="1"/>
  <c r="B561" i="158"/>
  <c r="B571" i="158" s="1"/>
  <c r="D556" i="158"/>
  <c r="C556" i="158"/>
  <c r="E555" i="158"/>
  <c r="D555" i="158"/>
  <c r="C555" i="158"/>
  <c r="D554" i="158"/>
  <c r="C554" i="158"/>
  <c r="B554" i="158"/>
  <c r="D541" i="158"/>
  <c r="C541" i="158"/>
  <c r="B541" i="158"/>
  <c r="E536" i="158"/>
  <c r="E546" i="158" s="1"/>
  <c r="E528" i="158" s="1"/>
  <c r="E529" i="158" s="1"/>
  <c r="D536" i="158"/>
  <c r="D546" i="158" s="1"/>
  <c r="D528" i="158" s="1"/>
  <c r="C536" i="158"/>
  <c r="C546" i="158" s="1"/>
  <c r="C528" i="158" s="1"/>
  <c r="B536" i="158"/>
  <c r="B546" i="158" s="1"/>
  <c r="B528" i="158" s="1"/>
  <c r="B529" i="158" s="1"/>
  <c r="E530" i="158"/>
  <c r="D530" i="158"/>
  <c r="C530" i="158"/>
  <c r="D516" i="158"/>
  <c r="C516" i="158"/>
  <c r="B516" i="158"/>
  <c r="E511" i="158"/>
  <c r="E521" i="158" s="1"/>
  <c r="E503" i="158" s="1"/>
  <c r="E504" i="158" s="1"/>
  <c r="D511" i="158"/>
  <c r="D521" i="158" s="1"/>
  <c r="D503" i="158" s="1"/>
  <c r="C511" i="158"/>
  <c r="C521" i="158" s="1"/>
  <c r="B511" i="158"/>
  <c r="B521" i="158" s="1"/>
  <c r="E505" i="158"/>
  <c r="D505" i="158"/>
  <c r="C505" i="158"/>
  <c r="B504" i="158"/>
  <c r="C503" i="158"/>
  <c r="C506" i="158" s="1"/>
  <c r="E488" i="158"/>
  <c r="D488" i="158"/>
  <c r="C488" i="158"/>
  <c r="B488" i="158"/>
  <c r="E483" i="158"/>
  <c r="E493" i="158" s="1"/>
  <c r="D483" i="158"/>
  <c r="D493" i="158" s="1"/>
  <c r="C483" i="158"/>
  <c r="C493" i="158" s="1"/>
  <c r="B483" i="158"/>
  <c r="B493" i="158" s="1"/>
  <c r="B602" i="158" s="1"/>
  <c r="B601" i="158" s="1"/>
  <c r="E478" i="158"/>
  <c r="D478" i="158"/>
  <c r="C478" i="158"/>
  <c r="E477" i="158"/>
  <c r="D477" i="158"/>
  <c r="C477" i="158"/>
  <c r="E476" i="158"/>
  <c r="D476" i="158"/>
  <c r="C476" i="158"/>
  <c r="C479" i="158" s="1"/>
  <c r="B476" i="158"/>
  <c r="E468" i="158"/>
  <c r="E458" i="158" s="1"/>
  <c r="D468" i="158"/>
  <c r="D458" i="158" s="1"/>
  <c r="D459" i="158" s="1"/>
  <c r="D462" i="158" s="1"/>
  <c r="C468" i="158"/>
  <c r="C458" i="158" s="1"/>
  <c r="C459" i="158" s="1"/>
  <c r="B468" i="158"/>
  <c r="E460" i="158"/>
  <c r="D460" i="158"/>
  <c r="C460" i="158"/>
  <c r="B458" i="158"/>
  <c r="B459" i="158" s="1"/>
  <c r="E445" i="158"/>
  <c r="D445" i="158"/>
  <c r="C445" i="158"/>
  <c r="B445" i="158"/>
  <c r="E440" i="158"/>
  <c r="E450" i="158" s="1"/>
  <c r="D440" i="158"/>
  <c r="D450" i="158" s="1"/>
  <c r="C440" i="158"/>
  <c r="C450" i="158" s="1"/>
  <c r="B440" i="158"/>
  <c r="B450" i="158" s="1"/>
  <c r="E435" i="158"/>
  <c r="D435" i="158"/>
  <c r="C435" i="158"/>
  <c r="E434" i="158"/>
  <c r="D434" i="158"/>
  <c r="C434" i="158"/>
  <c r="E433" i="158"/>
  <c r="E436" i="158" s="1"/>
  <c r="D433" i="158"/>
  <c r="C433" i="158"/>
  <c r="B433" i="158"/>
  <c r="E420" i="158"/>
  <c r="D420" i="158"/>
  <c r="C420" i="158"/>
  <c r="B420" i="158"/>
  <c r="E415" i="158"/>
  <c r="E425" i="158" s="1"/>
  <c r="D415" i="158"/>
  <c r="D425" i="158" s="1"/>
  <c r="C415" i="158"/>
  <c r="C425" i="158" s="1"/>
  <c r="B415" i="158"/>
  <c r="B425" i="158" s="1"/>
  <c r="E410" i="158"/>
  <c r="D410" i="158"/>
  <c r="C410" i="158"/>
  <c r="E409" i="158"/>
  <c r="D409" i="158"/>
  <c r="C409" i="158"/>
  <c r="E408" i="158"/>
  <c r="D408" i="158"/>
  <c r="C408" i="158"/>
  <c r="B408" i="158"/>
  <c r="E395" i="158"/>
  <c r="D395" i="158"/>
  <c r="C395" i="158"/>
  <c r="B395" i="158"/>
  <c r="E390" i="158"/>
  <c r="E400" i="158" s="1"/>
  <c r="D390" i="158"/>
  <c r="D400" i="158" s="1"/>
  <c r="C390" i="158"/>
  <c r="C400" i="158" s="1"/>
  <c r="B390" i="158"/>
  <c r="B400" i="158" s="1"/>
  <c r="E385" i="158"/>
  <c r="D385" i="158"/>
  <c r="C385" i="158"/>
  <c r="E384" i="158"/>
  <c r="D384" i="158"/>
  <c r="C384" i="158"/>
  <c r="E383" i="158"/>
  <c r="D383" i="158"/>
  <c r="C383" i="158"/>
  <c r="B383" i="158"/>
  <c r="E370" i="158"/>
  <c r="D370" i="158"/>
  <c r="C370" i="158"/>
  <c r="B370" i="158"/>
  <c r="E365" i="158"/>
  <c r="E375" i="158" s="1"/>
  <c r="D365" i="158"/>
  <c r="D375" i="158" s="1"/>
  <c r="C365" i="158"/>
  <c r="C375" i="158" s="1"/>
  <c r="B365" i="158"/>
  <c r="B375" i="158" s="1"/>
  <c r="E360" i="158"/>
  <c r="D360" i="158"/>
  <c r="C360" i="158"/>
  <c r="E359" i="158"/>
  <c r="D359" i="158"/>
  <c r="C359" i="158"/>
  <c r="E358" i="158"/>
  <c r="D358" i="158"/>
  <c r="C358" i="158"/>
  <c r="B358" i="158"/>
  <c r="E345" i="158"/>
  <c r="D345" i="158"/>
  <c r="C345" i="158"/>
  <c r="B345" i="158"/>
  <c r="E344" i="158"/>
  <c r="E343" i="158" s="1"/>
  <c r="E342" i="158" s="1"/>
  <c r="E341" i="158" s="1"/>
  <c r="E340" i="158" s="1"/>
  <c r="D344" i="158"/>
  <c r="D343" i="158" s="1"/>
  <c r="D342" i="158" s="1"/>
  <c r="D341" i="158" s="1"/>
  <c r="D340" i="158" s="1"/>
  <c r="C344" i="158"/>
  <c r="C343" i="158" s="1"/>
  <c r="C342" i="158" s="1"/>
  <c r="C341" i="158" s="1"/>
  <c r="C340" i="158" s="1"/>
  <c r="B340" i="158"/>
  <c r="B350" i="158" s="1"/>
  <c r="E335" i="158"/>
  <c r="D335" i="158"/>
  <c r="C335" i="158"/>
  <c r="E334" i="158"/>
  <c r="D334" i="158"/>
  <c r="C334" i="158"/>
  <c r="E333" i="158"/>
  <c r="E336" i="158" s="1"/>
  <c r="D333" i="158"/>
  <c r="C333" i="158"/>
  <c r="B333" i="158"/>
  <c r="E320" i="158"/>
  <c r="D320" i="158"/>
  <c r="C320" i="158"/>
  <c r="C319" i="158" s="1"/>
  <c r="C318" i="158" s="1"/>
  <c r="C317" i="158" s="1"/>
  <c r="C315" i="158" s="1"/>
  <c r="C325" i="158" s="1"/>
  <c r="B320" i="158"/>
  <c r="E319" i="158"/>
  <c r="E318" i="158" s="1"/>
  <c r="E317" i="158" s="1"/>
  <c r="E316" i="158" s="1"/>
  <c r="E315" i="158" s="1"/>
  <c r="E325" i="158" s="1"/>
  <c r="D319" i="158"/>
  <c r="D318" i="158" s="1"/>
  <c r="D317" i="158" s="1"/>
  <c r="D316" i="158" s="1"/>
  <c r="D315" i="158" s="1"/>
  <c r="D325" i="158" s="1"/>
  <c r="B315" i="158"/>
  <c r="E310" i="158"/>
  <c r="D310" i="158"/>
  <c r="C310" i="158"/>
  <c r="E309" i="158"/>
  <c r="D309" i="158"/>
  <c r="C309" i="158"/>
  <c r="E308" i="158"/>
  <c r="D308" i="158"/>
  <c r="C308" i="158"/>
  <c r="B308" i="158"/>
  <c r="E293" i="158"/>
  <c r="D293" i="158"/>
  <c r="C293" i="158"/>
  <c r="B293" i="158"/>
  <c r="E288" i="158"/>
  <c r="E298" i="158" s="1"/>
  <c r="D288" i="158"/>
  <c r="D298" i="158" s="1"/>
  <c r="C288" i="158"/>
  <c r="C298" i="158" s="1"/>
  <c r="B288" i="158"/>
  <c r="B298" i="158" s="1"/>
  <c r="D283" i="158"/>
  <c r="C283" i="158"/>
  <c r="D282" i="158"/>
  <c r="C282" i="158"/>
  <c r="D281" i="158"/>
  <c r="C281" i="158"/>
  <c r="B281" i="158"/>
  <c r="E267" i="158"/>
  <c r="D267" i="158"/>
  <c r="C267" i="158"/>
  <c r="B267" i="158"/>
  <c r="E262" i="158"/>
  <c r="E272" i="158" s="1"/>
  <c r="D262" i="158"/>
  <c r="D272" i="158" s="1"/>
  <c r="C262" i="158"/>
  <c r="C272" i="158" s="1"/>
  <c r="B262" i="158"/>
  <c r="B272" i="158" s="1"/>
  <c r="E257" i="158"/>
  <c r="D257" i="158"/>
  <c r="C257" i="158"/>
  <c r="E256" i="158"/>
  <c r="D256" i="158"/>
  <c r="C256" i="158"/>
  <c r="E255" i="158"/>
  <c r="D255" i="158"/>
  <c r="C255" i="158"/>
  <c r="B255" i="158"/>
  <c r="E242" i="158"/>
  <c r="D242" i="158"/>
  <c r="C242" i="158"/>
  <c r="B242" i="158"/>
  <c r="E237" i="158"/>
  <c r="E247" i="158" s="1"/>
  <c r="D237" i="158"/>
  <c r="D247" i="158" s="1"/>
  <c r="C237" i="158"/>
  <c r="C247" i="158" s="1"/>
  <c r="B237" i="158"/>
  <c r="B247" i="158" s="1"/>
  <c r="E232" i="158"/>
  <c r="D232" i="158"/>
  <c r="C232" i="158"/>
  <c r="E231" i="158"/>
  <c r="D231" i="158"/>
  <c r="C231" i="158"/>
  <c r="E230" i="158"/>
  <c r="D230" i="158"/>
  <c r="D233" i="158" s="1"/>
  <c r="C230" i="158"/>
  <c r="B230" i="158"/>
  <c r="E215" i="158"/>
  <c r="E186" i="158" s="1"/>
  <c r="D215" i="158"/>
  <c r="D186" i="158" s="1"/>
  <c r="C215" i="158"/>
  <c r="B215" i="158"/>
  <c r="E188" i="158"/>
  <c r="D188" i="158"/>
  <c r="C188" i="158"/>
  <c r="B186" i="158"/>
  <c r="B187" i="158" s="1"/>
  <c r="D177" i="158"/>
  <c r="E177" i="158" s="1"/>
  <c r="D176" i="158"/>
  <c r="E176" i="158" s="1"/>
  <c r="D175" i="158"/>
  <c r="E175" i="158" s="1"/>
  <c r="E169" i="158"/>
  <c r="D169" i="158"/>
  <c r="C169" i="158"/>
  <c r="B169" i="158"/>
  <c r="E166" i="158"/>
  <c r="D166" i="158"/>
  <c r="C166" i="158"/>
  <c r="B166" i="158"/>
  <c r="E163" i="158"/>
  <c r="D163" i="158"/>
  <c r="C163" i="158"/>
  <c r="B163" i="158"/>
  <c r="E160" i="158"/>
  <c r="D160" i="158"/>
  <c r="C160" i="158"/>
  <c r="B160" i="158"/>
  <c r="E157" i="158"/>
  <c r="D157" i="158"/>
  <c r="C157" i="158"/>
  <c r="B157" i="158"/>
  <c r="E151" i="158"/>
  <c r="D151" i="158"/>
  <c r="C151" i="158"/>
  <c r="E134" i="158"/>
  <c r="E105" i="158" s="1"/>
  <c r="D134" i="158"/>
  <c r="C134" i="158"/>
  <c r="B134" i="158"/>
  <c r="E107" i="158"/>
  <c r="D107" i="158"/>
  <c r="C107" i="158"/>
  <c r="D105" i="158"/>
  <c r="D106" i="158" s="1"/>
  <c r="B105" i="158"/>
  <c r="B106" i="158" s="1"/>
  <c r="E91" i="158"/>
  <c r="D91" i="158"/>
  <c r="C91" i="158"/>
  <c r="B91" i="158"/>
  <c r="E88" i="158"/>
  <c r="D88" i="158"/>
  <c r="C88" i="158"/>
  <c r="B88" i="158"/>
  <c r="E85" i="158"/>
  <c r="D85" i="158"/>
  <c r="C85" i="158"/>
  <c r="B85" i="158"/>
  <c r="E82" i="158"/>
  <c r="D82" i="158"/>
  <c r="C82" i="158"/>
  <c r="B82" i="158"/>
  <c r="E76" i="158"/>
  <c r="D76" i="158"/>
  <c r="C76" i="158"/>
  <c r="B76" i="158"/>
  <c r="E70" i="158"/>
  <c r="D70" i="158"/>
  <c r="C70" i="158"/>
  <c r="E57" i="158"/>
  <c r="D57" i="158"/>
  <c r="D593" i="158" s="1"/>
  <c r="C57" i="158"/>
  <c r="C593" i="158" s="1"/>
  <c r="B57" i="158"/>
  <c r="E54" i="158"/>
  <c r="D54" i="158"/>
  <c r="C54" i="158"/>
  <c r="B54" i="158"/>
  <c r="E51" i="158"/>
  <c r="D51" i="158"/>
  <c r="C51" i="158"/>
  <c r="B51" i="158"/>
  <c r="E49" i="158"/>
  <c r="D49" i="158"/>
  <c r="C49" i="158"/>
  <c r="B49" i="158"/>
  <c r="E46" i="158"/>
  <c r="D46" i="158"/>
  <c r="C46" i="158"/>
  <c r="B46" i="158"/>
  <c r="E43" i="158"/>
  <c r="D43" i="158"/>
  <c r="C43" i="158"/>
  <c r="B43" i="158"/>
  <c r="E40" i="158"/>
  <c r="D40" i="158"/>
  <c r="C40" i="158"/>
  <c r="C574" i="158" s="1"/>
  <c r="B40" i="158"/>
  <c r="E34" i="158"/>
  <c r="D34" i="158"/>
  <c r="C34" i="158"/>
  <c r="E306" i="157"/>
  <c r="D306" i="157"/>
  <c r="C306" i="157"/>
  <c r="B306" i="157"/>
  <c r="E305" i="157"/>
  <c r="D305" i="157"/>
  <c r="C305" i="157"/>
  <c r="B305" i="157"/>
  <c r="E304" i="157"/>
  <c r="D304" i="157"/>
  <c r="C304" i="157"/>
  <c r="B304" i="157"/>
  <c r="C303" i="157"/>
  <c r="B303" i="157"/>
  <c r="E302" i="157"/>
  <c r="D302" i="157"/>
  <c r="C302" i="157"/>
  <c r="B302" i="157"/>
  <c r="E301" i="157"/>
  <c r="D301" i="157"/>
  <c r="C301" i="157"/>
  <c r="B301" i="157"/>
  <c r="B300" i="157" s="1"/>
  <c r="E300" i="157"/>
  <c r="D300" i="157"/>
  <c r="C300" i="157"/>
  <c r="E299" i="157"/>
  <c r="D299" i="157"/>
  <c r="C299" i="157"/>
  <c r="B299" i="157"/>
  <c r="E296" i="157"/>
  <c r="D296" i="157"/>
  <c r="C296" i="157"/>
  <c r="B296" i="157"/>
  <c r="E295" i="157"/>
  <c r="D295" i="157"/>
  <c r="C295" i="157"/>
  <c r="B295" i="157"/>
  <c r="E294" i="157"/>
  <c r="D294" i="157"/>
  <c r="C294" i="157"/>
  <c r="B294" i="157"/>
  <c r="E293" i="157"/>
  <c r="D293" i="157"/>
  <c r="C293" i="157"/>
  <c r="B293" i="157"/>
  <c r="E290" i="157"/>
  <c r="D290" i="157"/>
  <c r="C290" i="157"/>
  <c r="B290" i="157"/>
  <c r="E289" i="157"/>
  <c r="D289" i="157"/>
  <c r="C289" i="157"/>
  <c r="B289" i="157"/>
  <c r="B288" i="157" s="1"/>
  <c r="E288" i="157"/>
  <c r="D288" i="157"/>
  <c r="C288" i="157"/>
  <c r="E287" i="157"/>
  <c r="D287" i="157"/>
  <c r="C287" i="157"/>
  <c r="B287" i="157"/>
  <c r="E286" i="157"/>
  <c r="E285" i="157" s="1"/>
  <c r="D286" i="157"/>
  <c r="C286" i="157"/>
  <c r="D285" i="157"/>
  <c r="C285" i="157"/>
  <c r="E281" i="157"/>
  <c r="D281" i="157"/>
  <c r="E273" i="157"/>
  <c r="D273" i="157"/>
  <c r="C273" i="157"/>
  <c r="E272" i="157"/>
  <c r="D271" i="157"/>
  <c r="D272" i="157" s="1"/>
  <c r="C271" i="157"/>
  <c r="C272" i="157" s="1"/>
  <c r="B271" i="157"/>
  <c r="B272" i="157" s="1"/>
  <c r="E260" i="157"/>
  <c r="D260" i="157"/>
  <c r="D250" i="157" s="1"/>
  <c r="D251" i="157" s="1"/>
  <c r="C260" i="157"/>
  <c r="B260" i="157"/>
  <c r="E252" i="157"/>
  <c r="D252" i="157"/>
  <c r="C252" i="157"/>
  <c r="E251" i="157"/>
  <c r="C250" i="157"/>
  <c r="C253" i="157" s="1"/>
  <c r="B250" i="157"/>
  <c r="B251" i="157" s="1"/>
  <c r="E240" i="157"/>
  <c r="D240" i="157"/>
  <c r="C240" i="157"/>
  <c r="B240" i="157"/>
  <c r="E233" i="157"/>
  <c r="D233" i="157"/>
  <c r="C233" i="157"/>
  <c r="E232" i="157"/>
  <c r="D232" i="157"/>
  <c r="C232" i="157"/>
  <c r="E231" i="157"/>
  <c r="D231" i="157"/>
  <c r="D234" i="157" s="1"/>
  <c r="C231" i="157"/>
  <c r="B231" i="157"/>
  <c r="E221" i="157"/>
  <c r="E307" i="157" s="1"/>
  <c r="D221" i="157"/>
  <c r="D222" i="157" s="1"/>
  <c r="C221" i="157"/>
  <c r="C222" i="157" s="1"/>
  <c r="B221" i="157"/>
  <c r="B222" i="157" s="1"/>
  <c r="E216" i="157"/>
  <c r="D216" i="157"/>
  <c r="C216" i="157"/>
  <c r="E215" i="157"/>
  <c r="D215" i="157"/>
  <c r="C215" i="157"/>
  <c r="E214" i="157"/>
  <c r="D214" i="157"/>
  <c r="C214" i="157"/>
  <c r="B214" i="157"/>
  <c r="E205" i="157"/>
  <c r="D205" i="157"/>
  <c r="C205" i="157"/>
  <c r="E204" i="157"/>
  <c r="D204" i="157"/>
  <c r="C204" i="157"/>
  <c r="E203" i="157"/>
  <c r="D203" i="157"/>
  <c r="C203" i="157"/>
  <c r="B203" i="157"/>
  <c r="E193" i="157"/>
  <c r="D193" i="157"/>
  <c r="D191" i="157"/>
  <c r="D192" i="157" s="1"/>
  <c r="C191" i="157"/>
  <c r="C192" i="157" s="1"/>
  <c r="B191" i="157"/>
  <c r="B192" i="157" s="1"/>
  <c r="B190" i="157"/>
  <c r="C193" i="157" s="1"/>
  <c r="E164" i="157"/>
  <c r="D164" i="157"/>
  <c r="C164" i="157"/>
  <c r="B164" i="157"/>
  <c r="E161" i="157"/>
  <c r="D161" i="157"/>
  <c r="C161" i="157"/>
  <c r="B161" i="157"/>
  <c r="E158" i="157"/>
  <c r="D158" i="157"/>
  <c r="C158" i="157"/>
  <c r="B158" i="157"/>
  <c r="E152" i="157"/>
  <c r="D152" i="157"/>
  <c r="C152" i="157"/>
  <c r="D139" i="157"/>
  <c r="E139" i="157" s="1"/>
  <c r="E133" i="157"/>
  <c r="E298" i="157" s="1"/>
  <c r="E297" i="157" s="1"/>
  <c r="D133" i="157"/>
  <c r="D298" i="157" s="1"/>
  <c r="D297" i="157" s="1"/>
  <c r="C133" i="157"/>
  <c r="C298" i="157" s="1"/>
  <c r="C297" i="157" s="1"/>
  <c r="B133" i="157"/>
  <c r="B298" i="157" s="1"/>
  <c r="E127" i="157"/>
  <c r="D127" i="157"/>
  <c r="C127" i="157"/>
  <c r="B127" i="157"/>
  <c r="E124" i="157"/>
  <c r="D124" i="157"/>
  <c r="C124" i="157"/>
  <c r="B124" i="157"/>
  <c r="B122" i="157"/>
  <c r="B286" i="157" s="1"/>
  <c r="E121" i="157"/>
  <c r="D121" i="157"/>
  <c r="C121" i="157"/>
  <c r="B121" i="157"/>
  <c r="E115" i="157"/>
  <c r="D115" i="157"/>
  <c r="C115" i="157"/>
  <c r="E83" i="157"/>
  <c r="E292" i="157" s="1"/>
  <c r="E291" i="157" s="1"/>
  <c r="D83" i="157"/>
  <c r="D292" i="157" s="1"/>
  <c r="D291" i="157" s="1"/>
  <c r="C83" i="157"/>
  <c r="C292" i="157" s="1"/>
  <c r="C291" i="157" s="1"/>
  <c r="B83" i="157"/>
  <c r="E82" i="157"/>
  <c r="E97" i="157" s="1"/>
  <c r="D82" i="157"/>
  <c r="D97" i="157" s="1"/>
  <c r="C82" i="157"/>
  <c r="C97" i="157" s="1"/>
  <c r="B82" i="157"/>
  <c r="B97" i="157" s="1"/>
  <c r="E70" i="157"/>
  <c r="D70" i="157"/>
  <c r="C70" i="157"/>
  <c r="D57" i="157"/>
  <c r="D303" i="157" s="1"/>
  <c r="B46" i="157"/>
  <c r="B292" i="157" s="1"/>
  <c r="E45" i="157"/>
  <c r="D45" i="157"/>
  <c r="C45" i="157"/>
  <c r="B45" i="157"/>
  <c r="E42" i="157"/>
  <c r="D42" i="157"/>
  <c r="C42" i="157"/>
  <c r="B42" i="157"/>
  <c r="E39" i="157"/>
  <c r="D39" i="157"/>
  <c r="C39" i="157"/>
  <c r="B39" i="157"/>
  <c r="E33" i="157"/>
  <c r="D33" i="157"/>
  <c r="C33" i="157"/>
  <c r="E102" i="160" l="1"/>
  <c r="E72" i="160"/>
  <c r="C133" i="160"/>
  <c r="D111" i="161"/>
  <c r="C111" i="161" s="1"/>
  <c r="E136" i="161"/>
  <c r="D190" i="161"/>
  <c r="C58" i="161"/>
  <c r="C29" i="161" s="1"/>
  <c r="E200" i="161"/>
  <c r="D43" i="161"/>
  <c r="C190" i="161"/>
  <c r="B58" i="161"/>
  <c r="B193" i="161" s="1"/>
  <c r="B220" i="161"/>
  <c r="E322" i="164"/>
  <c r="E304" i="164" s="1"/>
  <c r="D378" i="164"/>
  <c r="B272" i="164"/>
  <c r="D297" i="164"/>
  <c r="D351" i="164" s="1"/>
  <c r="D63" i="164"/>
  <c r="D283" i="164"/>
  <c r="C258" i="164"/>
  <c r="D257" i="164"/>
  <c r="E63" i="164"/>
  <c r="E34" i="164" s="1"/>
  <c r="B63" i="164"/>
  <c r="B34" i="164" s="1"/>
  <c r="B35" i="164" s="1"/>
  <c r="D101" i="164"/>
  <c r="C283" i="164"/>
  <c r="B71" i="164"/>
  <c r="B72" i="164" s="1"/>
  <c r="D370" i="164"/>
  <c r="D148" i="163"/>
  <c r="D279" i="163"/>
  <c r="E33" i="163"/>
  <c r="C106" i="163"/>
  <c r="E133" i="163"/>
  <c r="E148" i="163"/>
  <c r="D174" i="163"/>
  <c r="C33" i="163"/>
  <c r="D67" i="163"/>
  <c r="D69" i="163"/>
  <c r="B133" i="163"/>
  <c r="C174" i="163"/>
  <c r="E279" i="163"/>
  <c r="D96" i="163"/>
  <c r="C133" i="163"/>
  <c r="D33" i="163"/>
  <c r="B58" i="163"/>
  <c r="B59" i="163" s="1"/>
  <c r="B66" i="163"/>
  <c r="B346" i="163" s="1"/>
  <c r="C96" i="163"/>
  <c r="C107" i="163"/>
  <c r="E174" i="163"/>
  <c r="C279" i="163"/>
  <c r="D129" i="162"/>
  <c r="C157" i="162"/>
  <c r="E32" i="162"/>
  <c r="E35" i="162" s="1"/>
  <c r="E73" i="162"/>
  <c r="C73" i="162"/>
  <c r="B291" i="157"/>
  <c r="B285" i="157"/>
  <c r="E217" i="157"/>
  <c r="D217" i="157"/>
  <c r="C60" i="157"/>
  <c r="B297" i="157"/>
  <c r="C217" i="157"/>
  <c r="C61" i="157"/>
  <c r="C31" i="157"/>
  <c r="B142" i="157"/>
  <c r="B179" i="157"/>
  <c r="D206" i="157"/>
  <c r="E275" i="157"/>
  <c r="C274" i="157"/>
  <c r="E57" i="157"/>
  <c r="E303" i="157" s="1"/>
  <c r="C179" i="157"/>
  <c r="C234" i="157"/>
  <c r="D254" i="157"/>
  <c r="D179" i="157"/>
  <c r="E206" i="157"/>
  <c r="C251" i="157"/>
  <c r="C254" i="157" s="1"/>
  <c r="D275" i="157"/>
  <c r="B60" i="157"/>
  <c r="E142" i="157"/>
  <c r="E179" i="157"/>
  <c r="E234" i="157"/>
  <c r="B307" i="157"/>
  <c r="E233" i="158"/>
  <c r="D796" i="158"/>
  <c r="E258" i="158"/>
  <c r="C284" i="158"/>
  <c r="D361" i="158"/>
  <c r="E411" i="158"/>
  <c r="E882" i="158"/>
  <c r="D706" i="158"/>
  <c r="D677" i="158" s="1"/>
  <c r="D678" i="158" s="1"/>
  <c r="C795" i="158"/>
  <c r="C361" i="158"/>
  <c r="B662" i="158"/>
  <c r="B633" i="158" s="1"/>
  <c r="B178" i="158"/>
  <c r="B149" i="158" s="1"/>
  <c r="B150" i="158" s="1"/>
  <c r="D258" i="158"/>
  <c r="C386" i="158"/>
  <c r="E479" i="158"/>
  <c r="E754" i="158"/>
  <c r="D436" i="158"/>
  <c r="C662" i="158"/>
  <c r="C633" i="158" s="1"/>
  <c r="C634" i="158" s="1"/>
  <c r="C258" i="158"/>
  <c r="C677" i="158"/>
  <c r="C707" i="158" s="1"/>
  <c r="E865" i="158"/>
  <c r="D863" i="158"/>
  <c r="E866" i="158" s="1"/>
  <c r="E461" i="158"/>
  <c r="B60" i="158"/>
  <c r="B32" i="158" s="1"/>
  <c r="C97" i="158"/>
  <c r="B135" i="158"/>
  <c r="C178" i="158"/>
  <c r="C149" i="158" s="1"/>
  <c r="B216" i="158"/>
  <c r="C865" i="158"/>
  <c r="D97" i="158"/>
  <c r="B325" i="158"/>
  <c r="C411" i="158"/>
  <c r="C875" i="158"/>
  <c r="B781" i="158"/>
  <c r="E781" i="158"/>
  <c r="E795" i="158"/>
  <c r="D795" i="158"/>
  <c r="D807" i="158"/>
  <c r="D842" i="158"/>
  <c r="E97" i="158"/>
  <c r="E68" i="158" s="1"/>
  <c r="E98" i="158" s="1"/>
  <c r="D135" i="158"/>
  <c r="C462" i="158"/>
  <c r="C781" i="158"/>
  <c r="E824" i="158"/>
  <c r="C882" i="158"/>
  <c r="E60" i="158"/>
  <c r="B97" i="158"/>
  <c r="E178" i="158"/>
  <c r="E149" i="158" s="1"/>
  <c r="D311" i="158"/>
  <c r="D336" i="158"/>
  <c r="D386" i="158"/>
  <c r="C461" i="158"/>
  <c r="C557" i="158"/>
  <c r="B593" i="158"/>
  <c r="D754" i="158"/>
  <c r="D781" i="158"/>
  <c r="C212" i="159"/>
  <c r="C60" i="159"/>
  <c r="B103" i="159"/>
  <c r="C103" i="159"/>
  <c r="E103" i="159"/>
  <c r="B140" i="159"/>
  <c r="B239" i="159"/>
  <c r="B212" i="159" s="1"/>
  <c r="C140" i="159"/>
  <c r="D212" i="159"/>
  <c r="B60" i="159"/>
  <c r="D34" i="164"/>
  <c r="E175" i="164"/>
  <c r="E177" i="164"/>
  <c r="E257" i="164"/>
  <c r="E255" i="164"/>
  <c r="D305" i="164"/>
  <c r="D307" i="164"/>
  <c r="E331" i="164"/>
  <c r="E333" i="164"/>
  <c r="D108" i="164"/>
  <c r="D138" i="164" s="1"/>
  <c r="E152" i="164"/>
  <c r="E150" i="164"/>
  <c r="C202" i="164"/>
  <c r="C200" i="164"/>
  <c r="C203" i="164" s="1"/>
  <c r="D225" i="164"/>
  <c r="E305" i="164"/>
  <c r="E307" i="164"/>
  <c r="C108" i="164"/>
  <c r="C138" i="164" s="1"/>
  <c r="E108" i="164"/>
  <c r="C175" i="164"/>
  <c r="C178" i="164" s="1"/>
  <c r="C177" i="164"/>
  <c r="D200" i="164"/>
  <c r="D202" i="164"/>
  <c r="E351" i="164"/>
  <c r="E225" i="164"/>
  <c r="C331" i="164"/>
  <c r="C334" i="164" s="1"/>
  <c r="C333" i="164"/>
  <c r="D150" i="164"/>
  <c r="D152" i="164"/>
  <c r="C225" i="164"/>
  <c r="E72" i="164"/>
  <c r="E75" i="164" s="1"/>
  <c r="E74" i="164"/>
  <c r="B108" i="164"/>
  <c r="B109" i="164" s="1"/>
  <c r="C150" i="164"/>
  <c r="C153" i="164" s="1"/>
  <c r="C152" i="164"/>
  <c r="D177" i="164"/>
  <c r="D175" i="164"/>
  <c r="E200" i="164"/>
  <c r="E203" i="164" s="1"/>
  <c r="E202" i="164"/>
  <c r="B351" i="164"/>
  <c r="B225" i="164"/>
  <c r="C307" i="164"/>
  <c r="C305" i="164"/>
  <c r="C308" i="164" s="1"/>
  <c r="D331" i="164"/>
  <c r="D334" i="164" s="1"/>
  <c r="D333" i="164"/>
  <c r="B64" i="164"/>
  <c r="C63" i="164"/>
  <c r="C351" i="164" s="1"/>
  <c r="C71" i="164"/>
  <c r="C257" i="164"/>
  <c r="E370" i="164"/>
  <c r="D255" i="164"/>
  <c r="D258" i="164" s="1"/>
  <c r="E101" i="164"/>
  <c r="D221" i="163"/>
  <c r="E106" i="163"/>
  <c r="E196" i="163"/>
  <c r="E198" i="163"/>
  <c r="E221" i="163"/>
  <c r="C329" i="163"/>
  <c r="C327" i="163"/>
  <c r="C330" i="163" s="1"/>
  <c r="D104" i="163"/>
  <c r="D107" i="163" s="1"/>
  <c r="D106" i="163"/>
  <c r="D198" i="163"/>
  <c r="D196" i="163"/>
  <c r="E303" i="163"/>
  <c r="E301" i="163"/>
  <c r="E67" i="163"/>
  <c r="E70" i="163" s="1"/>
  <c r="E69" i="163"/>
  <c r="B347" i="163"/>
  <c r="B379" i="163" s="1"/>
  <c r="E251" i="163"/>
  <c r="E254" i="163" s="1"/>
  <c r="E253" i="163"/>
  <c r="C301" i="163"/>
  <c r="C304" i="163" s="1"/>
  <c r="C303" i="163"/>
  <c r="C253" i="163"/>
  <c r="D253" i="163"/>
  <c r="C251" i="163"/>
  <c r="C254" i="163" s="1"/>
  <c r="D329" i="163"/>
  <c r="D327" i="163"/>
  <c r="C198" i="163"/>
  <c r="C196" i="163"/>
  <c r="C199" i="163" s="1"/>
  <c r="C221" i="163"/>
  <c r="D301" i="163"/>
  <c r="D303" i="163"/>
  <c r="E327" i="163"/>
  <c r="E329" i="163"/>
  <c r="D133" i="163"/>
  <c r="B366" i="163"/>
  <c r="C58" i="163"/>
  <c r="C59" i="163" s="1"/>
  <c r="C67" i="163"/>
  <c r="E104" i="163"/>
  <c r="E107" i="163" s="1"/>
  <c r="D58" i="163"/>
  <c r="D59" i="163" s="1"/>
  <c r="E96" i="163"/>
  <c r="E58" i="163"/>
  <c r="E59" i="163" s="1"/>
  <c r="E157" i="162"/>
  <c r="D96" i="161"/>
  <c r="D66" i="161"/>
  <c r="B190" i="161"/>
  <c r="C66" i="161"/>
  <c r="C96" i="161" s="1"/>
  <c r="E66" i="161"/>
  <c r="E96" i="161" s="1"/>
  <c r="B29" i="161"/>
  <c r="B30" i="161" s="1"/>
  <c r="B66" i="161"/>
  <c r="B96" i="161" s="1"/>
  <c r="E55" i="161"/>
  <c r="C162" i="161"/>
  <c r="D58" i="161"/>
  <c r="D193" i="161" s="1"/>
  <c r="E216" i="160"/>
  <c r="E184" i="160"/>
  <c r="C216" i="160"/>
  <c r="C29" i="160"/>
  <c r="D27" i="160"/>
  <c r="C30" i="160"/>
  <c r="D216" i="160"/>
  <c r="D184" i="160"/>
  <c r="B29" i="160"/>
  <c r="E58" i="160"/>
  <c r="B183" i="160"/>
  <c r="B216" i="160" s="1"/>
  <c r="C58" i="160"/>
  <c r="D58" i="160"/>
  <c r="B111" i="159"/>
  <c r="B112" i="159" s="1"/>
  <c r="E154" i="159"/>
  <c r="E152" i="159"/>
  <c r="C111" i="159"/>
  <c r="D111" i="159"/>
  <c r="B152" i="159"/>
  <c r="C179" i="159"/>
  <c r="C177" i="159"/>
  <c r="C180" i="159" s="1"/>
  <c r="E74" i="159"/>
  <c r="E104" i="159" s="1"/>
  <c r="B31" i="159"/>
  <c r="B32" i="159" s="1"/>
  <c r="C152" i="159"/>
  <c r="C154" i="159"/>
  <c r="D179" i="159"/>
  <c r="D177" i="159"/>
  <c r="C74" i="159"/>
  <c r="C31" i="159"/>
  <c r="C61" i="159" s="1"/>
  <c r="B74" i="159"/>
  <c r="B75" i="159" s="1"/>
  <c r="D154" i="159"/>
  <c r="D152" i="159"/>
  <c r="E177" i="159"/>
  <c r="E179" i="159"/>
  <c r="D103" i="159"/>
  <c r="E57" i="159"/>
  <c r="E137" i="159"/>
  <c r="E140" i="159" s="1"/>
  <c r="D60" i="159"/>
  <c r="D506" i="158"/>
  <c r="E506" i="158"/>
  <c r="D504" i="158"/>
  <c r="E554" i="158"/>
  <c r="E557" i="158" s="1"/>
  <c r="E556" i="158"/>
  <c r="B634" i="158"/>
  <c r="E573" i="158"/>
  <c r="E606" i="158" s="1"/>
  <c r="E32" i="158"/>
  <c r="B68" i="158"/>
  <c r="B69" i="158" s="1"/>
  <c r="E106" i="158"/>
  <c r="E109" i="158" s="1"/>
  <c r="E108" i="158"/>
  <c r="E187" i="158"/>
  <c r="E189" i="158"/>
  <c r="C531" i="158"/>
  <c r="C529" i="158"/>
  <c r="C532" i="158" s="1"/>
  <c r="D68" i="158"/>
  <c r="D98" i="158" s="1"/>
  <c r="C68" i="158"/>
  <c r="C98" i="158" s="1"/>
  <c r="B714" i="158"/>
  <c r="B715" i="158" s="1"/>
  <c r="C824" i="158"/>
  <c r="C822" i="158"/>
  <c r="C825" i="158" s="1"/>
  <c r="C844" i="158"/>
  <c r="C842" i="158"/>
  <c r="C845" i="158" s="1"/>
  <c r="C755" i="158"/>
  <c r="B875" i="158"/>
  <c r="D60" i="158"/>
  <c r="C105" i="158"/>
  <c r="C135" i="158" s="1"/>
  <c r="C186" i="158"/>
  <c r="C216" i="158" s="1"/>
  <c r="D216" i="158"/>
  <c r="E216" i="158"/>
  <c r="C311" i="158"/>
  <c r="E386" i="158"/>
  <c r="D411" i="158"/>
  <c r="C436" i="158"/>
  <c r="D557" i="158"/>
  <c r="E593" i="158"/>
  <c r="D876" i="158"/>
  <c r="D875" i="158"/>
  <c r="C637" i="158"/>
  <c r="C743" i="158"/>
  <c r="C754" i="158"/>
  <c r="B793" i="158"/>
  <c r="E807" i="158"/>
  <c r="D865" i="158"/>
  <c r="D178" i="158"/>
  <c r="D187" i="158"/>
  <c r="E311" i="158"/>
  <c r="E459" i="158"/>
  <c r="E462" i="158" s="1"/>
  <c r="C504" i="158"/>
  <c r="C507" i="158" s="1"/>
  <c r="E876" i="158"/>
  <c r="E875" i="158"/>
  <c r="B663" i="158"/>
  <c r="B707" i="158"/>
  <c r="E706" i="158"/>
  <c r="D715" i="158"/>
  <c r="D744" i="158"/>
  <c r="D755" i="158"/>
  <c r="E755" i="158"/>
  <c r="C796" i="158"/>
  <c r="E793" i="158"/>
  <c r="E796" i="158" s="1"/>
  <c r="D822" i="158"/>
  <c r="D825" i="158" s="1"/>
  <c r="D844" i="158"/>
  <c r="C863" i="158"/>
  <c r="C866" i="158" s="1"/>
  <c r="C60" i="158"/>
  <c r="E135" i="158"/>
  <c r="E507" i="158"/>
  <c r="D531" i="158"/>
  <c r="C233" i="158"/>
  <c r="D284" i="158"/>
  <c r="C336" i="158"/>
  <c r="E361" i="158"/>
  <c r="D461" i="158"/>
  <c r="D479" i="158"/>
  <c r="D529" i="158"/>
  <c r="D532" i="158" s="1"/>
  <c r="E531" i="158"/>
  <c r="C636" i="158"/>
  <c r="E894" i="158"/>
  <c r="E662" i="158"/>
  <c r="C663" i="158"/>
  <c r="E714" i="158"/>
  <c r="E744" i="158" s="1"/>
  <c r="D824" i="158"/>
  <c r="B882" i="158"/>
  <c r="D662" i="158"/>
  <c r="D894" i="158"/>
  <c r="E68" i="157"/>
  <c r="C150" i="157"/>
  <c r="B150" i="157"/>
  <c r="B180" i="157" s="1"/>
  <c r="E284" i="157"/>
  <c r="B68" i="157"/>
  <c r="B69" i="157" s="1"/>
  <c r="D150" i="157"/>
  <c r="D180" i="157" s="1"/>
  <c r="C195" i="157"/>
  <c r="B284" i="157"/>
  <c r="D68" i="157"/>
  <c r="B61" i="157"/>
  <c r="B31" i="157"/>
  <c r="B32" i="157" s="1"/>
  <c r="C98" i="157"/>
  <c r="C68" i="157"/>
  <c r="E113" i="157"/>
  <c r="E150" i="157"/>
  <c r="E180" i="157"/>
  <c r="D195" i="157"/>
  <c r="E254" i="157"/>
  <c r="C275" i="157"/>
  <c r="D60" i="157"/>
  <c r="C142" i="157"/>
  <c r="E191" i="157"/>
  <c r="C194" i="157"/>
  <c r="C206" i="157"/>
  <c r="D253" i="157"/>
  <c r="D274" i="157"/>
  <c r="C307" i="157"/>
  <c r="C284" i="157" s="1"/>
  <c r="C32" i="157"/>
  <c r="C35" i="157" s="1"/>
  <c r="E60" i="157"/>
  <c r="D142" i="157"/>
  <c r="D194" i="157"/>
  <c r="E253" i="157"/>
  <c r="E274" i="157"/>
  <c r="D307" i="157"/>
  <c r="D284" i="157" s="1"/>
  <c r="E222" i="157"/>
  <c r="C193" i="161" l="1"/>
  <c r="B192" i="161"/>
  <c r="B225" i="161" s="1"/>
  <c r="D178" i="164"/>
  <c r="D308" i="164"/>
  <c r="B101" i="164"/>
  <c r="D330" i="163"/>
  <c r="B67" i="163"/>
  <c r="C70" i="163" s="1"/>
  <c r="D304" i="163"/>
  <c r="B96" i="163"/>
  <c r="E199" i="163"/>
  <c r="E330" i="163"/>
  <c r="C347" i="163"/>
  <c r="D254" i="163"/>
  <c r="D70" i="163"/>
  <c r="C69" i="163"/>
  <c r="B113" i="157"/>
  <c r="B114" i="157" s="1"/>
  <c r="B98" i="157"/>
  <c r="D707" i="158"/>
  <c r="C680" i="158"/>
  <c r="D680" i="158"/>
  <c r="C678" i="158"/>
  <c r="C681" i="158" s="1"/>
  <c r="B98" i="158"/>
  <c r="D845" i="158"/>
  <c r="E845" i="158"/>
  <c r="C179" i="158"/>
  <c r="B574" i="158"/>
  <c r="B179" i="158"/>
  <c r="D180" i="159"/>
  <c r="C155" i="159"/>
  <c r="B104" i="159"/>
  <c r="B61" i="159"/>
  <c r="C226" i="164"/>
  <c r="C228" i="164"/>
  <c r="D226" i="164"/>
  <c r="D229" i="164" s="1"/>
  <c r="D350" i="164"/>
  <c r="D228" i="164"/>
  <c r="E35" i="164"/>
  <c r="E37" i="164"/>
  <c r="B138" i="164"/>
  <c r="E111" i="164"/>
  <c r="E109" i="164"/>
  <c r="E64" i="164"/>
  <c r="E178" i="164"/>
  <c r="C34" i="164"/>
  <c r="C64" i="164" s="1"/>
  <c r="D203" i="164"/>
  <c r="E138" i="164"/>
  <c r="E308" i="164"/>
  <c r="D109" i="164"/>
  <c r="D111" i="164"/>
  <c r="E258" i="164"/>
  <c r="D35" i="164"/>
  <c r="B350" i="164"/>
  <c r="B383" i="164" s="1"/>
  <c r="B226" i="164"/>
  <c r="C74" i="164"/>
  <c r="D74" i="164"/>
  <c r="C72" i="164"/>
  <c r="D153" i="164"/>
  <c r="E226" i="164"/>
  <c r="E228" i="164"/>
  <c r="E350" i="164"/>
  <c r="E383" i="164" s="1"/>
  <c r="C111" i="164"/>
  <c r="C109" i="164"/>
  <c r="C112" i="164" s="1"/>
  <c r="D383" i="164"/>
  <c r="E153" i="164"/>
  <c r="C101" i="164"/>
  <c r="E334" i="164"/>
  <c r="D64" i="164"/>
  <c r="E304" i="163"/>
  <c r="E346" i="163"/>
  <c r="E222" i="163"/>
  <c r="E224" i="163"/>
  <c r="E347" i="163"/>
  <c r="D224" i="163"/>
  <c r="D346" i="163"/>
  <c r="D222" i="163"/>
  <c r="C224" i="163"/>
  <c r="C346" i="163"/>
  <c r="C379" i="163" s="1"/>
  <c r="C222" i="163"/>
  <c r="C225" i="163" s="1"/>
  <c r="D199" i="163"/>
  <c r="D347" i="163"/>
  <c r="D29" i="161"/>
  <c r="D59" i="161" s="1"/>
  <c r="C67" i="161"/>
  <c r="C70" i="161" s="1"/>
  <c r="C192" i="161"/>
  <c r="C69" i="161"/>
  <c r="E212" i="161"/>
  <c r="E58" i="161"/>
  <c r="C32" i="161"/>
  <c r="C30" i="161"/>
  <c r="C33" i="161" s="1"/>
  <c r="E67" i="161"/>
  <c r="E69" i="161"/>
  <c r="B59" i="161"/>
  <c r="C225" i="161"/>
  <c r="D67" i="161"/>
  <c r="D192" i="161"/>
  <c r="D225" i="161" s="1"/>
  <c r="D69" i="161"/>
  <c r="C59" i="161"/>
  <c r="C184" i="160"/>
  <c r="E27" i="160"/>
  <c r="D29" i="160"/>
  <c r="D32" i="160" s="1"/>
  <c r="D30" i="160"/>
  <c r="C32" i="160"/>
  <c r="E111" i="159"/>
  <c r="E180" i="159"/>
  <c r="C112" i="159"/>
  <c r="C115" i="159" s="1"/>
  <c r="C114" i="159"/>
  <c r="C32" i="159"/>
  <c r="C35" i="159" s="1"/>
  <c r="C34" i="159"/>
  <c r="E75" i="159"/>
  <c r="D114" i="159"/>
  <c r="D112" i="159"/>
  <c r="E231" i="159"/>
  <c r="E212" i="159" s="1"/>
  <c r="E60" i="159"/>
  <c r="D155" i="159"/>
  <c r="C75" i="159"/>
  <c r="C78" i="159" s="1"/>
  <c r="C77" i="159"/>
  <c r="B211" i="159"/>
  <c r="B244" i="159" s="1"/>
  <c r="C141" i="159"/>
  <c r="D31" i="159"/>
  <c r="D74" i="159"/>
  <c r="E77" i="159" s="1"/>
  <c r="C104" i="159"/>
  <c r="C211" i="159"/>
  <c r="C244" i="159" s="1"/>
  <c r="D141" i="159"/>
  <c r="E155" i="159"/>
  <c r="B141" i="159"/>
  <c r="D633" i="158"/>
  <c r="D663" i="158" s="1"/>
  <c r="D149" i="158"/>
  <c r="D573" i="158"/>
  <c r="D606" i="158" s="1"/>
  <c r="D32" i="158"/>
  <c r="D61" i="158" s="1"/>
  <c r="E150" i="158"/>
  <c r="E715" i="158"/>
  <c r="E718" i="158" s="1"/>
  <c r="E717" i="158"/>
  <c r="C189" i="158"/>
  <c r="C187" i="158"/>
  <c r="C190" i="158" s="1"/>
  <c r="B744" i="158"/>
  <c r="C150" i="158"/>
  <c r="C153" i="158" s="1"/>
  <c r="C152" i="158"/>
  <c r="D71" i="158"/>
  <c r="D69" i="158"/>
  <c r="E179" i="158"/>
  <c r="E71" i="158"/>
  <c r="E69" i="158"/>
  <c r="D507" i="158"/>
  <c r="B573" i="158"/>
  <c r="B606" i="158" s="1"/>
  <c r="B33" i="158"/>
  <c r="E33" i="158"/>
  <c r="E633" i="158"/>
  <c r="D681" i="158"/>
  <c r="C573" i="158"/>
  <c r="C606" i="158" s="1"/>
  <c r="C32" i="158"/>
  <c r="C61" i="158" s="1"/>
  <c r="E677" i="158"/>
  <c r="E707" i="158" s="1"/>
  <c r="C714" i="158"/>
  <c r="E532" i="158"/>
  <c r="E825" i="158"/>
  <c r="D866" i="158"/>
  <c r="C108" i="158"/>
  <c r="D108" i="158"/>
  <c r="C106" i="158"/>
  <c r="D189" i="158"/>
  <c r="C69" i="158"/>
  <c r="C72" i="158" s="1"/>
  <c r="C71" i="158"/>
  <c r="B61" i="158"/>
  <c r="E190" i="158"/>
  <c r="E61" i="158"/>
  <c r="B874" i="158"/>
  <c r="B899" i="158" s="1"/>
  <c r="E31" i="157"/>
  <c r="E114" i="157"/>
  <c r="D71" i="157"/>
  <c r="D69" i="157"/>
  <c r="C153" i="157"/>
  <c r="C151" i="157"/>
  <c r="C113" i="157"/>
  <c r="C283" i="157" s="1"/>
  <c r="C308" i="157" s="1"/>
  <c r="E143" i="157"/>
  <c r="D98" i="157"/>
  <c r="B151" i="157"/>
  <c r="C180" i="157"/>
  <c r="E194" i="157"/>
  <c r="E192" i="157"/>
  <c r="E195" i="157" s="1"/>
  <c r="D31" i="157"/>
  <c r="D61" i="157" s="1"/>
  <c r="E69" i="157"/>
  <c r="E71" i="157"/>
  <c r="D151" i="157"/>
  <c r="D153" i="157"/>
  <c r="D113" i="157"/>
  <c r="D143" i="157" s="1"/>
  <c r="E151" i="157"/>
  <c r="E154" i="157" s="1"/>
  <c r="E153" i="157"/>
  <c r="C69" i="157"/>
  <c r="C72" i="157" s="1"/>
  <c r="C71" i="157"/>
  <c r="C34" i="157"/>
  <c r="E98" i="157"/>
  <c r="D70" i="161" l="1"/>
  <c r="E112" i="164"/>
  <c r="D112" i="164"/>
  <c r="E379" i="163"/>
  <c r="E225" i="163"/>
  <c r="C154" i="157"/>
  <c r="B143" i="157"/>
  <c r="D154" i="157"/>
  <c r="D72" i="157"/>
  <c r="B283" i="157"/>
  <c r="B308" i="157" s="1"/>
  <c r="D37" i="164"/>
  <c r="E38" i="164"/>
  <c r="C37" i="164"/>
  <c r="C35" i="164"/>
  <c r="C38" i="164" s="1"/>
  <c r="C75" i="164"/>
  <c r="D75" i="164"/>
  <c r="C229" i="164"/>
  <c r="E229" i="164"/>
  <c r="C350" i="164"/>
  <c r="C383" i="164" s="1"/>
  <c r="D379" i="163"/>
  <c r="D225" i="163"/>
  <c r="D32" i="161"/>
  <c r="D30" i="161"/>
  <c r="D33" i="161" s="1"/>
  <c r="E70" i="161"/>
  <c r="E29" i="161"/>
  <c r="E193" i="161"/>
  <c r="E29" i="160"/>
  <c r="E32" i="160" s="1"/>
  <c r="E30" i="160"/>
  <c r="D34" i="159"/>
  <c r="D32" i="159"/>
  <c r="D35" i="159" s="1"/>
  <c r="D77" i="159"/>
  <c r="D75" i="159"/>
  <c r="D78" i="159" s="1"/>
  <c r="D211" i="159"/>
  <c r="D244" i="159" s="1"/>
  <c r="D115" i="159"/>
  <c r="D104" i="159"/>
  <c r="E114" i="159"/>
  <c r="E112" i="159"/>
  <c r="E115" i="159" s="1"/>
  <c r="D61" i="159"/>
  <c r="E31" i="159"/>
  <c r="E61" i="159" s="1"/>
  <c r="E141" i="159"/>
  <c r="C109" i="158"/>
  <c r="D109" i="158"/>
  <c r="C717" i="158"/>
  <c r="C715" i="158"/>
  <c r="C874" i="158"/>
  <c r="C899" i="158" s="1"/>
  <c r="D717" i="158"/>
  <c r="E874" i="158"/>
  <c r="E899" i="158" s="1"/>
  <c r="E636" i="158"/>
  <c r="E634" i="158"/>
  <c r="D150" i="158"/>
  <c r="D153" i="158" s="1"/>
  <c r="D152" i="158"/>
  <c r="C33" i="158"/>
  <c r="C36" i="158" s="1"/>
  <c r="C35" i="158"/>
  <c r="D35" i="158"/>
  <c r="D33" i="158"/>
  <c r="C744" i="158"/>
  <c r="E663" i="158"/>
  <c r="D72" i="158"/>
  <c r="E152" i="158"/>
  <c r="D190" i="158"/>
  <c r="E678" i="158"/>
  <c r="E681" i="158" s="1"/>
  <c r="E680" i="158"/>
  <c r="E35" i="158"/>
  <c r="E72" i="158"/>
  <c r="D179" i="158"/>
  <c r="D634" i="158"/>
  <c r="D637" i="158" s="1"/>
  <c r="D874" i="158"/>
  <c r="D899" i="158" s="1"/>
  <c r="D636" i="158"/>
  <c r="C116" i="157"/>
  <c r="C114" i="157"/>
  <c r="C117" i="157" s="1"/>
  <c r="E32" i="157"/>
  <c r="E34" i="157"/>
  <c r="D116" i="157"/>
  <c r="D114" i="157"/>
  <c r="D117" i="157" s="1"/>
  <c r="D34" i="157"/>
  <c r="D32" i="157"/>
  <c r="D35" i="157" s="1"/>
  <c r="C143" i="157"/>
  <c r="E61" i="157"/>
  <c r="E283" i="157"/>
  <c r="E308" i="157" s="1"/>
  <c r="E116" i="157"/>
  <c r="D283" i="157"/>
  <c r="D308" i="157" s="1"/>
  <c r="E72" i="157"/>
  <c r="E117" i="157" l="1"/>
  <c r="E153" i="158"/>
  <c r="D38" i="164"/>
  <c r="E30" i="161"/>
  <c r="E33" i="161" s="1"/>
  <c r="E32" i="161"/>
  <c r="E192" i="161"/>
  <c r="E225" i="161"/>
  <c r="E59" i="161"/>
  <c r="E78" i="159"/>
  <c r="E34" i="159"/>
  <c r="E32" i="159"/>
  <c r="E35" i="159" s="1"/>
  <c r="E211" i="159"/>
  <c r="E244" i="159" s="1"/>
  <c r="C718" i="158"/>
  <c r="D718" i="158"/>
  <c r="D36" i="158"/>
  <c r="E36" i="158"/>
  <c r="E637" i="158"/>
  <c r="E35" i="157"/>
  <c r="C32" i="156" l="1"/>
  <c r="D32" i="156"/>
  <c r="E32" i="156"/>
  <c r="B38" i="156"/>
  <c r="C38" i="156"/>
  <c r="D38" i="156"/>
  <c r="E38" i="156"/>
  <c r="B41" i="156"/>
  <c r="C41" i="156"/>
  <c r="D41" i="156"/>
  <c r="E41" i="156"/>
  <c r="B44" i="156"/>
  <c r="C44" i="156"/>
  <c r="D44" i="156"/>
  <c r="E44" i="156"/>
  <c r="B47" i="156"/>
  <c r="C47" i="156"/>
  <c r="D47" i="156"/>
  <c r="E47" i="156"/>
  <c r="B50" i="156"/>
  <c r="C50" i="156"/>
  <c r="D50" i="156"/>
  <c r="E50" i="156"/>
  <c r="B53" i="156"/>
  <c r="C53" i="156"/>
  <c r="D53" i="156"/>
  <c r="E53" i="156"/>
  <c r="B56" i="156"/>
  <c r="C56" i="156"/>
  <c r="D56" i="156"/>
  <c r="E56" i="156"/>
  <c r="E59" i="156" s="1"/>
  <c r="B59" i="156"/>
  <c r="B30" i="156" s="1"/>
  <c r="B60" i="156" s="1"/>
  <c r="C59" i="156"/>
  <c r="C30" i="156" s="1"/>
  <c r="D59" i="156"/>
  <c r="D30" i="156" s="1"/>
  <c r="B68" i="156"/>
  <c r="C68" i="156"/>
  <c r="C69" i="156"/>
  <c r="D69" i="156"/>
  <c r="E69" i="156"/>
  <c r="C70" i="156"/>
  <c r="B81" i="156"/>
  <c r="C81" i="156"/>
  <c r="D81" i="156"/>
  <c r="E81" i="156"/>
  <c r="B96" i="156"/>
  <c r="B97" i="156" s="1"/>
  <c r="C96" i="156"/>
  <c r="D96" i="156"/>
  <c r="D67" i="156" s="1"/>
  <c r="E96" i="156"/>
  <c r="E67" i="156" s="1"/>
  <c r="C97" i="156"/>
  <c r="C105" i="156"/>
  <c r="C108" i="156" s="1"/>
  <c r="D105" i="156"/>
  <c r="D108" i="156" s="1"/>
  <c r="E105" i="156"/>
  <c r="E108" i="156" s="1"/>
  <c r="C106" i="156"/>
  <c r="D106" i="156"/>
  <c r="E106" i="156"/>
  <c r="C107" i="156"/>
  <c r="D107" i="156"/>
  <c r="E107" i="156"/>
  <c r="B127" i="156"/>
  <c r="B133" i="156" s="1"/>
  <c r="B134" i="156" s="1"/>
  <c r="C127" i="156"/>
  <c r="C133" i="156" s="1"/>
  <c r="C134" i="156" s="1"/>
  <c r="D127" i="156"/>
  <c r="E127" i="156"/>
  <c r="E133" i="156" s="1"/>
  <c r="E134" i="156" s="1"/>
  <c r="D133" i="156"/>
  <c r="D134" i="156" s="1"/>
  <c r="C147" i="156"/>
  <c r="D147" i="156"/>
  <c r="E147" i="156"/>
  <c r="C148" i="156"/>
  <c r="D148" i="156"/>
  <c r="E148" i="156"/>
  <c r="C149" i="156"/>
  <c r="D149" i="156"/>
  <c r="E149" i="156"/>
  <c r="B153" i="156"/>
  <c r="C153" i="156"/>
  <c r="D153" i="156"/>
  <c r="D163" i="156" s="1"/>
  <c r="E153" i="156"/>
  <c r="B158" i="156"/>
  <c r="B163" i="156" s="1"/>
  <c r="C158" i="156"/>
  <c r="D158" i="156"/>
  <c r="E158" i="156"/>
  <c r="C172" i="156"/>
  <c r="D172" i="156"/>
  <c r="E172" i="156"/>
  <c r="C173" i="156"/>
  <c r="D173" i="156"/>
  <c r="E173" i="156"/>
  <c r="C174" i="156"/>
  <c r="D174" i="156"/>
  <c r="E174" i="156"/>
  <c r="B178" i="156"/>
  <c r="B188" i="156" s="1"/>
  <c r="C178" i="156"/>
  <c r="D178" i="156"/>
  <c r="E178" i="156"/>
  <c r="B183" i="156"/>
  <c r="C183" i="156"/>
  <c r="D183" i="156"/>
  <c r="E183" i="156"/>
  <c r="E188" i="156" s="1"/>
  <c r="C188" i="156"/>
  <c r="C197" i="156"/>
  <c r="D197" i="156"/>
  <c r="E197" i="156"/>
  <c r="B203" i="156"/>
  <c r="C203" i="156"/>
  <c r="D203" i="156"/>
  <c r="E203" i="156"/>
  <c r="B208" i="156"/>
  <c r="C208" i="156"/>
  <c r="D208" i="156"/>
  <c r="D213" i="156" s="1"/>
  <c r="D195" i="156" s="1"/>
  <c r="E208" i="156"/>
  <c r="B213" i="156"/>
  <c r="B195" i="156" s="1"/>
  <c r="B196" i="156" s="1"/>
  <c r="C213" i="156"/>
  <c r="C195" i="156" s="1"/>
  <c r="E213" i="156"/>
  <c r="E195" i="156" s="1"/>
  <c r="E196" i="156" s="1"/>
  <c r="B222" i="156"/>
  <c r="C222" i="156"/>
  <c r="C225" i="156" s="1"/>
  <c r="D222" i="156"/>
  <c r="E222" i="156"/>
  <c r="C223" i="156"/>
  <c r="D223" i="156"/>
  <c r="E223" i="156"/>
  <c r="C224" i="156"/>
  <c r="D224" i="156"/>
  <c r="E224" i="156"/>
  <c r="B229" i="156"/>
  <c r="C229" i="156"/>
  <c r="D229" i="156"/>
  <c r="B234" i="156"/>
  <c r="C234" i="156"/>
  <c r="C239" i="156" s="1"/>
  <c r="D234" i="156"/>
  <c r="E234" i="156"/>
  <c r="E239" i="156" s="1"/>
  <c r="C252" i="156"/>
  <c r="D252" i="156"/>
  <c r="E252" i="156"/>
  <c r="B258" i="156"/>
  <c r="C258" i="156"/>
  <c r="D258" i="156"/>
  <c r="E258" i="156"/>
  <c r="B263" i="156"/>
  <c r="B268" i="156" s="1"/>
  <c r="B250" i="156" s="1"/>
  <c r="C263" i="156"/>
  <c r="D263" i="156"/>
  <c r="E263" i="156"/>
  <c r="E268" i="156"/>
  <c r="E250" i="156" s="1"/>
  <c r="B276" i="156"/>
  <c r="C276" i="156"/>
  <c r="C279" i="156" s="1"/>
  <c r="D276" i="156"/>
  <c r="E276" i="156"/>
  <c r="E279" i="156" s="1"/>
  <c r="C277" i="156"/>
  <c r="D277" i="156"/>
  <c r="E277" i="156"/>
  <c r="C278" i="156"/>
  <c r="D278" i="156"/>
  <c r="E278" i="156"/>
  <c r="B283" i="156"/>
  <c r="C283" i="156"/>
  <c r="D283" i="156"/>
  <c r="E283" i="156"/>
  <c r="E293" i="156" s="1"/>
  <c r="B288" i="156"/>
  <c r="C288" i="156"/>
  <c r="D288" i="156"/>
  <c r="E288" i="156"/>
  <c r="B293" i="156"/>
  <c r="C293" i="156"/>
  <c r="D293" i="156"/>
  <c r="C302" i="156"/>
  <c r="C305" i="156" s="1"/>
  <c r="D302" i="156"/>
  <c r="E302" i="156"/>
  <c r="E305" i="156" s="1"/>
  <c r="C303" i="156"/>
  <c r="D303" i="156"/>
  <c r="E303" i="156"/>
  <c r="C304" i="156"/>
  <c r="D304" i="156"/>
  <c r="E304" i="156"/>
  <c r="B309" i="156"/>
  <c r="C309" i="156"/>
  <c r="D309" i="156"/>
  <c r="E309" i="156"/>
  <c r="B314" i="156"/>
  <c r="B319" i="156" s="1"/>
  <c r="C314" i="156"/>
  <c r="C319" i="156" s="1"/>
  <c r="D314" i="156"/>
  <c r="E314" i="156"/>
  <c r="E319" i="156" s="1"/>
  <c r="C329" i="156"/>
  <c r="D329" i="156"/>
  <c r="E329" i="156"/>
  <c r="B335" i="156"/>
  <c r="C335" i="156"/>
  <c r="D335" i="156"/>
  <c r="E335" i="156"/>
  <c r="B340" i="156"/>
  <c r="C340" i="156"/>
  <c r="D340" i="156"/>
  <c r="E340" i="156"/>
  <c r="B345" i="156"/>
  <c r="B327" i="156" s="1"/>
  <c r="B328" i="156" s="1"/>
  <c r="C345" i="156"/>
  <c r="C327" i="156" s="1"/>
  <c r="D345" i="156"/>
  <c r="D327" i="156" s="1"/>
  <c r="B350" i="156"/>
  <c r="C350" i="156"/>
  <c r="D350" i="156"/>
  <c r="E350" i="156"/>
  <c r="B351" i="156"/>
  <c r="C351" i="156"/>
  <c r="D351" i="156"/>
  <c r="E351" i="156"/>
  <c r="B353" i="156"/>
  <c r="C353" i="156"/>
  <c r="D353" i="156"/>
  <c r="E353" i="156"/>
  <c r="B354" i="156"/>
  <c r="C354" i="156"/>
  <c r="D354" i="156"/>
  <c r="E354" i="156"/>
  <c r="B356" i="156"/>
  <c r="C356" i="156"/>
  <c r="D356" i="156"/>
  <c r="E356" i="156"/>
  <c r="B357" i="156"/>
  <c r="C357" i="156"/>
  <c r="D357" i="156"/>
  <c r="E357" i="156"/>
  <c r="B359" i="156"/>
  <c r="C359" i="156"/>
  <c r="D359" i="156"/>
  <c r="E359" i="156"/>
  <c r="B360" i="156"/>
  <c r="C360" i="156"/>
  <c r="D360" i="156"/>
  <c r="E360" i="156"/>
  <c r="B362" i="156"/>
  <c r="C362" i="156"/>
  <c r="D362" i="156"/>
  <c r="E362" i="156"/>
  <c r="B363" i="156"/>
  <c r="C363" i="156"/>
  <c r="D363" i="156"/>
  <c r="E363" i="156"/>
  <c r="B365" i="156"/>
  <c r="C365" i="156"/>
  <c r="D365" i="156"/>
  <c r="E365" i="156"/>
  <c r="B366" i="156"/>
  <c r="C366" i="156"/>
  <c r="D366" i="156"/>
  <c r="E366" i="156"/>
  <c r="B367" i="156"/>
  <c r="C367" i="156"/>
  <c r="D367" i="156"/>
  <c r="B368" i="156"/>
  <c r="C368" i="156"/>
  <c r="D368" i="156"/>
  <c r="E368" i="156"/>
  <c r="B369" i="156"/>
  <c r="C369" i="156"/>
  <c r="D369" i="156"/>
  <c r="E369" i="156"/>
  <c r="B371" i="156"/>
  <c r="C371" i="156"/>
  <c r="D371" i="156"/>
  <c r="E371" i="156"/>
  <c r="B372" i="156"/>
  <c r="C372" i="156"/>
  <c r="D372" i="156"/>
  <c r="E372" i="156"/>
  <c r="B373" i="156"/>
  <c r="C373" i="156"/>
  <c r="D373" i="156"/>
  <c r="E373" i="156"/>
  <c r="B374" i="156"/>
  <c r="C374" i="156"/>
  <c r="D374" i="156"/>
  <c r="E374" i="156"/>
  <c r="B376" i="156"/>
  <c r="C376" i="156"/>
  <c r="D376" i="156"/>
  <c r="E376" i="156"/>
  <c r="B377" i="156"/>
  <c r="C377" i="156"/>
  <c r="D377" i="156"/>
  <c r="E377" i="156"/>
  <c r="B378" i="156"/>
  <c r="C378" i="156"/>
  <c r="D378" i="156"/>
  <c r="E378" i="156"/>
  <c r="B379" i="156"/>
  <c r="C379" i="156"/>
  <c r="D379" i="156"/>
  <c r="E379" i="156"/>
  <c r="C163" i="156" l="1"/>
  <c r="E225" i="156"/>
  <c r="D239" i="156"/>
  <c r="D319" i="156"/>
  <c r="D268" i="156"/>
  <c r="D250" i="156" s="1"/>
  <c r="C361" i="156"/>
  <c r="C355" i="156"/>
  <c r="C349" i="156"/>
  <c r="B239" i="156"/>
  <c r="C370" i="156"/>
  <c r="C364" i="156"/>
  <c r="C358" i="156"/>
  <c r="B375" i="156"/>
  <c r="B370" i="156"/>
  <c r="B364" i="156"/>
  <c r="B361" i="156"/>
  <c r="B358" i="156"/>
  <c r="B355" i="156"/>
  <c r="B352" i="156"/>
  <c r="B349" i="156"/>
  <c r="E345" i="156"/>
  <c r="E327" i="156" s="1"/>
  <c r="E330" i="156" s="1"/>
  <c r="D225" i="156"/>
  <c r="E163" i="156"/>
  <c r="E370" i="156"/>
  <c r="E367" i="156"/>
  <c r="E364" i="156"/>
  <c r="E361" i="156"/>
  <c r="E358" i="156"/>
  <c r="E355" i="156"/>
  <c r="E352" i="156"/>
  <c r="E349" i="156"/>
  <c r="D188" i="156"/>
  <c r="C375" i="156"/>
  <c r="C352" i="156"/>
  <c r="E375" i="156"/>
  <c r="D375" i="156"/>
  <c r="D370" i="156"/>
  <c r="D364" i="156"/>
  <c r="D361" i="156"/>
  <c r="D358" i="156"/>
  <c r="D355" i="156"/>
  <c r="D352" i="156"/>
  <c r="D349" i="156"/>
  <c r="C268" i="156"/>
  <c r="C250" i="156" s="1"/>
  <c r="C347" i="156" s="1"/>
  <c r="C71" i="156"/>
  <c r="C328" i="156"/>
  <c r="C331" i="156" s="1"/>
  <c r="C330" i="156"/>
  <c r="D251" i="156"/>
  <c r="B348" i="156"/>
  <c r="D68" i="156"/>
  <c r="D71" i="156" s="1"/>
  <c r="D97" i="156"/>
  <c r="D70" i="156"/>
  <c r="D347" i="156"/>
  <c r="E30" i="156"/>
  <c r="E348" i="156"/>
  <c r="D198" i="156"/>
  <c r="D33" i="156"/>
  <c r="D31" i="156"/>
  <c r="D60" i="156"/>
  <c r="D330" i="156"/>
  <c r="D328" i="156"/>
  <c r="D331" i="156" s="1"/>
  <c r="E251" i="156"/>
  <c r="E253" i="156"/>
  <c r="C198" i="156"/>
  <c r="C196" i="156"/>
  <c r="C199" i="156" s="1"/>
  <c r="C31" i="156"/>
  <c r="C60" i="156"/>
  <c r="C33" i="156"/>
  <c r="C251" i="156"/>
  <c r="C254" i="156" s="1"/>
  <c r="E70" i="156"/>
  <c r="E68" i="156"/>
  <c r="E71" i="156" s="1"/>
  <c r="E97" i="156"/>
  <c r="D196" i="156"/>
  <c r="E198" i="156"/>
  <c r="D305" i="156"/>
  <c r="D279" i="156"/>
  <c r="B31" i="156"/>
  <c r="B347" i="156"/>
  <c r="D253" i="156" l="1"/>
  <c r="C253" i="156"/>
  <c r="D348" i="156"/>
  <c r="D380" i="156" s="1"/>
  <c r="D199" i="156"/>
  <c r="E328" i="156"/>
  <c r="E331" i="156" s="1"/>
  <c r="D34" i="156"/>
  <c r="C348" i="156"/>
  <c r="C380" i="156" s="1"/>
  <c r="E33" i="156"/>
  <c r="E31" i="156"/>
  <c r="E34" i="156" s="1"/>
  <c r="D254" i="156"/>
  <c r="E347" i="156"/>
  <c r="E380" i="156" s="1"/>
  <c r="C34" i="156"/>
  <c r="E60" i="156"/>
  <c r="E254" i="156"/>
  <c r="B380" i="156"/>
  <c r="E199" i="156"/>
</calcChain>
</file>

<file path=xl/comments1.xml><?xml version="1.0" encoding="utf-8"?>
<comments xmlns="http://schemas.openxmlformats.org/spreadsheetml/2006/main">
  <authors>
    <author>Author</author>
  </authors>
  <commentList>
    <comment ref="B65" authorId="0" shapeId="0">
      <text>
        <r>
          <rPr>
            <b/>
            <sz val="9"/>
            <color indexed="81"/>
            <rFont val="Tahoma"/>
            <family val="2"/>
          </rPr>
          <t>Author:</t>
        </r>
        <r>
          <rPr>
            <sz val="9"/>
            <color indexed="81"/>
            <rFont val="Tahoma"/>
            <family val="2"/>
          </rPr>
          <t xml:space="preserve">
per momentin nuk kemi iformacion
</t>
        </r>
      </text>
    </comment>
  </commentList>
</comments>
</file>

<file path=xl/comments2.xml><?xml version="1.0" encoding="utf-8"?>
<comments xmlns="http://schemas.openxmlformats.org/spreadsheetml/2006/main">
  <authors>
    <author>Author</author>
  </authors>
  <commentList>
    <comment ref="C67" authorId="0" shapeId="0">
      <text>
        <r>
          <rPr>
            <sz val="9"/>
            <color indexed="81"/>
            <rFont val="Tahoma"/>
            <family val="2"/>
            <charset val="238"/>
          </rPr>
          <t>aktivitete sociale;
redaktim; faqosje
marredhenie me media;
marredhenie me publikun;
kerkimi parlamentar
100 vjetori parlamentiti
biblioteka, arkivi</t>
        </r>
      </text>
    </comment>
    <comment ref="C148" authorId="0" shapeId="0">
      <text>
        <r>
          <rPr>
            <sz val="9"/>
            <color indexed="81"/>
            <rFont val="Tahoma"/>
            <family val="2"/>
            <charset val="238"/>
          </rPr>
          <t xml:space="preserve">per tu mirembajtur:
18 autovetura; 8 sisteme elektronike; dhe 24 shwerbime nga Drejtoria e mirembajtjes 
</t>
        </r>
      </text>
    </comment>
  </commentList>
</comments>
</file>

<file path=xl/comments3.xml><?xml version="1.0" encoding="utf-8"?>
<comments xmlns="http://schemas.openxmlformats.org/spreadsheetml/2006/main">
  <authors>
    <author>Zyra2016</author>
  </authors>
  <commentList>
    <comment ref="A15" authorId="0" shapeId="0">
      <text>
        <r>
          <rPr>
            <b/>
            <sz val="9"/>
            <color indexed="81"/>
            <rFont val="Tahoma"/>
            <family val="2"/>
          </rPr>
          <t>Zyra2016:</t>
        </r>
        <r>
          <rPr>
            <sz val="9"/>
            <color indexed="81"/>
            <rFont val="Tahoma"/>
            <family val="2"/>
          </rPr>
          <t xml:space="preserve">
% e treguesit ne nivel qellimi eshte nxjerre si mesatare e thjeshte e treguesve te performances se objektivit</t>
        </r>
      </text>
    </comment>
    <comment ref="A18" authorId="0" shapeId="0">
      <text>
        <r>
          <rPr>
            <b/>
            <sz val="9"/>
            <color indexed="81"/>
            <rFont val="Tahoma"/>
            <family val="2"/>
          </rPr>
          <t>Zyra2016:</t>
        </r>
        <r>
          <rPr>
            <sz val="9"/>
            <color indexed="81"/>
            <rFont val="Tahoma"/>
            <family val="2"/>
          </rPr>
          <t xml:space="preserve">
Ky tregues performance eshte i lidhur vetem me pajisjet elektronike ne gjykata. Persa i perket sistemeve TIK, dhe vecanerisht sistemit te menaxhimit te ceshtjeve gjyqesore, nuk disponohet ende informacion i sakte ne lidhje me koston e tij. Per kete arsye, ky tregues perfomance do te rishikohet ne te ardhmen. </t>
        </r>
      </text>
    </comment>
  </commentList>
</comments>
</file>

<file path=xl/comments4.xml><?xml version="1.0" encoding="utf-8"?>
<comments xmlns="http://schemas.openxmlformats.org/spreadsheetml/2006/main">
  <authors>
    <author>Esjola Mullaymeri</author>
  </authors>
  <commentList>
    <comment ref="D234" authorId="0" shapeId="0">
      <text>
        <r>
          <rPr>
            <b/>
            <sz val="9"/>
            <color indexed="81"/>
            <rFont val="Tahoma"/>
            <family val="2"/>
            <charset val="238"/>
          </rPr>
          <t>Esjola Mullaymeri:</t>
        </r>
        <r>
          <rPr>
            <sz val="9"/>
            <color indexed="81"/>
            <rFont val="Tahoma"/>
            <family val="2"/>
            <charset val="238"/>
          </rPr>
          <t xml:space="preserve">
te pakesohet me 49600</t>
        </r>
      </text>
    </comment>
  </commentList>
</comments>
</file>

<file path=xl/comments5.xml><?xml version="1.0" encoding="utf-8"?>
<comments xmlns="http://schemas.openxmlformats.org/spreadsheetml/2006/main">
  <authors>
    <author>Esjola Mullaymeri</author>
  </authors>
  <commentList>
    <comment ref="A15" authorId="0" shapeId="0">
      <text>
        <r>
          <rPr>
            <b/>
            <sz val="9"/>
            <color indexed="81"/>
            <rFont val="Tahoma"/>
            <family val="2"/>
            <charset val="238"/>
          </rPr>
          <t>Esjola Mullaymeri:</t>
        </r>
        <r>
          <rPr>
            <sz val="9"/>
            <color indexed="81"/>
            <rFont val="Tahoma"/>
            <family val="2"/>
            <charset val="238"/>
          </rPr>
          <t xml:space="preserve">
tregues performance</t>
        </r>
      </text>
    </comment>
  </commentList>
</comments>
</file>

<file path=xl/sharedStrings.xml><?xml version="1.0" encoding="utf-8"?>
<sst xmlns="http://schemas.openxmlformats.org/spreadsheetml/2006/main" count="17933" uniqueCount="1689">
  <si>
    <t>Emërtimi i Programit Buxhetor</t>
  </si>
  <si>
    <t>Kodi i Programit</t>
  </si>
  <si>
    <t>01110</t>
  </si>
  <si>
    <t>Programi Buxhetor Afatmesëm</t>
  </si>
  <si>
    <t>2019-2021</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</si>
  <si>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</si>
  <si>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</si>
  <si>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</si>
  <si>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</si>
  <si>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</si>
  <si>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</si>
  <si>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</si>
  <si>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</si>
  <si>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</si>
  <si>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</si>
  <si>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</si>
  <si>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</si>
  <si>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</si>
  <si>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</si>
  <si>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</si>
  <si>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</si>
  <si>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</si>
  <si>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</si>
  <si>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</si>
  <si>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</si>
  <si>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</si>
  <si>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</si>
  <si>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</si>
  <si>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</si>
  <si>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</si>
  <si>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</si>
  <si>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</si>
  <si>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</si>
  <si>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</si>
  <si>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</si>
  <si>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</si>
  <si>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</si>
  <si>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</si>
  <si>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</si>
  <si>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</si>
  <si>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</si>
  <si>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</si>
  <si>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</si>
  <si>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</si>
  <si>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 xml:space="preserve">Shënim: Shpjegoni supozimet dhe llogaritjet për Produktin 1 </t>
  </si>
  <si>
    <t>Kodi i Projektit të Investimeve</t>
  </si>
  <si>
    <t>Shpenzimet Kapitale</t>
  </si>
  <si>
    <t>Kategoria 2: Shpenzimet për projekte investimesh</t>
  </si>
  <si>
    <t>Produkti 4 (shto produkte sipas rastit)</t>
  </si>
  <si>
    <t>Objektivi 2 i Politikës së Programit</t>
  </si>
  <si>
    <t>Treguesit e Performancës për Objektivin 2</t>
  </si>
  <si>
    <t>Produktet për Objektivin 2</t>
  </si>
  <si>
    <t>cope</t>
  </si>
  <si>
    <t>Kosto totale e produktit X</t>
  </si>
  <si>
    <t>Objektivi 3 i Politikës së Programit</t>
  </si>
  <si>
    <t>Treguesit e Performancës për Objektivin 3</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</si>
  <si>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</si>
  <si>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</si>
  <si>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</si>
  <si>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</si>
  <si>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</si>
  <si>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</si>
  <si>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</si>
  <si>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</si>
  <si>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</si>
  <si>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</si>
  <si>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</si>
  <si>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</si>
  <si>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</si>
  <si>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</si>
  <si>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</si>
  <si>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</si>
  <si>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</si>
  <si>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 xml:space="preserve">FORMAT 2: FORMATI STANDARD I PËRGATITJES SË KËRKESAVE BUXHETORE PBA 2019-2021 </t>
  </si>
  <si>
    <t>Produkti X (shto produkte sipas rastit)</t>
  </si>
  <si>
    <t>Produkti A</t>
  </si>
  <si>
    <t>Kosto totale e produktit A</t>
  </si>
  <si>
    <t>Kosto totale e produktit B</t>
  </si>
  <si>
    <t xml:space="preserve">Kodi i Projektit të Investimeve </t>
  </si>
  <si>
    <t>Planifikimi, Menaxhimi dhe Administrimi</t>
  </si>
  <si>
    <t>trend rrites</t>
  </si>
  <si>
    <t>Blerje Pajisje</t>
  </si>
  <si>
    <t xml:space="preserve">Produkti 1 </t>
  </si>
  <si>
    <t>copë</t>
  </si>
  <si>
    <t>Veprimtaria gjyqsore kushtetuese</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</si>
  <si>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</si>
  <si>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</si>
  <si>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</si>
  <si>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</si>
  <si>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Informatizimi i veprimtarise se gjykates per nje vendimarrje te drejte dhe te hapur per publikun e gjere, institucionet e shoqerine civile.</t>
  </si>
  <si>
    <t>Numer automjetesh</t>
  </si>
  <si>
    <t>Numer punonjesish</t>
  </si>
  <si>
    <t>Emërtimi i Treguesit 1</t>
  </si>
  <si>
    <t>Emërtimi i Treguesit 2</t>
  </si>
  <si>
    <t xml:space="preserve">Veprimtaria e Komisionerit Publik </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</si>
  <si>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</si>
  <si>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Shqyrtimi ne kohe dhe me efiçence i ankesave</t>
  </si>
  <si>
    <t>Vendime të marra</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</si>
  <si>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</si>
  <si>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</si>
  <si>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</si>
  <si>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M550001</t>
  </si>
  <si>
    <t>Produkti 3 (shto produkte sipas rastit)</t>
  </si>
  <si>
    <t>M550005</t>
  </si>
  <si>
    <t>M290072</t>
  </si>
  <si>
    <t>03310</t>
  </si>
  <si>
    <t>M290068</t>
  </si>
  <si>
    <t>M290087</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</si>
  <si>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</si>
  <si>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</si>
  <si>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</si>
  <si>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</si>
  <si>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</si>
  <si>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</si>
  <si>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</si>
  <si>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</si>
  <si>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</si>
  <si>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</si>
  <si>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</si>
  <si>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</si>
  <si>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</si>
  <si>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 xml:space="preserve">trend rrites </t>
  </si>
  <si>
    <t>M920008</t>
  </si>
  <si>
    <t>Zgjerimi i rafteve te bibliotekes per ekzpozimin e librave te botuar ne ambjente te tjera brenda ISKK</t>
  </si>
  <si>
    <t>M920009</t>
  </si>
  <si>
    <t>ISKK, ne funksion te rritjes se efikasitetit te punes se punonjesve merr persiper te bleje pajisje te reja kompjuterike sipas standarteve ne fuqi te AKSHI-it</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</si>
  <si>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</si>
  <si>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</si>
  <si>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Njësi statistikore të vrojtuara</t>
  </si>
  <si>
    <t>Numer</t>
  </si>
  <si>
    <t>Personel i trajnuar</t>
  </si>
  <si>
    <t xml:space="preserve">Pjesemarrja e personelit në vrojtimet statistikore,në kurse te ndryshme , seminare, work shope  etj.      
</t>
  </si>
  <si>
    <t>Auditime te kryera.</t>
  </si>
  <si>
    <t>Auditime te kryera per zbatimin e ligjishmerise dhe perdorimin me efektivitet te fondeve buxhetore</t>
  </si>
  <si>
    <t>Blerja e licencave të software-ve për të përditësuar infrastrukturen e nevojshme për kryerjen e proceseve të përpunimit të të dhenave statistikore.</t>
  </si>
  <si>
    <t>Paisje zyre te blera</t>
  </si>
  <si>
    <t>Planifikimi/Menaxhimi/Administrimi</t>
  </si>
  <si>
    <t>Copë</t>
  </si>
  <si>
    <t>Trend rrites</t>
  </si>
  <si>
    <t>Planifikimi, Menaxhimi dhe Administrim</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</si>
  <si>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maksimizimin e rezultateve, një performancë në rritje, transparencë dhe përgjegjshmëri të lartë në përdorimin e fondeve buxhetore.</t>
  </si>
  <si>
    <t>në /000 lek</t>
  </si>
  <si>
    <t>04120</t>
  </si>
  <si>
    <t>Pajisje informatike</t>
  </si>
  <si>
    <t>M200039</t>
  </si>
  <si>
    <t>Produkti 5</t>
  </si>
  <si>
    <t>Produkti 2 (shto produkte sipas rastit)</t>
  </si>
  <si>
    <t>Veprimtaria e rivlerësimit kalimtar të magjistratit</t>
  </si>
  <si>
    <t>03330</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</si>
  <si>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</si>
  <si>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</si>
  <si>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Rivleresimi kalimtar i prokuroreve dhe gjyqetareve</t>
  </si>
  <si>
    <t xml:space="preserve">Dosje te shqyrtuara </t>
  </si>
  <si>
    <t>Organizimi në 4 trupa gjykuese.
Shpërndarja e çështjeve në trupat gjykuese, tw cilwt kanw kwto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shtesw. 
7.  marrja e vendimit .</t>
  </si>
  <si>
    <t xml:space="preserve">  Planifikimi, Menaxhimi dhe Administrim</t>
  </si>
  <si>
    <t xml:space="preserve">Ky investim ka si objektiv rritjen e standardeve teknike, ku nenkuptojme eficencen e mbledhjeve, takimeve dhe prezantimeve te ndryshme te zhvilluara ne sallen e ILDKPKI-se.   </t>
  </si>
  <si>
    <t>Detajimi i Kostos Totale të Produktit 2 sipas Artikujve Ekonomikë</t>
  </si>
  <si>
    <t>M630013</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</si>
  <si>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</si>
  <si>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</si>
  <si>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</si>
  <si>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</si>
  <si>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</si>
  <si>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</si>
  <si>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</si>
  <si>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Detajimi i Kostos Totale të</t>
    </r>
    <r>
      <rPr>
        <b/>
        <sz val="8"/>
        <color rgb="FFFF0000"/>
        <rFont val="Garamond"/>
        <family val="1"/>
      </rPr>
      <t xml:space="preserve"> Produktit 2 </t>
    </r>
    <r>
      <rPr>
        <b/>
        <sz val="8"/>
        <color theme="1"/>
        <rFont val="Garamond"/>
        <family val="1"/>
      </rPr>
      <t>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</si>
  <si>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</si>
  <si>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</si>
  <si>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Veprimtaria Informative Shtetërore</t>
  </si>
  <si>
    <t>03520</t>
  </si>
  <si>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</si>
  <si>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</si>
  <si>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</si>
  <si>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 xml:space="preserve">Akreditimi si Institucion Kombëtar për të Drejtat e Njeriut, konformë Parime të Parisit, nga Aleanca Globale e Institucioneve Kombëtare për të Drejtat e Njeriut (GANHRI) </t>
  </si>
  <si>
    <t>Statusi A</t>
  </si>
  <si>
    <t xml:space="preserve">Zgjidhja e ankesave apo kërkesave të qytetarëve ndaj sjelljes,vendimeve apo mosveprimeve të parregullta e të paligjshme të administratës publike, si dhe rrugët dhe format që Avokati Popullit ndjek për t'ju ofruar shërbimin dhe rivendosur të drejtën e pretenduar ose shkelur qytetarit.
 </t>
  </si>
  <si>
    <t>Numri i rekomandimeve që kanë gjetur zbatim ndaj totalit</t>
  </si>
  <si>
    <t>Kërkesa të trajtuara</t>
  </si>
  <si>
    <t>Zgjidhja e ankesave apo kërkesave të qytetarëve ndaj sjelljes,vendimeve apo mosveprimeve të parregullta e të paligjshme të administratës publike</t>
  </si>
  <si>
    <t>Produkti 1 (shto produkte sipas rastit)</t>
  </si>
  <si>
    <t>Mbështetje për Kultet fetare</t>
  </si>
  <si>
    <t>08480</t>
  </si>
  <si>
    <t>Garantimi i një mjedisi ku, çdo bashkësi fetare të shprehë dhe praktikojë lirisht të drejtën kushtetuese të besimit, nëpërmjet mbështetjes financiare nga shteti.</t>
  </si>
  <si>
    <t>Harmonia Fetare</t>
  </si>
  <si>
    <t>Trend në rritje</t>
  </si>
  <si>
    <t>Forcimi i kontributit të bashkësive fetare në të mirë të shoqërisë</t>
  </si>
  <si>
    <t>Numri i bashkësive</t>
  </si>
  <si>
    <t>INSPEKTORATI QENDROR</t>
  </si>
  <si>
    <t>01150</t>
  </si>
  <si>
    <t>Mbikëqyrja dhe koordinimi i veprimtarisë të  të gjithë Inspektorave Shtetërore, sipas Ligjit Nr.10 433, Datë 16.06.2011</t>
  </si>
  <si>
    <t xml:space="preserve">Inspektoratet shteterore qe kryejne inspektime onlineqe </t>
  </si>
  <si>
    <t>Realizimi i inspektimit online, si nje proces i rregullt administrativo ligjor dhe transparent, duke udhehequr dhe koordinuar trupa inspektuese profesionale, duke i qenderzuar ne nje godine, duke ulur korrupsionin dhe barren administrative te biznesit</t>
  </si>
  <si>
    <t>Mirembajtja optimale dhe cilesore e sistemit online e- inspektimi</t>
  </si>
  <si>
    <t>M870015</t>
  </si>
  <si>
    <t>M870092</t>
  </si>
  <si>
    <t>Shërbime të tjera</t>
  </si>
  <si>
    <t>1087026</t>
  </si>
  <si>
    <t xml:space="preserve">Auditimi me përgjegjësi i zbatimit të dispozitave ligjore nga subjektet që perfitojne fonde nga BE per Programet IPA dhe IPARD , i zbatimit të dispozitave ligjore nga Audituesit e Agjencise. 
</t>
  </si>
  <si>
    <t>01330</t>
  </si>
  <si>
    <t>Shërbime publike të përmirësuara, të aksesueshme dhe të integruara, duke përmirësuar efektivitetin e ofrimit të tyre.</t>
  </si>
  <si>
    <t>M870294</t>
  </si>
  <si>
    <t>e-Qeverisja</t>
  </si>
  <si>
    <t>01140</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</si>
  <si>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</si>
  <si>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Hartimi i Akteve Ligjore dhe Nenligjore</t>
  </si>
  <si>
    <t>Numer Aktesh</t>
  </si>
  <si>
    <t>M870023</t>
  </si>
  <si>
    <t>Sistem</t>
  </si>
  <si>
    <t>M870301</t>
  </si>
  <si>
    <t>Permiresimi per funksionimin e automatizuar te portal per bllokimin e faqeve te internetit me permbajtje te paligjshme</t>
  </si>
  <si>
    <t>Sistemi I raportimit te ngjarjeve per thyerjen e sigurise ne sistemet IT</t>
  </si>
  <si>
    <t>Ndërtimi dhe konsolidimi i një administrate publike, efektive, inovative, të përgjegjshme,  sipas standardeve europiane,  në shërbim të qytetarëve duke ofruar  formimin profesional të nëpunësve civilë, si dhe çdo individi tjetër vendas ose të huaj, që nuk është pjesë e shërbimit civil dhe që plotëson kriteret e kërkuara</t>
  </si>
  <si>
    <t>E-Qeverisja</t>
  </si>
  <si>
    <t>M870302</t>
  </si>
  <si>
    <t>M870018</t>
  </si>
  <si>
    <t>Blerje pajisje zyre dhe elektronike</t>
  </si>
  <si>
    <t>M870304</t>
  </si>
  <si>
    <t>M870250</t>
  </si>
  <si>
    <t>Software inxhinierik GIS dhe Hartografik</t>
  </si>
  <si>
    <t>M870305, M870306</t>
  </si>
  <si>
    <t>Fotografim ajror, krijimi i hartës bazë Digitale shkalla 1:2000, teknologji dhe trajnim.</t>
  </si>
  <si>
    <t>Nr. i projekteve</t>
  </si>
  <si>
    <t>M870307</t>
  </si>
  <si>
    <t>Projekti parashikon që ASIG të përfitojë një asistencë shumë të nevojshme teknike për hartimin e standarteve të Informacionit Gjeohapësinor sipas direktivës INSPIRE të BE e cila do të mundësojë unifikimin e informacionit për të gjithë përdoruesit si në nivel qeverisje qëndrore dhe lokale. Do të ketë trajnime në fusha të ndryshme të hartografisë, GIS dhe Gjeodezisë në vecanti për krijimin e një gjeoidi Shqiptar.</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</si>
  <si>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</si>
  <si>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Produktit 3</t>
    </r>
    <r>
      <rPr>
        <b/>
        <sz val="8"/>
        <color theme="1"/>
        <rFont val="Garamond"/>
        <family val="1"/>
      </rPr>
      <t xml:space="preserve"> sipas Artikujve Ekonomikë</t>
    </r>
  </si>
  <si>
    <t>Blerja e paisjeve të zyrës për krijimin e kushteve të pershtatshme të punës per punonjesit.</t>
  </si>
  <si>
    <r>
      <t xml:space="preserve">Detajimi i Kostos Totale të </t>
    </r>
    <r>
      <rPr>
        <b/>
        <sz val="8"/>
        <color rgb="FFFF0000"/>
        <rFont val="Garamond"/>
        <family val="1"/>
      </rPr>
      <t xml:space="preserve">Produktit 2 </t>
    </r>
    <r>
      <rPr>
        <b/>
        <sz val="8"/>
        <color theme="1"/>
        <rFont val="Garamond"/>
        <family val="1"/>
      </rPr>
      <t>sipas Artikujve Ekonomikë</t>
    </r>
  </si>
  <si>
    <t>Infrastrukture e nevojshme software- te perditsuara</t>
  </si>
  <si>
    <r>
      <t xml:space="preserve">Detajimi i Kostos Totale të </t>
    </r>
    <r>
      <rPr>
        <b/>
        <sz val="8"/>
        <color rgb="FFFF0000"/>
        <rFont val="Garamond"/>
        <family val="1"/>
      </rPr>
      <t>Produktit 2</t>
    </r>
    <r>
      <rPr>
        <b/>
        <sz val="8"/>
        <color theme="1"/>
        <rFont val="Garamond"/>
        <family val="1"/>
      </rPr>
      <t xml:space="preserve"> sipas Artikujve Ekonomikë</t>
    </r>
  </si>
  <si>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në përputhje me Kushtetutën dhe Ligjet e Republikës së Shqipërisë.</t>
  </si>
  <si>
    <t>xx</t>
  </si>
  <si>
    <t>Kompletimi i ambienteve te punes me  mjetet pajisjet e nevojshme te punes</t>
  </si>
  <si>
    <t>M300004</t>
  </si>
  <si>
    <t>Shtimi i fondit te librave profesionale te bibliotekes se gjykates me tituj te rinj te botimeve profesionale te jurisprudences kushtetuese</t>
  </si>
  <si>
    <t>Biblioteke e pasuruar</t>
  </si>
  <si>
    <t>M300003</t>
  </si>
  <si>
    <t>M300001</t>
  </si>
  <si>
    <r>
      <t xml:space="preserve">Detajimi i Kostos Totale të </t>
    </r>
    <r>
      <rPr>
        <b/>
        <sz val="8"/>
        <color rgb="FFFF0000"/>
        <rFont val="Garamond"/>
        <family val="1"/>
      </rPr>
      <t xml:space="preserve">Produktit 5 </t>
    </r>
    <r>
      <rPr>
        <b/>
        <sz val="8"/>
        <color theme="1"/>
        <rFont val="Garamond"/>
        <family val="1"/>
      </rPr>
      <t>sipas Artikujve Ekonomikë</t>
    </r>
  </si>
  <si>
    <r>
      <t xml:space="preserve">Detajimi i Kostos Totale të </t>
    </r>
    <r>
      <rPr>
        <b/>
        <sz val="8"/>
        <color rgb="FFFF0000"/>
        <rFont val="Garamond"/>
        <family val="1"/>
      </rPr>
      <t xml:space="preserve">Produktit 4 </t>
    </r>
    <r>
      <rPr>
        <b/>
        <sz val="8"/>
        <color theme="1"/>
        <rFont val="Garamond"/>
        <family val="1"/>
      </rPr>
      <t>sipas Artikujve Ekonomikë</t>
    </r>
  </si>
  <si>
    <t>Realizimi i procesit te  Rekrutimit dhe mesimdhenies se kandidateve per magjistrate,avokate shteti/ndihmes e keshilltare ligjor si dhe kancelareve.</t>
  </si>
  <si>
    <t xml:space="preserve">Konsolidimi i formimit profesional te magjistrateve , nëpërmjet rritjes profesionale të personelit të gjykatave dhe prokurorive në përputhje me standartet evropiane.                                </t>
  </si>
  <si>
    <r>
      <t xml:space="preserve">Detajimi i Kostos Totale të </t>
    </r>
    <r>
      <rPr>
        <b/>
        <sz val="8"/>
        <color rgb="FFFF0000"/>
        <rFont val="Garamond"/>
        <family val="1"/>
      </rPr>
      <t>Produktit 5</t>
    </r>
    <r>
      <rPr>
        <b/>
        <sz val="8"/>
        <color theme="1"/>
        <rFont val="Garamond"/>
        <family val="1"/>
      </rPr>
      <t xml:space="preserve"> sipas Artikujve Ekonomikë</t>
    </r>
  </si>
  <si>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</si>
  <si>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9</t>
  </si>
  <si>
    <t>Financim i  i producenteve shqiptare per te realizuar produktin kinematografik ky  financim synon nxitjen e producenteve shqipetar per perfitimit te fondeve alternative ne europe dhe me gjere ne bote per te bashkeprodhuar  kete produkt kinematografik .Kjo mbeshtetje synon  orjentimin e prodhimit te ri kinematografik  drejt integrimit te tij ne rrjetin dhe tregun europian dhe boter te Kinemase.</t>
  </si>
  <si>
    <t>03360</t>
  </si>
  <si>
    <t>Godine e rikonstruktuar</t>
  </si>
  <si>
    <t>Pajisje te blera</t>
  </si>
  <si>
    <t>M630008</t>
  </si>
  <si>
    <t>M630002</t>
  </si>
  <si>
    <t>Trend rënës</t>
  </si>
  <si>
    <t>Komisioneri për Mbikëqyrjen e Shërbimit Civil</t>
  </si>
  <si>
    <t>Blerje dhe instalimi  nje Sistem Aksesi, në përmirësim të standarteve teknike dhe të infrastruktures IT ne ILDKPKI</t>
  </si>
  <si>
    <t>Pajisje dhe punime</t>
  </si>
  <si>
    <t xml:space="preserve"> Zgjatim i rrjetit të sigurt NATO-RSH </t>
  </si>
  <si>
    <t>M870072</t>
  </si>
  <si>
    <t>Aktivitete në DSIK</t>
  </si>
  <si>
    <t>Nr. Kontrate</t>
  </si>
  <si>
    <r>
      <t>Detajimi i Kostos Totale të</t>
    </r>
    <r>
      <rPr>
        <b/>
        <sz val="8"/>
        <color rgb="FFFF0000"/>
        <rFont val="Garamond"/>
        <family val="1"/>
      </rPr>
      <t xml:space="preserve"> Produktit 3 </t>
    </r>
    <r>
      <rPr>
        <b/>
        <sz val="8"/>
        <color theme="1"/>
        <rFont val="Garamond"/>
        <family val="1"/>
      </rPr>
      <t>sipas Artikujve Ekonomikë</t>
    </r>
  </si>
  <si>
    <t>Numri I inspektimeve te realizuara online nga Inspektoratet shteterore kundrejt numrit total te inspektimeve</t>
  </si>
  <si>
    <t xml:space="preserve">Numri I Inspektorateve shteterore qe kryejne inspektime online </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</si>
  <si>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</si>
  <si>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</si>
  <si>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</si>
  <si>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</si>
  <si>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</si>
  <si>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M900001</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</si>
  <si>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</si>
  <si>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Financim i bashkësive fetare, për pagat e personelit të administratës, të arsimtarëve dhe mbështetje për rikonstruksionet e objekteve të kultit, në zbatim të legjislacionit përkatës.</t>
  </si>
  <si>
    <t>Trend zbrites</t>
  </si>
  <si>
    <t>Numri i incidenteve ne sistem</t>
  </si>
  <si>
    <t xml:space="preserve">Blerje pajisje kompjuterike dhe pajisje  zyre </t>
  </si>
  <si>
    <t>Shtimi  i moduleve te reja ne Sistemin e Prokurimit Elektronik</t>
  </si>
  <si>
    <t>Ulja e numrit te procedurave me negocim pa shpallje paraprake ne raport me procedurat e shpallura ne Sistemi i Prokurimit Elektronik</t>
  </si>
  <si>
    <t>01130</t>
  </si>
  <si>
    <t>Shërbimi i Prokurimit Publik</t>
  </si>
  <si>
    <t>Veprimtaria e Presidentit te Republikes</t>
  </si>
  <si>
    <t>Sigurimi i ekuilibrit midis organeve kushtetuese, qe kryejne drejtimin politik ne vend, si edhe zbatimi dhe respektimi nga te gjitha palet i Kushtetutes se Shqiperise.</t>
  </si>
  <si>
    <t>Studimi i dosjeve per shpallje te ligjeve, studim dhe perpunim praktikash per dhenie e lenie te nenshtetesise, si edhe per dhenie te dekoratave e titujve te nderit.</t>
  </si>
  <si>
    <t>Veprimtari protokollare brenda vendit</t>
  </si>
  <si>
    <t>Organizimi i veprimtarive ne Institucion, si  edhe organizimi i aktiviteteve brenda vendit.</t>
  </si>
  <si>
    <t>Blerja e pajisjeve kompjuterike dhe elektronike</t>
  </si>
  <si>
    <t>Nr</t>
  </si>
  <si>
    <t>Rikonstruksion godine</t>
  </si>
  <si>
    <t>01120</t>
  </si>
  <si>
    <t>Veprimtaria audituese e KLSH</t>
  </si>
  <si>
    <t>M240002</t>
  </si>
  <si>
    <t>M240009</t>
  </si>
  <si>
    <t xml:space="preserve">Sigurimi i ekuilibrit midis organeve kushtetuese, qe kryejne drejtimin politik ne vend, nepermjet ushtrimit te kompetencave te Presidentit te Republikes, te dhena nga Kushteuta.
</t>
  </si>
  <si>
    <t>Aktivitete te realizuara per nxitjen e vlerave kombetare (sa vende te reja viziton cdo vit Presidenti per te promovuar Shqiperine)</t>
  </si>
  <si>
    <t>Ushtrimi i funksioneve kushtetuese te Presidentit nëpërmjet dekretimeve të ndryshme për shpallje ligjesh, shtetësinë shqiptare dhe për dekorata e tituj nderi</t>
  </si>
  <si>
    <t>Dekrete per ligje e shtetesi, ndaj totalit te dekreteve</t>
  </si>
  <si>
    <t>Dekorata e tituj nderi te akorduara</t>
  </si>
  <si>
    <t xml:space="preserve">Dekrete për shpallje ligjesh, për shtetësinë shqiptare dhe  dekorata e tituj nderi
</t>
  </si>
  <si>
    <t>nr dekretesh/ligjesh</t>
  </si>
  <si>
    <t>Kapitulli 01</t>
  </si>
  <si>
    <t>Kapitulli 05</t>
  </si>
  <si>
    <t>Njohja, nxitja dhe mbeshtetja e vlerave kombetare dhe synimeve te politikes se jashtme te vendit.</t>
  </si>
  <si>
    <t>Partnere nderkombetare te takuar</t>
  </si>
  <si>
    <t>Partnere biznesi te takuar per te promovuar Shqiperine</t>
  </si>
  <si>
    <t>Aktivitete  nderkombetare per promovimin e vendit</t>
  </si>
  <si>
    <t>Organizimi i pritjeve, percjelljeve dhe trajtim te personaliteteve te ftuar nga Presidenti i Republikes, si edhe organizimi i vizitave te Presidentit te Republikes jashte vendit.</t>
  </si>
  <si>
    <t>numer aktivitetesh</t>
  </si>
  <si>
    <t xml:space="preserve">Blerje pajisje, sisteme, makineri të ndryshme 
</t>
  </si>
  <si>
    <t>Orendi dhe pajisje zyre</t>
  </si>
  <si>
    <t>Kodi i Projektit sipas listes se investimeve</t>
  </si>
  <si>
    <t>M010003</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</si>
  <si>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</si>
  <si>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Blerje e orendive dhe pajisjeve per zyra</t>
  </si>
  <si>
    <t>numer pajisjesh</t>
  </si>
  <si>
    <t>Kapitull 02</t>
  </si>
  <si>
    <t>Kapitulli 03</t>
  </si>
  <si>
    <t>Kapitulli 04</t>
  </si>
  <si>
    <t>M010020</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</si>
  <si>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</si>
  <si>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</si>
  <si>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</si>
  <si>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</si>
  <si>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</si>
  <si>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</si>
  <si>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</si>
  <si>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Buxheti i Kryeministrisë është i lidhur direkt me objektivat e shpallur në programin qeveritar, për " Shtet, Mirëqënie dhe Punë". Si i tillë, ky buxhet do të mbështesë drejtpërdrejtë objektivar e qeverisë shqiptare, për të nxitur zhvillimin ekonomik të vendit, për të mbështetur reformat shtetndërtuese të ndërmarra dhe për të shtyrë më tej, vendin drejt rrugës së integrimit europian. Për sa i përket aparatit të Kryeministrisë, buxheti i akorduar është në përputhje me detyrimet kushtetuese, institucionale dhe ndërkombëtare të këtij institucioni. Ky buxhet synon të garantojë mbarëvajtjen e institucionit, duke mbështetur arritjen e objektivave të synuar në fushën e transparencës dhe mirëqeverisjes. Ky buxhet do të mbështesë rritjen e efekshmërisë së burimeve njerëzore, duke synuar rritjen e efekshmërisë së burimeve njerëzore, duke synuar rritjen e kopetencave të tyre profesionale nëpërmjet trainimeve, shkëmbimeve të  përvojave metodave të vlerësimit, etj. Gjithashtu, në funksion të një transparence  gjithmon më të madhe me publikun, ky buxhet do të mbështesë në mënyrë periodike monitorimin dhe auditimin e të gjithë shpenzimeve të këtij aparati. Njekohësisht, do të mbështetet  në përmirësimin e mëtejshëme të kushteve të punës, për të rritur efiçensën e punonjësve në punë, përmes sigurimit të shërbimeve bazë, si zyra, pajisje, pajisje teknologjike, internet, energji, ngrohje, telefon, transport, etj. Për të gjitha këto, është ndërtuar një sistem gjurmueshmërie për performancën e projekteve, programeve dhe investimeve, mbi bazën e treguesve të zhvillimit, duke ndëtuar një system të qëndrueshëm dhe transparent monitorimi, në planifikimin dhe përdorimin e burimeve njerëzore, financiare dhe material.</t>
  </si>
  <si>
    <t xml:space="preserve">Fuqizimi i funksionit menaxhues, në funksion të implementimit të sukseshëm të programit, konform kërkesave të kuadrit ligjor në fuqi. </t>
  </si>
  <si>
    <t>Akte ligjore/nenligjore te hartuara dhe miratuara</t>
  </si>
  <si>
    <t>Veprimtaria e aparatit të Kryeministrisë për hartimin, rregiullimin dhe miratimin e të gjitha  akteve ligjore/nënligjore të Republikës se Shqipërise</t>
  </si>
  <si>
    <t>nr aktesh ligjore/nenligjore</t>
  </si>
  <si>
    <t>Takime /evente të KM</t>
  </si>
  <si>
    <t>Veprimtaria e Kryeministrit, takimeve dhe eventeve në të cilat merr pjesë Kryeministri për të arritur misionin e tij.</t>
  </si>
  <si>
    <t>Asistenca e PNUD për projekte Zhvillimi</t>
  </si>
  <si>
    <t>Mbështet përpjekjet  kombëtare të vendit në zhvillim për zgjidhjen e problemeve të zhvillimit ekonomik dhe për të promovuar përparimin shoqëror në standartet e jejtesësnë përfitim tëpopullit të saj.</t>
  </si>
  <si>
    <t>M030044</t>
  </si>
  <si>
    <t>Kompjutera te blera</t>
  </si>
  <si>
    <t>M030025</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</si>
  <si>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</si>
  <si>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</si>
  <si>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</si>
  <si>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t>M030029</t>
  </si>
  <si>
    <t>Leviz Albania</t>
  </si>
  <si>
    <t>GM03010</t>
  </si>
  <si>
    <t>LëvizAlbania mbështet demokracinë vendore në të gjithë vendin nëpërmjet kultivimit të një shoqërie civile me bazë në komunitet, që ka ndikim dhe nxit kërkesën për qeverisje vendore cilësore nëpërmjet : Vendimarrjes gjithëpërfshirëse, Mbikqyrjes së qeverisjes vendore, Trasparencës, Përgjegjshmërisë,Llogaridhënies dhe Monitorimit të ofrimit të shërbimeve publike</t>
  </si>
  <si>
    <t>Risi Albania</t>
  </si>
  <si>
    <t>Kontributi drejt përmirësimit social, ekologjik dhe kushteve të jetesës në vendet ekonomikisht të pafovarizuara të jugut  dhe lindjes në formë programesh  duke dhënë këshilla dhe duke treguar rrugën e studimeve duke u fokusuar mbi: Perdorimi i gjatë, menaxhimi dhe ruajtja e resurseve natyroren, Ekonomia në zonat rurale dhe Qeverisja lokale dhe organizatat civile</t>
  </si>
  <si>
    <r>
      <t xml:space="preserve">Detajimi i Kostos Totale të </t>
    </r>
    <r>
      <rPr>
        <b/>
        <sz val="8"/>
        <color rgb="FFFF0000"/>
        <rFont val="Garamond"/>
        <family val="1"/>
      </rPr>
      <t>Produktit A</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</si>
  <si>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</si>
  <si>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</si>
  <si>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Instalime teknike, pajisje, vegla pune</t>
  </si>
  <si>
    <t>Shpenzime per blerje orendi zyre (karrige, rafte, kasaforta, dollape, etj), për komletim dhe zëvendësim.</t>
  </si>
  <si>
    <t xml:space="preserve">Numer pajisjesh </t>
  </si>
  <si>
    <t>Blerje Automjetesh</t>
  </si>
  <si>
    <t>M180066</t>
  </si>
  <si>
    <t>Blerje mjete dhe pajisje te tjera teknike</t>
  </si>
  <si>
    <t>SHERBIMI PER SHQIPTARET JASHTE KUFIRIT DHE SHERBIMI NE GJUHE TE HUAJ</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</si>
  <si>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</si>
  <si>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</si>
  <si>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NDODHEN.</t>
  </si>
  <si>
    <t>EMISIONE TELEVIZIVE TE TRANSMETUARA</t>
  </si>
  <si>
    <t>ORE TRANSMETIMI TE EMISIONEVE TV TRANSMETUAR NE SATELIT PER SHQIPTARET JASHTE KUFIRIT</t>
  </si>
  <si>
    <t>EMISIONE RADIOFONIKE TE TRANSMETUARA</t>
  </si>
  <si>
    <t>ORE TRANSMETIMI EMISIONE INFORMATIVE NE 7 GJUHE TE HUAJA PER PUBLIKUN E HUAJ,EMISIONE KULTURORE,INFORMATIVE,MUZIKORE,ARTISTIKE NE GJUHEN SHQIPE PER BASHKATDHETARET</t>
  </si>
  <si>
    <t>ORE TRANSMETIMI</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</si>
  <si>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</si>
  <si>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</si>
  <si>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</si>
  <si>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</si>
  <si>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</si>
  <si>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vlera baze</t>
  </si>
  <si>
    <t>ne rritje</t>
  </si>
  <si>
    <t>Cilesia e transmetimit</t>
  </si>
  <si>
    <t>PROGRAME ARTISTIKE</t>
  </si>
  <si>
    <t>PASQYRIM NGA RTSH I EVENTEVE ARTISTIKE ME RENDESI MBAREKOMBETARE</t>
  </si>
  <si>
    <t>NUMER PROGRAMESH</t>
  </si>
  <si>
    <t>PRODHIME FILMIKE</t>
  </si>
  <si>
    <t>Filma artistike televiziv te prodhuar</t>
  </si>
  <si>
    <t>NUMER FILMASH</t>
  </si>
  <si>
    <t>ORKESTRA SIMFONIKE E RTSH DHE KINEMATOGRAFISE</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</si>
  <si>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</si>
  <si>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</si>
  <si>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</si>
  <si>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</si>
  <si>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 xml:space="preserve">Numri I veprave te riprodhuara </t>
  </si>
  <si>
    <t>Numri I biletave te shitura per koncerte</t>
  </si>
  <si>
    <t>Koncerte te Orkestres Simfonike</t>
  </si>
  <si>
    <t>KONCERTE TE ORKESTRES,REGJISTRIME MATERIALESH ARKIVORE</t>
  </si>
  <si>
    <t>NUMER KONCERTESH</t>
  </si>
  <si>
    <t>PROJEKTE TEKNIKE PER FUTJEN E TEKNOLOGJIVE TE REJA</t>
  </si>
  <si>
    <t>08520</t>
  </si>
  <si>
    <t>OPTIMIZIM I SINJALIT</t>
  </si>
  <si>
    <t>Niveli i Shikueshmerise dhe cilesi e larte</t>
  </si>
  <si>
    <t>Niveli I mbulimit te sinjalit</t>
  </si>
  <si>
    <t>Rrjet transmetimi I mirembajtur</t>
  </si>
  <si>
    <t>SHPENZIME PER SHERBIME MIREMBAJTJES SE SISTEMIT TE  INTEGRUAR DVB-T2 [PER RTSH</t>
  </si>
  <si>
    <t>ORE SHERBIMI</t>
  </si>
  <si>
    <t xml:space="preserve">Ruajtja e Vlerave Historike kombetare permes aplikimit te standardeve bashkekohore per arkivimin e dokumentave
</t>
  </si>
  <si>
    <t>Ndwrtimi i Vend Ruajtjeve te reja</t>
  </si>
  <si>
    <t>Rikonstruksioni i ndertesave egzizstuese</t>
  </si>
  <si>
    <t>Shtimi i elementeve te reja Sigurise ne Vendruajtje</t>
  </si>
  <si>
    <t xml:space="preserve">Nr. i dokumentave qe do te pershkruhen ne vit.
</t>
  </si>
  <si>
    <t xml:space="preserve">Nr. i dokumentave te dixhitalizuar kundrejt totalit 
</t>
  </si>
  <si>
    <t xml:space="preserve">Dokumenta te trajtuar ne vit
</t>
  </si>
  <si>
    <t>nr. dokumentash</t>
  </si>
  <si>
    <t>Godine e re e ndertuar</t>
  </si>
  <si>
    <t>nr. godine</t>
  </si>
  <si>
    <t>Pajisje per godinen e re</t>
  </si>
  <si>
    <t>Blerje Rafte per Godinen e re ne Vendruajtjen Shkoze.</t>
  </si>
  <si>
    <t>Numur  Raftesh</t>
  </si>
  <si>
    <t>Godina te rikonstrukturuara</t>
  </si>
  <si>
    <t>Nr. godina</t>
  </si>
  <si>
    <t>nr pajisjesh</t>
  </si>
  <si>
    <t>Pajisje komjuterike te blera</t>
  </si>
  <si>
    <t xml:space="preserve">Blerje pajisje kompjuterike </t>
  </si>
  <si>
    <t xml:space="preserve">Nr paisjesh </t>
  </si>
  <si>
    <t>Pajise zyre te blera</t>
  </si>
  <si>
    <t>M240010</t>
  </si>
  <si>
    <t xml:space="preserve">Blerje Paisje Zyre </t>
  </si>
  <si>
    <r>
      <t xml:space="preserve">Detajimi i Kostos Totale të </t>
    </r>
    <r>
      <rPr>
        <b/>
        <sz val="8"/>
        <color rgb="FFFF0000"/>
        <rFont val="Garamond"/>
        <family val="1"/>
      </rPr>
      <t>Produktit 1&amp;2</t>
    </r>
    <r>
      <rPr>
        <b/>
        <sz val="8"/>
        <color theme="1"/>
        <rFont val="Garamond"/>
        <family val="1"/>
      </rPr>
      <t xml:space="preserve"> sipas Artikujve Ekonomikë</t>
    </r>
  </si>
  <si>
    <t xml:space="preserve">Blerje automjeti </t>
  </si>
  <si>
    <t>Automjete te blera</t>
  </si>
  <si>
    <t>Blerje automjete</t>
  </si>
  <si>
    <t>Nr automjete</t>
  </si>
  <si>
    <t>Planifikim, Menaxhim, Administrim</t>
  </si>
  <si>
    <t>Auditime te kryera</t>
  </si>
  <si>
    <t xml:space="preserve">Orendi/Pajisje/Mjete
</t>
  </si>
  <si>
    <t>Blerje mjetesh motorike</t>
  </si>
  <si>
    <t>Rikonstruksione</t>
  </si>
  <si>
    <t>M290066</t>
  </si>
  <si>
    <r>
      <t xml:space="preserve">Detajimi i Kostos Totale të </t>
    </r>
    <r>
      <rPr>
        <b/>
        <sz val="8"/>
        <color rgb="FFFF0000"/>
        <rFont val="Garamond"/>
        <family val="1"/>
      </rPr>
      <t xml:space="preserve">Produktit X </t>
    </r>
    <r>
      <rPr>
        <b/>
        <sz val="8"/>
        <color theme="1"/>
        <rFont val="Garamond"/>
        <family val="1"/>
      </rPr>
      <t>sipas Artikujve Ekonomikë</t>
    </r>
  </si>
  <si>
    <t>Veprimtari legjislative dhe diplomacia parlamentare</t>
  </si>
  <si>
    <t>Ushtrimi i detyrimeve kushtetuese në lidhje me funksionin ligjvenes, kontrollin mbi zbatueshmërinë e ligjeve, zgjedhjes së qeverisë, miratimit të programit politik të saj, emërimit apo dhënies së pëlqimit për anëtarët e organeve kushtetuese  apo të krijuara me ligj, zbatimit dhe mbikqyrjes së ëështjeve të integrimit europian.</t>
  </si>
  <si>
    <t>Rritja e cilësisë së akteve (ligje, rezoluta …), të përfaruara me legjislacionin e BE, forcimin e marrëdhënieve ndërparlamentare me vendet e BE-së, vendet e rajonit dhe jo vetëm, si dhe rritja e performancës në monitorimin e institucioneve të pavarura.</t>
  </si>
  <si>
    <t>numri seancave plenare (ku përmblidhen të gjitha mbledhjet e komisioneve parlamentare, takimet me grupet e interesit etj)</t>
  </si>
  <si>
    <t>numri i delegacioneve parlamentare brenda dhe jashtë vendi, përfshirë konferencat parlamentare</t>
  </si>
  <si>
    <t>numri i monitorimeve të institucioneve të pavarura</t>
  </si>
  <si>
    <t>Numri akteve ligjore të përfaruara me BE</t>
  </si>
  <si>
    <t>numri i raporteve të monitorimit</t>
  </si>
  <si>
    <t>Akte të miratuara në Kuvend</t>
  </si>
  <si>
    <t>numër aktesh</t>
  </si>
  <si>
    <t xml:space="preserve">Rritja dhe intensifikimi i marrëdhënieve ndërparlamentare me vendet e BE-së, vendet e rajonit dhe atyre me interesa strategjike për Shqipërinë në kuadër të diplomacisë parlamentare </t>
  </si>
  <si>
    <t>numri i delegacioneve parlamentare brenda dhe jashtë vendi</t>
  </si>
  <si>
    <t>numri i organizatave ndërkombëtare ku  Shqipëria aderon si vend anëtar me të drejta të plota</t>
  </si>
  <si>
    <t>Marrëdhënie ndërkombëtare të intensifikuara</t>
  </si>
  <si>
    <t xml:space="preserve">pjesemarrje e delegacioneve parlamentare ne vizita zyrtare, konferenca, asamble parlamentare brenda dhe jashte vendit. </t>
  </si>
  <si>
    <t xml:space="preserve">numër delegacionesh </t>
  </si>
  <si>
    <t>partneritet dhe mbështetje nga organizatat ndërkombëtare</t>
  </si>
  <si>
    <t>Kuvendi i Shqipërisë ka detyrimin e pagesës së anëtarësimit në ato organizata ndërkombëtare ku ka të drejta të plota</t>
  </si>
  <si>
    <t>Numër organizata ndërkombëtare</t>
  </si>
  <si>
    <t>PLANIFIKIM, MENAXHIM, ADMINISTRIM</t>
  </si>
  <si>
    <t>Zhvillimi dhe organizimi i kapaciteteve te nevojshme financiare, teknollogjike, njerezore per te siguruar mbarevajtjen e aktiviteteve parlamentare ne kohe, me cilesi dhe ne sherbim te interesit publik</t>
  </si>
  <si>
    <t>nr. trajnimeve per punonjesit</t>
  </si>
  <si>
    <t>analiza dhe pune kerkimore per ceshtje parlamentare</t>
  </si>
  <si>
    <t>informormim publik ne kohe reale</t>
  </si>
  <si>
    <t xml:space="preserve">raporti femra meshkuj per programin </t>
  </si>
  <si>
    <t>Të rritet niveli i transparencës, objektivitetit të informimit dhe aksesi i publikut në çështjet parlamentare duke punuar me kapacitete njerëzore profesionale</t>
  </si>
  <si>
    <t>punonjës me kapacitete të larta profesionale</t>
  </si>
  <si>
    <t>informormim publikdhe transparence maksimale</t>
  </si>
  <si>
    <t>analiza dhe punë kërkimore parlamentare</t>
  </si>
  <si>
    <t>nr. nepunesve qe trajnohen</t>
  </si>
  <si>
    <t>Informim publik dhe transparence maksimale</t>
  </si>
  <si>
    <t xml:space="preserve">numer sherbimesh </t>
  </si>
  <si>
    <t>Të sigurohet arkitekturë  optimale dhe bashkëkohore e teknollogjisë së informacionit si dhe infrastrukturë dhe kushte pune me standarte për veprimtarinë parlamentare, në përgjigje të sfidave të reja</t>
  </si>
  <si>
    <t>Treguesit e Performancës për Objektivin2</t>
  </si>
  <si>
    <t>teknollogji informacioni e zhvilluar, e përditësuar dhe në funksion të transparencës dhe efektivitetit të burimeve njerëzore</t>
  </si>
  <si>
    <t>kushte pune dhe pritjeje percjelljeje të delegacioneve , me standart</t>
  </si>
  <si>
    <t>Produktet për Objektivin   2</t>
  </si>
  <si>
    <t>ndërtesa, zyra, sisteme dhe makineri e pajisje të mirëmbajtura</t>
  </si>
  <si>
    <t>mirëmbajtja e planifikuar e ndërtesave, zyrave, pajisjeve, sistemeve, autoveturave etj.</t>
  </si>
  <si>
    <t>numër i elementeve qe do mirembahen</t>
  </si>
  <si>
    <t>Pajisje zyre te blera</t>
  </si>
  <si>
    <t>Kodi I produktit</t>
  </si>
  <si>
    <t>M020002</t>
  </si>
  <si>
    <t>numer pajisje</t>
  </si>
  <si>
    <t>Libra te blere</t>
  </si>
  <si>
    <t>M020029</t>
  </si>
  <si>
    <t>numer libra</t>
  </si>
  <si>
    <t xml:space="preserve">Autovetura të blera 
</t>
  </si>
  <si>
    <t xml:space="preserve">M020004 </t>
  </si>
  <si>
    <t>Ky produkt rrjedh nga strategjia e rinovimit te flotes se autoveturave qe i perkasin viteve para 2005.</t>
  </si>
  <si>
    <t>numer autovetura</t>
  </si>
  <si>
    <t xml:space="preserve">SISTEME ELEKTRONIKE  </t>
  </si>
  <si>
    <t>SISTEM ELEKTRONIK I VOTIMIT</t>
  </si>
  <si>
    <t>sistemi do te zevendesoje sistemin e viti 2008 te votimit, ne sallen e seancave plenare</t>
  </si>
  <si>
    <t>nr</t>
  </si>
  <si>
    <t>Sistem ne funksion te ngritjes se infrastruktures se klasifikuar</t>
  </si>
  <si>
    <t>Sistem i digitalizimit te aseteve mediatike</t>
  </si>
  <si>
    <t>Sistem per menaxhimin e punes dhe administrimin e dokumentacionit</t>
  </si>
  <si>
    <t>Platforme nderinstitucionale e monitorimit</t>
  </si>
  <si>
    <r>
      <t xml:space="preserve">Detajimi i Kostos Totale të </t>
    </r>
    <r>
      <rPr>
        <b/>
        <sz val="8"/>
        <color rgb="FFFF0000"/>
        <rFont val="Garamond"/>
        <family val="1"/>
      </rPr>
      <t>Produktit 6</t>
    </r>
    <r>
      <rPr>
        <b/>
        <sz val="8"/>
        <color theme="1"/>
        <rFont val="Garamond"/>
        <family val="1"/>
      </rPr>
      <t xml:space="preserve"> sipas Artikujve Ekonomikë</t>
    </r>
  </si>
  <si>
    <t>Sistem Audio Video per sallen e mbledhjeve te Grupeve Parlamentare</t>
  </si>
  <si>
    <t>SHPENZIMET KAPITALE</t>
  </si>
  <si>
    <t>Kodi i produktit</t>
  </si>
  <si>
    <t>M020001</t>
  </si>
  <si>
    <t xml:space="preserve">Produkti  2 </t>
  </si>
  <si>
    <t>Rrjeti elektrik ne ambjetet e Kryesise i rikonstruktuar</t>
  </si>
  <si>
    <t xml:space="preserve">Ambjente te rikonstruktuara te parkut te autoveturave </t>
  </si>
  <si>
    <t>Rikonstruksionin e Parkut te automjeteve te  Kuvendit</t>
  </si>
  <si>
    <t>Planifikim,Menaxhim dhe Administrim</t>
  </si>
  <si>
    <t xml:space="preserve">Rritja, forcimi dhe zhvillimi i kapaciteteve menaxhuese per nje planifikim, menaxhim dhe administrim te politikave dhe strategjive ne fushen e drejtesise si dhe menaxhim me efektivitet te fondeve buxhetore.
</t>
  </si>
  <si>
    <t>Permiresim I struktures finksionale per nje menaxhim sa me efektiv te burimeve njerezore per te krijuar nje staf permanent dhe sa me te qendrueshem.</t>
  </si>
  <si>
    <t>Dosje te trajtuara kundrejt totalit</t>
  </si>
  <si>
    <t>Dosje te perfunduara</t>
  </si>
  <si>
    <t>Dosje te shqyrtuara kundrej totalit</t>
  </si>
  <si>
    <t>numer dosjesh</t>
  </si>
  <si>
    <t>Sasia nr dosjesh</t>
  </si>
  <si>
    <t>Kodi i Projektit  1</t>
  </si>
  <si>
    <t>Orendi Paisje, mjete</t>
  </si>
  <si>
    <t>Pajisje elektronike</t>
  </si>
  <si>
    <t>M280019</t>
  </si>
  <si>
    <t>Blerje paisje kompjuterike</t>
  </si>
  <si>
    <t>Blerje paisje zyre</t>
  </si>
  <si>
    <t>Paisje zyre e te tjera  te blera</t>
  </si>
  <si>
    <t>nr.prokurorish</t>
  </si>
  <si>
    <t xml:space="preserve">Orendi zyre </t>
  </si>
  <si>
    <t>M280025</t>
  </si>
  <si>
    <t>Orendi zyre te blera</t>
  </si>
  <si>
    <t xml:space="preserve">Kondicionere </t>
  </si>
  <si>
    <t>M280018</t>
  </si>
  <si>
    <t>Kondicionere te blere</t>
  </si>
  <si>
    <t>Paisje te tjera teknike</t>
  </si>
  <si>
    <t>M280038</t>
  </si>
  <si>
    <t>Paisje kundra zjarrit te blera</t>
  </si>
  <si>
    <t>Mjete levizese</t>
  </si>
  <si>
    <t>Autovetura</t>
  </si>
  <si>
    <t xml:space="preserve">   M280015</t>
  </si>
  <si>
    <t>Autovetura te blera</t>
  </si>
  <si>
    <t>Paisje Pergjimi</t>
  </si>
  <si>
    <t>Aparat Pergjimi</t>
  </si>
  <si>
    <t xml:space="preserve">   M280058</t>
  </si>
  <si>
    <t>Sistem Paisje Pergjimi e blere</t>
  </si>
  <si>
    <t>Sisteme Sigurie</t>
  </si>
  <si>
    <t>Kamera e sistemi I hyrjes me karta</t>
  </si>
  <si>
    <t xml:space="preserve">   M280037</t>
  </si>
  <si>
    <t>Sistemi hyrjes me karta e Kamera te blera</t>
  </si>
  <si>
    <t>RIKONSTRUKSION</t>
  </si>
  <si>
    <t>Rikonstruksion I pjesshem godine</t>
  </si>
  <si>
    <t>M280001</t>
  </si>
  <si>
    <t>nr prokurorish</t>
  </si>
  <si>
    <t>shtese kati</t>
  </si>
  <si>
    <t>M280045</t>
  </si>
  <si>
    <t>Treguesit 1: "Vendimmarrje gjyq-esore e drejte, transparente e dhene brenda afateve ligjore."</t>
  </si>
  <si>
    <t>Fuqizimi i funksionit menaxhues, në funksion të implementimit të sukseshëm të programit, konform kërkesave të kuadrit ligjor në fuqi per shqyrtimin e kërkesave për vendime gjyqesore te drejta dhe transparente në afatet ligjore</t>
  </si>
  <si>
    <t>Raporti i numrit te vendimeve me numrin e kerkesave te paraqitura per gjykim</t>
  </si>
  <si>
    <t>Ndertim i kapaciteteve profesionale vendimmarrese dhe keshilluese</t>
  </si>
  <si>
    <t xml:space="preserve"> Rritja e shkalles se kualifikimit profesional te kapaciteteve vendimmarrese dhe keshilluese</t>
  </si>
  <si>
    <t>Orendi/Pajisje/Mjete</t>
  </si>
  <si>
    <t>Biblioteke/Libra</t>
  </si>
  <si>
    <t>Veprimtaria Informative e ATSH-se</t>
  </si>
  <si>
    <t>08320</t>
  </si>
  <si>
    <t xml:space="preserve">Veprimtaria telegrafike e Agjencise Telegrafike Shqiptare, konsiston ne mbledhjen, perpunimin, perkthimin e lajmeve te konfirmuara nga burimet autentike dhe zyrtare. </t>
  </si>
  <si>
    <t xml:space="preserve">Qellimi i ATSH, eshte pasqyrimi i lajmimit me vertetesi, shpjetesi dhe paanshmeri si dhe shperndarjen e materialeve mediatike brenda dhe jashte vendit nepermjet internet.  </t>
  </si>
  <si>
    <t>Prodhim i lajmit me mbulim 82% te territorit te Republikes se Shqiperise.</t>
  </si>
  <si>
    <t>Lajme te realizuara</t>
  </si>
  <si>
    <t>Prodhim i informacionit te shpejte, perkthim informacioni ne menyre te sakte dhe transmetim i informacionit ne kohe reale.</t>
  </si>
  <si>
    <t>Nr i lajmeve te realizuara</t>
  </si>
  <si>
    <t xml:space="preserve">Dixhitalizimi i Arkives </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</si>
  <si>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</si>
  <si>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</si>
  <si>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</si>
  <si>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</si>
  <si>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M500011</t>
  </si>
  <si>
    <t>TVSH</t>
  </si>
  <si>
    <t>M500005</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</si>
  <si>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</si>
  <si>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</si>
  <si>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</si>
  <si>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</si>
  <si>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</si>
  <si>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</si>
  <si>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ciklet e programeve mesimor</t>
  </si>
  <si>
    <t>Student qe ndjekin ciklin e programit mesimor</t>
  </si>
  <si>
    <t>Nr. kandidatësh</t>
  </si>
  <si>
    <t>Blerje paisje</t>
  </si>
  <si>
    <t>Pajisje elektronike te blera</t>
  </si>
  <si>
    <t>Blerje paisje elektronike</t>
  </si>
  <si>
    <t>Orendi te blera</t>
  </si>
  <si>
    <t>M550003</t>
  </si>
  <si>
    <t>Blerje orendi</t>
  </si>
  <si>
    <t>Shpenzime Kapitale***</t>
  </si>
  <si>
    <t>Rikonstruksione/Ndertime</t>
  </si>
  <si>
    <t xml:space="preserve">Ndertim Godine </t>
  </si>
  <si>
    <t>M550002</t>
  </si>
  <si>
    <t xml:space="preserve">"Konsolidimi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
</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</si>
  <si>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</si>
  <si>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</si>
  <si>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</si>
  <si>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</si>
  <si>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</si>
  <si>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</si>
  <si>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Autoveture e Blere</t>
  </si>
  <si>
    <t>Blerje autoveture</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</si>
  <si>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</si>
  <si>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</si>
  <si>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</si>
  <si>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</si>
  <si>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 xml:space="preserve">Botimi i periodikeve," Magjistrati" &amp; revista "Jeta Juridike" </t>
  </si>
  <si>
    <t>Nr. botimesh</t>
  </si>
  <si>
    <t xml:space="preserve">Botime te tjera </t>
  </si>
  <si>
    <t>Blerje libra</t>
  </si>
  <si>
    <t>Mbeshtetje Financiare e Veprimtarise Kinematografike</t>
  </si>
  <si>
    <t xml:space="preserve">Emërtimi i Treguesit 1 Filma fitues ne konkurrime nderkombetare  </t>
  </si>
  <si>
    <t>Emërtimi i Treguesit 2 %e produkteve kinematografike te financuara kundrejt te planifikuar</t>
  </si>
  <si>
    <t>Emërtimi i Treguesit 3Numeri I shikuesve /qe ndjekin filmat ne kinema</t>
  </si>
  <si>
    <t>Rrrites</t>
  </si>
  <si>
    <t xml:space="preserve">Produktet për Objektivin 1 Filmi  artistik,dokumentar,vizatimor ,festivale </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</si>
  <si>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</si>
  <si>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 xml:space="preserve">Numer Filmash </t>
  </si>
  <si>
    <t xml:space="preserve">Projekte Kinematografike </t>
  </si>
  <si>
    <t xml:space="preserve">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 </t>
  </si>
  <si>
    <t>Numer Projekte Kinematografike</t>
  </si>
  <si>
    <t>Pajsje zyre te blera</t>
  </si>
  <si>
    <t>M570002</t>
  </si>
  <si>
    <t xml:space="preserve">Blerje pajisje </t>
  </si>
  <si>
    <t>Nr pajsije</t>
  </si>
  <si>
    <t>Kosto totale e produktit 1+2</t>
  </si>
  <si>
    <t>Produkti  2</t>
  </si>
  <si>
    <t>Pajisje kompjuterike te blera</t>
  </si>
  <si>
    <t>M570005</t>
  </si>
  <si>
    <t>Blerje pajisje kompjutrike ,printer kompjutera</t>
  </si>
  <si>
    <t>Nr pajisje</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</si>
  <si>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</si>
  <si>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</si>
  <si>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</si>
  <si>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</si>
  <si>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</si>
  <si>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</si>
  <si>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</si>
  <si>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</si>
  <si>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t xml:space="preserve">Pajisje elektronike
</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</si>
  <si>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</si>
  <si>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</si>
  <si>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</si>
  <si>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</si>
  <si>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</si>
  <si>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</si>
  <si>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</si>
  <si>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Kosto totale e produkti 3</t>
  </si>
  <si>
    <t xml:space="preserve">Produkti 4 </t>
  </si>
  <si>
    <t>Kosto totale e produkti 4</t>
  </si>
  <si>
    <t xml:space="preserve">Produkti 5 </t>
  </si>
  <si>
    <t>Kosto totale e produkti 5</t>
  </si>
  <si>
    <t xml:space="preserve">Ofrimi i shërbimeve ndaj individëve në mënyrë të pavarur, të paanshme, fleksibël dhe transparent </t>
  </si>
  <si>
    <t>Blerje pajisjesh te ndryshme</t>
  </si>
  <si>
    <t>M660001</t>
  </si>
  <si>
    <t>Numer  dosjesh</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</si>
  <si>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</si>
  <si>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për shërbimin civil në institucionet qendrore, të pavarura dhe ato vendore.</t>
  </si>
  <si>
    <t>Numri i shkeljeve të konstatuara të ligjit të Nëpunësit Civil</t>
  </si>
  <si>
    <t xml:space="preserve">"Rritja e nivelit të zbatimit të ligjit për shërbimin civil"
 </t>
  </si>
  <si>
    <t xml:space="preserve">Niveli i zbatimit të vendimeve të Komisionerit"
</t>
  </si>
  <si>
    <t>% e rasteve të emërimeve të parregullta të konstatuara nga Komisioneri.</t>
  </si>
  <si>
    <t xml:space="preserve"> Mbikëqyrje dhe inspektime të kryera.  
</t>
  </si>
  <si>
    <t>Numër misionesh mbikëqyrjeje.</t>
  </si>
  <si>
    <t>Blerje Pajisje Zyre dhe Elektonike</t>
  </si>
  <si>
    <t xml:space="preserve">Produkti B </t>
  </si>
  <si>
    <t>Numër pajisje</t>
  </si>
  <si>
    <t>Planifikim, menaxhim dhe administrim</t>
  </si>
  <si>
    <t>Ky Program konsiston në Planifikim, Menaxhim, Administrim, me eficensë të burimeve financiare, për mbarëvajtjen dhe mirëfunksionimin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standardeve në mënyrë të matshme të shpenzimeve, realizim efektiv në forme të matshme për çdo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</si>
  <si>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</si>
  <si>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Rritja e numrit të Kontrolleve të Plota</t>
  </si>
  <si>
    <t xml:space="preserve">Numri i Hetimeve Administrative kunder korrupsionit; </t>
  </si>
  <si>
    <t>Shkelje të konstatuara në procesin e deklarimit;</t>
  </si>
  <si>
    <t>% e punonjësve të trajnuar kundrejt totalit të punonjësve ;</t>
  </si>
  <si>
    <t xml:space="preserve">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 </t>
  </si>
  <si>
    <t>Deklarata Pasurie sipas Llojeve të Kontrolluara kundrejt totalit .</t>
  </si>
  <si>
    <t xml:space="preserve">Deklarata Pasurie te Kontrolluara </t>
  </si>
  <si>
    <r>
      <t xml:space="preserve">Përfshin  sasinë e deklaratave te pasurive të të zgjedhurve dhe të nëpunësve publike të kontrolluara sipas llojeve.                                                                                                                                                    </t>
    </r>
    <r>
      <rPr>
        <i/>
        <sz val="9"/>
        <rFont val="Cambria"/>
        <family val="1"/>
      </rPr>
      <t xml:space="preserve">            </t>
    </r>
  </si>
  <si>
    <t>M760038</t>
  </si>
  <si>
    <t>Blerje pajisje kompjuterike per permiresimin e infrastruktures Teknologji-Informacion, duke arritur plotësimin e nevojave  te institucionit.</t>
  </si>
  <si>
    <t>Produkti  3 (shto produkte sipas rastit)</t>
  </si>
  <si>
    <t>Pajisje informatike dhe zyre</t>
  </si>
  <si>
    <t>Seti i Standardeve Kombëtare të Kontabilitetit                                      (ekzistuese/të reja/të amenduara)</t>
  </si>
  <si>
    <t xml:space="preserve">Sipas Ligjit nr 25/2018 datë 10.05.2018 "Për kontabilitetin dhe pasqyrat financiare", neni 24, KKK ka për detyrë të hartojë SKK-të në përputhje me kërkesat e këtij ligji dhe në koherencë me SNRF-të. </t>
  </si>
  <si>
    <t>Ligji 25/2018, datë 10.05.2018 "Për kontabilitetin dhe pasqyrat financiare", neni 3, pika 4 shprehet: "Standarde Ndërkombëtare të Raportimit Financiar (SNRF) janë standardet dhe interpretimet e hartuara dhe të publikuara nga Bordi i Standardeve Ndërkombëtare të Kontabilitetit, të përkthyera në shqip, nën përgjegjësinë e Këshillit Kombëtar të Kontabilitetit, pa ndryshime nga teksti origjinal në gjuhën angleze, të shpallura të detyrueshme për zbatim me urdhër të ministrit përgjegjës për financat".</t>
  </si>
  <si>
    <t>M82001</t>
  </si>
  <si>
    <t xml:space="preserve">Trend rrites </t>
  </si>
  <si>
    <t xml:space="preserve">Projekte te financuara nga AMSHC- ja </t>
  </si>
  <si>
    <t>M880001</t>
  </si>
  <si>
    <t>Perqindja/Numri i vendimeve të Komisionerit te lena ne fuqi nga gjykata;</t>
  </si>
  <si>
    <t>Trend rrites me 5 %</t>
  </si>
  <si>
    <t xml:space="preserve">Rritja e përgjegjshmërisë së kontrolluesve publikë e privatë ( nr Konrtrollues të regjistruar në regjistrin Kombëtar) </t>
  </si>
  <si>
    <t xml:space="preserve">Rritja e nivelit të transparences nga AP (nr e AP me program/nr total);  </t>
  </si>
  <si>
    <t xml:space="preserve"> Mbikëqyrje/ inspektime të kryera&amp;ankesa te trajtuara   </t>
  </si>
  <si>
    <t xml:space="preserve">Mbikëqyrje të kryera sipas planit vjetor &amp; inspektime të realizuara sipas problematikave &amp;trajtim I ankesa te qytetareve </t>
  </si>
  <si>
    <t xml:space="preserve">Numer </t>
  </si>
  <si>
    <t xml:space="preserve">Pajisje zyre te blera </t>
  </si>
  <si>
    <t>M890001</t>
  </si>
  <si>
    <t>Nr pajisjesh</t>
  </si>
  <si>
    <t xml:space="preserve">Pajisje kompjuterike/elektronike </t>
  </si>
  <si>
    <t>M890002</t>
  </si>
  <si>
    <t xml:space="preserve">Projekt, Zbatimi, Mbikqyrja dhe Kolaudimi </t>
  </si>
  <si>
    <t>M890006</t>
  </si>
  <si>
    <t xml:space="preserve">Blerje pajisje zyre &amp;Kompjuterike/elektronike/vegla e instrumenta </t>
  </si>
  <si>
    <t xml:space="preserve">Pajisje zyre/ kopjuterike/elektronike/vegla e pajisje te blera </t>
  </si>
  <si>
    <t xml:space="preserve">Nr. rasteve me ndryshim ne vendimin e AK kundrejt totalit te ankimimeve </t>
  </si>
  <si>
    <t>Vendime te marra  kundrejt totalit te ankimimeve</t>
  </si>
  <si>
    <t>Vendime te marra nga KPP</t>
  </si>
  <si>
    <t>Vendime mbi hetimin e procedurave të prokurimit te ankimuara</t>
  </si>
  <si>
    <t>Numer pajisjesh</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</si>
  <si>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</si>
  <si>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</si>
  <si>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</si>
  <si>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 xml:space="preserve">Qytetarë të ndërgjegjësuar dhe punonjës të sektorit publik dhe privat, të trajnuar </t>
  </si>
  <si>
    <t xml:space="preserve">Qytetar dhe punonjës, të sektorit publik dhe privat, të informuar dhe të trajnuar në lidhje me mbrojtjen nga diskriminimi, rolin e KMD-së dhe Barazinë Gjinore. </t>
  </si>
  <si>
    <t>Blerje pajisje kompjuterike (informatike)</t>
  </si>
  <si>
    <t>M91004</t>
  </si>
  <si>
    <t>Blerje pajisje kompjuterike per mirefunksionimin e institiucionit</t>
  </si>
  <si>
    <t>Blerje pajisje zyrash</t>
  </si>
  <si>
    <t>M91003</t>
  </si>
  <si>
    <t>nr pajisje zyre</t>
  </si>
  <si>
    <r>
      <t xml:space="preserve">Programi përfshin shpenzimet buxhetore që kryhen për studimin, grumbullimin, analizën, informimin dhe vlerësimin objektiv të dokumentacionit të periudhës së regjimit komunist. Aktivitetet dhe objektivat e </t>
    </r>
    <r>
      <rPr>
        <sz val="10"/>
        <rFont val="Garamond"/>
        <family val="1"/>
      </rPr>
      <t>këtij programi rrisin performancën e ISKK për një përdorim sa më eficent dhe efektiv të burimeve njerëzore dhe financiare.</t>
    </r>
    <r>
      <rPr>
        <sz val="10"/>
        <color rgb="FFFF0000"/>
        <rFont val="Garamond"/>
        <family val="1"/>
      </rPr>
      <t xml:space="preserve"> </t>
    </r>
  </si>
  <si>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</si>
  <si>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</si>
  <si>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</si>
  <si>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kurrikulave te kontrolluara per dekomunistizimin e tyre ne te gjitha nivelet per sferen e lendeve humanitare                  (histori dhe letersi)</t>
  </si>
  <si>
    <t>Pergatitja dhe botimi i "Fjalorit enciklopedik të viktimave të terrorit Komunist", Vëllimi  VIII,  germa SH -  dhe  Kolanes 13-15 librave qe jane deshmi, memuare, studime shkencore, albume  etj</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</si>
  <si>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</si>
  <si>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</si>
  <si>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</si>
  <si>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</si>
  <si>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</si>
  <si>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 xml:space="preserve">Blerje pajisje, sisteme, makineri
</t>
  </si>
  <si>
    <t>Pajisje Zyre te blera</t>
  </si>
  <si>
    <t>Pajisje Kompjuterike te blera</t>
  </si>
  <si>
    <t>Numer pajisjesh kompjuterike</t>
  </si>
  <si>
    <t xml:space="preserve">Blerje automjeti
</t>
  </si>
  <si>
    <t>Automjet I blere</t>
  </si>
  <si>
    <t>Blerja e nje automjeti te ri per te zevendesuar automjetin e amortizuar me qellim plotesimin e nevojave dhe kerkesave te punes ne  ISKK</t>
  </si>
  <si>
    <r>
      <t xml:space="preserve">Detajimi i Kostos Totale të </t>
    </r>
    <r>
      <rPr>
        <b/>
        <sz val="8"/>
        <color rgb="FFFF0000"/>
        <rFont val="Garamond"/>
        <family val="1"/>
      </rPr>
      <t xml:space="preserve">Produktit 1,2 dhe 3 </t>
    </r>
    <r>
      <rPr>
        <b/>
        <sz val="8"/>
        <color theme="1"/>
        <rFont val="Garamond"/>
        <family val="1"/>
      </rPr>
      <t>sipas Artikujve Ekonomikë</t>
    </r>
  </si>
  <si>
    <r>
      <t>Kosto totale e projektit (</t>
    </r>
    <r>
      <rPr>
        <b/>
        <i/>
        <sz val="9"/>
        <color theme="8"/>
        <rFont val="Garamond"/>
        <family val="1"/>
      </rPr>
      <t>produkteve)</t>
    </r>
  </si>
  <si>
    <t>Auditime te infrastrukturave Kritike dhe te Rendesishme</t>
  </si>
  <si>
    <t>Auditime te Ofruesve te Kualifikuar te Sherbimeve te Besuara (OKSHB)</t>
  </si>
  <si>
    <t>46</t>
  </si>
  <si>
    <t>Numer incidentesh kibernetike te trajtuara dhe rapotuar</t>
  </si>
  <si>
    <t>M870335</t>
  </si>
  <si>
    <t>sistem</t>
  </si>
  <si>
    <t>Nr. Sistemesh</t>
  </si>
  <si>
    <t>Kryerja e veprimtarisë audituese me qëllim verifikim e vërtetësisë, saktësisë së raporteve dhe pasqyrave financiare vjetore , si dhe llogarive vjetore që mbështesin këto pasqyra.</t>
  </si>
  <si>
    <t xml:space="preserve">Emërtimi i Treguesit 1                           Norma e uljes së pasaktesive dhe pavertetesi së raporteve dhe pasqyrave/deklaratave financiare vjetore, si dhe të llogarive vjetore           që mbështetin këto pasqyra/deklarata .                                                                   </t>
  </si>
  <si>
    <t>Emërtimi i Treguesit 2                               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</si>
  <si>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</si>
  <si>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</si>
  <si>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</si>
  <si>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 xml:space="preserve">Auditime të kryera për sistemin e menaxhimit dhe kontrollin e fondeve IPA të menaxhimit të decentralizuar. </t>
  </si>
  <si>
    <t>Numër Auditimesh</t>
  </si>
  <si>
    <t>Projekti "Blerje pajisje zyre dhe pajisje informatike"</t>
  </si>
  <si>
    <t>Numër pajisjesh</t>
  </si>
  <si>
    <t>Sherbime te tjera</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</si>
  <si>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</si>
  <si>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bashkërendon proceset e hartimit të dokumenteve të planifikimit të territorit, si dhe siguron bashkërendimin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</si>
  <si>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Hartimi i planeve te pergjithshme kombetare, planeve vendore</t>
  </si>
  <si>
    <t>Pajisje informatike te blera</t>
  </si>
  <si>
    <t>M060625</t>
  </si>
  <si>
    <t>Realizimi i ketij projekti ka si objektiv te sjelle ne parametra bashkohore funksionimin e pajisjeve informatike ne AKPT. Ky projekt perputhet me qellimet dhe objektivat e programit ne fushen e zhvillimit te territorit. Projekti siguron mbarevajtjen e punes ne AKPT</t>
  </si>
  <si>
    <t>Planifikimi ne nivel qendror dhe Monitorimi i Territorit</t>
  </si>
  <si>
    <t>Sherbim konsulence</t>
  </si>
  <si>
    <t>Projekti konsiston ne vleresim dhe analize te gjendjes ekzistuese te territorit, vleresim te potencialeve, rrisqeve dhe mundesiveqe paraqet territori per zhvillim te qendrueshem ekonomik social dhe mjekdisor.Planet e hartuara do te konkludojne me propozime konkreteper projekte strategjike per zbatimte cilat do te ndikojne ne shkalle te gjere ne zhvillimin ekonomik dhe social te zones se studimit.</t>
  </si>
  <si>
    <t>Projekt studimi per ndertimin e shkolles se Magjistratures</t>
  </si>
  <si>
    <t>M064249</t>
  </si>
  <si>
    <t>Projekt Zbatimi per Ndertimin e shkolles s e Magjistratures</t>
  </si>
  <si>
    <t>Nr projekt</t>
  </si>
  <si>
    <t>Qëllimi e Politikës së Programit</t>
  </si>
  <si>
    <t>Sigurimi i informacionit të klasifikuar "sekret shtetëror", të NATO-s, BE-s, shteteve e organizatave të tjera ndërkombëtare.</t>
  </si>
  <si>
    <t>Treguesi i Performancës në nivel Qëllimi</t>
  </si>
  <si>
    <t>Shkeljet e Sigurisë</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</si>
  <si>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</si>
  <si>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</si>
  <si>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</si>
  <si>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</si>
  <si>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</si>
  <si>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Edukimi i sigurisë për informacionin e klasifikuar.</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</si>
  <si>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</si>
  <si>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</si>
  <si>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</si>
  <si>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</si>
  <si>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</si>
  <si>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 xml:space="preserve">M870013 </t>
  </si>
  <si>
    <t>1 Projekt rikonstruksioni godine</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</si>
  <si>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</si>
  <si>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Inspektime te kryera 
</t>
  </si>
  <si>
    <t xml:space="preserve">Numri I inspektimeve te kryera nga 15 Inspektoratet Shteterore, kontrolli per zbatueshmerine e kerkesave ligjore te ligjit te inspektimit dhe ligjeve sektoriale lidhur me kryerjen e procedures inspektuese nga inspektoratet, </t>
  </si>
  <si>
    <t>Nr. Inspektimesh</t>
  </si>
  <si>
    <t xml:space="preserve"> Projekti Nr.1</t>
  </si>
  <si>
    <t>Mobilimi I zyrave, pajisje te tjera</t>
  </si>
  <si>
    <t xml:space="preserve"> Projekti Nr.2</t>
  </si>
  <si>
    <t>Pajisje hardware per sistemimin online te inspekimit</t>
  </si>
  <si>
    <t>Tableta te blera dhe zhvillimi I tyre ne sistem</t>
  </si>
  <si>
    <t>Nr. pajisje</t>
  </si>
  <si>
    <t>Projekti Nr. 3</t>
  </si>
  <si>
    <t xml:space="preserve">Mirëmbajtje e sistemit e-inspektimi dhe infrastruktures mbeshtetese
</t>
  </si>
  <si>
    <t>Mirembajtja e sistemit online e- inspektimi, kontrate sherbimi ne vazhdim(aktualisht 2 vjecare)</t>
  </si>
  <si>
    <t>nr. Pajisje</t>
  </si>
  <si>
    <t>Menaxhimi dhe Zhvillimi I Administrates Publike</t>
  </si>
  <si>
    <t xml:space="preserve">Forcimi i vazhdueshëm i ASPA si institucion qendror me autonomi administrative dhe organizative per ofrimin e sherbimit te trajnimit ne nivel qendror lokal por dhe me gjere </t>
  </si>
  <si>
    <t xml:space="preserve">"Ofrimi I sherbimit te trajnimi  per punonjesit e administrates ne nivel qendror dhe lokal por edhe me gjere  "
 </t>
  </si>
  <si>
    <t xml:space="preserve">Te tjere persona te trajnuar </t>
  </si>
  <si>
    <t xml:space="preserve"> Trajnimi  per punonjesit e administrates ne nivel qendror dhe lokal por edhe me gjere .</t>
  </si>
  <si>
    <t xml:space="preserve">"Blerje pajisje zyre dhe komjuterike"
</t>
  </si>
  <si>
    <t xml:space="preserve">Numer pajisje </t>
  </si>
  <si>
    <r>
      <t xml:space="preserve">Detajimi i Kostos Totale të </t>
    </r>
    <r>
      <rPr>
        <b/>
        <sz val="8"/>
        <color rgb="FFFF0000"/>
        <rFont val="Garamond"/>
        <family val="1"/>
      </rPr>
      <t>Produktit 7</t>
    </r>
    <r>
      <rPr>
        <b/>
        <sz val="8"/>
        <color theme="1"/>
        <rFont val="Garamond"/>
        <family val="1"/>
      </rPr>
      <t xml:space="preserve"> sipas Artikujve Ekonomikë</t>
    </r>
  </si>
  <si>
    <t>Produkti 8</t>
  </si>
  <si>
    <t>Produkti 9</t>
  </si>
  <si>
    <r>
      <t xml:space="preserve">Detajimi i Kostos Totale të </t>
    </r>
    <r>
      <rPr>
        <b/>
        <sz val="8"/>
        <color rgb="FFFF0000"/>
        <rFont val="Garamond"/>
        <family val="1"/>
      </rPr>
      <t>Produktit 9</t>
    </r>
    <r>
      <rPr>
        <b/>
        <sz val="8"/>
        <color theme="1"/>
        <rFont val="Garamond"/>
        <family val="1"/>
      </rPr>
      <t xml:space="preserve"> sipas Artikujve Ekonomikë</t>
    </r>
  </si>
  <si>
    <t>Mbështetje financiare për bashkësitë fetare, për përmirësimin e infrastrukturës së tyre administrative, arsimore, shpirtërore e kulturore.</t>
  </si>
  <si>
    <t>Forcimi i harmonisë fetare me anë të mbështetjes financiare  dhe hartimin e akteve ligjore dhe nënligjore për këtë qëllim.</t>
  </si>
  <si>
    <t>Numër  dokumentash/ aktesh nënligjore</t>
  </si>
  <si>
    <t>Numër dokumentash/ aktesh nënligjore</t>
  </si>
  <si>
    <t xml:space="preserve">Dokument/studim reflektues, i ndarë sipas zonave gjeografike, për marrëdhëniet shtet - fe në nivel lokal. </t>
  </si>
  <si>
    <t>Numër dokumenti</t>
  </si>
  <si>
    <t xml:space="preserve">Blerje pajisje zyre dhe kompjuterike </t>
  </si>
  <si>
    <t>Orendi, etj.</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</si>
  <si>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</si>
  <si>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</si>
  <si>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</si>
  <si>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</si>
  <si>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</si>
  <si>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</si>
  <si>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</si>
  <si>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</si>
  <si>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</si>
  <si>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</si>
  <si>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</si>
  <si>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Sherbime Qeveritare</t>
  </si>
  <si>
    <t>Marrja e te gjitha masave për te realizuar sipas standarteve dhe kushteve  të percaktuara në detyrat dhe politikat e brëndshme të DSHQ për realizimin e misionit të saj.</t>
  </si>
  <si>
    <t>m2</t>
  </si>
  <si>
    <t>Nr projekti</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</si>
  <si>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</si>
  <si>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</si>
  <si>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</si>
  <si>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trend në rritje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</si>
  <si>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</si>
  <si>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</si>
  <si>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</si>
  <si>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</si>
  <si>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</si>
  <si>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Studim fizibiliteti</t>
  </si>
  <si>
    <t>Studim fizibiliteti per peraktimin e fushave te kerkimit shkencor per burimet ujore dhe menaxhimin e risqeve</t>
  </si>
  <si>
    <t xml:space="preserve">Ky studim synon të  mbështesë sektorin e  ujit për të plotësuar boshllëkun që ato kanë në identifikimin e problematikave dhe tematikave me karakter shkencor. Kjo është një nga nevojat kryesore të indetifikuar dhe e domsodoshme për të saktësuar statusin aktual të disa komponenteve dhe indikatorëve të lidhura me objektivat kombëtare. Në përfundim të këtij projekti do të kemi një studim dhe analizë të plotë të orientimit dhe nevojave që ka kërkimi shkencor në fushën e ujit për secilën nga 13 objektivat e identifikuar. Do të vlerësohen kapacitete aktuale për të përmbushur nevojat që kanë sektorët, detyrimet që përcakton kuadri ligjor aktual sikurse edhe në aspektin afatgjatë plotësimi i detyrimeve që rrjedhin në zbatim të standarteve dhe kërkesave komformë direktivës kuadër të ujit. </t>
  </si>
  <si>
    <t>Sherbimi i Avokatise Shteterore</t>
  </si>
  <si>
    <t xml:space="preserve">Mbrojtja e interesave pasurore te Shtetit Shqipetar </t>
  </si>
  <si>
    <t xml:space="preserve">Ofrimi i sherbimit te keshillimit dhe perfaqesimit ne cdo rast te parashikuar ne ligje </t>
  </si>
  <si>
    <t xml:space="preserve">Ofrimi i sherbimit te keshillimit dhe perfaqesimit ne 100% te  rasteve qe jane  te parashikuara ne ligje </t>
  </si>
  <si>
    <t xml:space="preserve">Perfaqesim dhe Keshillim </t>
  </si>
  <si>
    <t xml:space="preserve">Asistenc Juridike nepermjet :Ofrimit  të sherbimit te keshillimit dhe perfaqesimit ne cdo rast te parashikuar ne ligje </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</si>
  <si>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</si>
  <si>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Data</t>
  </si>
  <si>
    <t>Nenshkrimi</t>
  </si>
  <si>
    <t>Emri</t>
  </si>
  <si>
    <t>Koordinatori i GMS/ Nepunesi Autorizues</t>
  </si>
  <si>
    <r>
      <t xml:space="preserve">Detajimi i Kostos Totale të </t>
    </r>
    <r>
      <rPr>
        <b/>
        <sz val="10"/>
        <color rgb="FFFF0000"/>
        <rFont val="Garamond"/>
        <family val="1"/>
        <charset val="238"/>
      </rPr>
      <t>Produktit X</t>
    </r>
    <r>
      <rPr>
        <b/>
        <sz val="10"/>
        <color theme="1"/>
        <rFont val="Garamond"/>
        <family val="1"/>
        <charset val="238"/>
      </rPr>
      <t xml:space="preserve"> sipas Artikujve Ekonomikë</t>
    </r>
  </si>
  <si>
    <r>
      <t xml:space="preserve">Detajimi i Kostos Totale të </t>
    </r>
    <r>
      <rPr>
        <b/>
        <sz val="10"/>
        <color rgb="FFFF0000"/>
        <rFont val="Garamond"/>
        <family val="1"/>
        <charset val="238"/>
      </rPr>
      <t xml:space="preserve">Produktit X </t>
    </r>
    <r>
      <rPr>
        <b/>
        <sz val="10"/>
        <color theme="1"/>
        <rFont val="Garamond"/>
        <family val="1"/>
        <charset val="238"/>
      </rPr>
      <t>sipas Artikujve Ekonomikë</t>
    </r>
  </si>
  <si>
    <t>18AF001</t>
  </si>
  <si>
    <t>Funksionimi I Tregut të Punës për të Rinjtë</t>
  </si>
  <si>
    <r>
      <t xml:space="preserve">Detajimi i Kostos Totale të </t>
    </r>
    <r>
      <rPr>
        <b/>
        <sz val="10"/>
        <color rgb="FFFF0000"/>
        <rFont val="Garamond"/>
        <family val="1"/>
        <charset val="238"/>
      </rPr>
      <t xml:space="preserve">Produktit 2 </t>
    </r>
    <r>
      <rPr>
        <b/>
        <sz val="10"/>
        <color theme="1"/>
        <rFont val="Garamond"/>
        <family val="1"/>
        <charset val="238"/>
      </rPr>
      <t>sipas Artikujve Ekonomikë</t>
    </r>
  </si>
  <si>
    <r>
      <t xml:space="preserve">Detajimi i Kostos Totale të </t>
    </r>
    <r>
      <rPr>
        <b/>
        <sz val="10"/>
        <color rgb="FFFF0000"/>
        <rFont val="Garamond"/>
        <family val="1"/>
        <charset val="238"/>
      </rPr>
      <t xml:space="preserve">Produktit 1 </t>
    </r>
    <r>
      <rPr>
        <b/>
        <sz val="10"/>
        <color theme="1"/>
        <rFont val="Garamond"/>
        <family val="1"/>
        <charset val="238"/>
      </rPr>
      <t>sipas Artikujve Ekonomikë</t>
    </r>
  </si>
  <si>
    <t>Forcimi I demokracisë vendore në Shqipëri</t>
  </si>
  <si>
    <t xml:space="preserve"> </t>
  </si>
  <si>
    <r>
      <t xml:space="preserve">Detajimi i Kostos Totale të </t>
    </r>
    <r>
      <rPr>
        <b/>
        <sz val="10"/>
        <color rgb="FFFF0000"/>
        <rFont val="Garamond"/>
        <family val="1"/>
        <charset val="238"/>
      </rPr>
      <t xml:space="preserve">Produktit 1&amp;2 …X </t>
    </r>
    <r>
      <rPr>
        <b/>
        <sz val="10"/>
        <color theme="1"/>
        <rFont val="Garamond"/>
        <family val="1"/>
        <charset val="238"/>
      </rPr>
      <t>sipas Artikujve Ekonomikë</t>
    </r>
  </si>
  <si>
    <t>Sistemi kondicionimi I instaluar</t>
  </si>
  <si>
    <r>
      <t>Detajimi i Kostos Totale të</t>
    </r>
    <r>
      <rPr>
        <b/>
        <sz val="10"/>
        <color rgb="FFFF0000"/>
        <rFont val="Garamond"/>
        <family val="1"/>
        <charset val="238"/>
      </rPr>
      <t xml:space="preserve"> Produktit X </t>
    </r>
    <r>
      <rPr>
        <b/>
        <sz val="10"/>
        <color theme="1"/>
        <rFont val="Garamond"/>
        <family val="1"/>
        <charset val="238"/>
      </rPr>
      <t>sipas Artikujve Ekonomikë</t>
    </r>
  </si>
  <si>
    <r>
      <rPr>
        <b/>
        <sz val="10"/>
        <color rgb="FFFF0000"/>
        <rFont val="Garamond"/>
        <family val="1"/>
        <charset val="238"/>
      </rPr>
      <t>Produkti 3</t>
    </r>
    <r>
      <rPr>
        <sz val="10"/>
        <color theme="1"/>
        <rFont val="Garamond"/>
        <family val="1"/>
        <charset val="238"/>
      </rPr>
      <t>(shto produkte sipas rastit)</t>
    </r>
  </si>
  <si>
    <r>
      <rPr>
        <b/>
        <sz val="10"/>
        <color rgb="FFFF0000"/>
        <rFont val="Garamond"/>
        <family val="1"/>
        <charset val="238"/>
      </rPr>
      <t>Produkti 2</t>
    </r>
    <r>
      <rPr>
        <sz val="10"/>
        <color theme="1"/>
        <rFont val="Garamond"/>
        <family val="1"/>
        <charset val="238"/>
      </rPr>
      <t>(shto produkte sipas rastit)</t>
    </r>
  </si>
  <si>
    <r>
      <t xml:space="preserve">Detajimi i Kostos Totale të </t>
    </r>
    <r>
      <rPr>
        <b/>
        <sz val="10"/>
        <color rgb="FFFF0000"/>
        <rFont val="Garamond"/>
        <family val="1"/>
        <charset val="238"/>
      </rPr>
      <t>Produktit 1</t>
    </r>
    <r>
      <rPr>
        <b/>
        <sz val="10"/>
        <color theme="1"/>
        <rFont val="Garamond"/>
        <family val="1"/>
        <charset val="238"/>
      </rPr>
      <t xml:space="preserve"> sipas Artikujve Ekonomikë</t>
    </r>
  </si>
  <si>
    <t>2020-2022</t>
  </si>
  <si>
    <t>Planifikim, Menaxhim dhe Administratim</t>
  </si>
  <si>
    <t>Buxheti 2020-2022</t>
  </si>
  <si>
    <t xml:space="preserve">FORMAT 2: FORMATI STANDARD I PËRGATITJES SË KËRKESAVE BUXHETORE PBA 2020-2022 </t>
  </si>
  <si>
    <t>FORMAT 2.1 : FORMATI STANDARD I PËRGATITJES SË KËRKESAVE BUXHETORE PBA 2020-2022</t>
  </si>
  <si>
    <t>Politikat Ekzistuese në Përputhje me Tavanet Indikative Buxhetore</t>
  </si>
  <si>
    <t>Veprimtaria   Statistikore</t>
  </si>
  <si>
    <t xml:space="preserve">Rritja e cilësisë  së prodhimit statistikor dhe shtimi i burimeve primare të të dhënave nëpërmjet përforcimit të kapaciteteve profesionale të stafit të INSTAT dhe përmirësimit të infrastrukturës së prodhimit statistikor. </t>
  </si>
  <si>
    <t>Rritja e numrit te raporteve te cilesise.</t>
  </si>
  <si>
    <t>Rritja e numrit të publikime</t>
  </si>
  <si>
    <t>Rritja numrit të njësive statistikore të vrojtuara</t>
  </si>
  <si>
    <t>Rritja e  numrit  të anketuesve të trajnuar</t>
  </si>
  <si>
    <t>Rritja e  numrit  të publikimeve me statistika gjinore</t>
  </si>
  <si>
    <r>
      <t xml:space="preserve">Detajimi i Kostos Totale të </t>
    </r>
    <r>
      <rPr>
        <b/>
        <sz val="11"/>
        <color rgb="FFFF0000"/>
        <rFont val="Garamond"/>
        <family val="1"/>
      </rPr>
      <t>Produktit 1</t>
    </r>
    <r>
      <rPr>
        <b/>
        <sz val="11"/>
        <color theme="1"/>
        <rFont val="Garamond"/>
        <family val="1"/>
      </rPr>
      <t xml:space="preserve"> sipas Artikujve Ekonomikë</t>
    </r>
  </si>
  <si>
    <t>Te dhena statistikore   te publikuara</t>
  </si>
  <si>
    <t>Publikimi i rezultateve të produkteve statistikore  tek përdoruesit .</t>
  </si>
  <si>
    <r>
      <t>Detajimi i Kostos Totale të</t>
    </r>
    <r>
      <rPr>
        <b/>
        <sz val="11"/>
        <color rgb="FFFF0000"/>
        <rFont val="Garamond"/>
        <family val="1"/>
      </rPr>
      <t xml:space="preserve"> Produktit 2 </t>
    </r>
    <r>
      <rPr>
        <b/>
        <sz val="11"/>
        <color theme="1"/>
        <rFont val="Garamond"/>
        <family val="1"/>
      </rPr>
      <t>sipas Artikujve Ekonomikë</t>
    </r>
  </si>
  <si>
    <t xml:space="preserve">% e punonjesve te trajnuar </t>
  </si>
  <si>
    <t>Rritja e numrit te auditimeve</t>
  </si>
  <si>
    <t xml:space="preserve"> Rritja e numrit  te Grave në pozicione drejtuese</t>
  </si>
  <si>
    <t>Paisje te teknologjise se informacionit  te blera</t>
  </si>
  <si>
    <t>Blerja paisjeve teknologjise se informacionit  për të paisur punonjësit me bazën e nevojshme  per grumbullimin edhe perpunimin e te dhenave</t>
  </si>
  <si>
    <r>
      <t xml:space="preserve">Detajimi i Kostos Totale të </t>
    </r>
    <r>
      <rPr>
        <b/>
        <sz val="11"/>
        <color rgb="FFFF0000"/>
        <rFont val="Garamond"/>
        <family val="1"/>
      </rPr>
      <t>Produktit X</t>
    </r>
    <r>
      <rPr>
        <b/>
        <sz val="11"/>
        <color theme="1"/>
        <rFont val="Garamond"/>
        <family val="1"/>
      </rPr>
      <t xml:space="preserve"> sipas Artikujve Ekonomikë</t>
    </r>
  </si>
  <si>
    <t>FORMAT 2: FORMATI STANDARD I PËRGATITJES SË KËRKESAVE BUXHETORE PBA 2020-2022</t>
  </si>
  <si>
    <t>Burime njerëzore të mirëmenaxhuara e te pershtatura me misionin  e Institucionit</t>
  </si>
  <si>
    <t>pershtatja e struktures se burimeve njerezore me misionin e institucionit dhe rritja e kapaciteteve njerezore per te suportuar ligjvenesit ne menyre sa me profesionale</t>
  </si>
  <si>
    <r>
      <t xml:space="preserve">Detajimi i Kostos Totale të </t>
    </r>
    <r>
      <rPr>
        <b/>
        <sz val="12"/>
        <color rgb="FFFF0000"/>
        <rFont val="Times New Roman"/>
        <family val="1"/>
        <charset val="238"/>
      </rPr>
      <t>Produktit 1</t>
    </r>
    <r>
      <rPr>
        <b/>
        <sz val="12"/>
        <color theme="1"/>
        <rFont val="Times New Roman"/>
        <family val="1"/>
        <charset val="238"/>
      </rPr>
      <t xml:space="preserve"> sipas Artikujve Ekonomikë</t>
    </r>
  </si>
  <si>
    <r>
      <t xml:space="preserve">Kapitulli 01 </t>
    </r>
    <r>
      <rPr>
        <b/>
        <i/>
        <sz val="12"/>
        <color theme="1"/>
        <rFont val="Times New Roman"/>
        <family val="1"/>
        <charset val="238"/>
      </rPr>
      <t>((OUTPUT CODE 90201AA)</t>
    </r>
  </si>
  <si>
    <r>
      <t>Kapitulli 01 (</t>
    </r>
    <r>
      <rPr>
        <b/>
        <i/>
        <sz val="12"/>
        <color theme="1"/>
        <rFont val="Times New Roman"/>
        <family val="1"/>
        <charset val="238"/>
      </rPr>
      <t>OUTPUT CODE 90201AA)</t>
    </r>
  </si>
  <si>
    <r>
      <t xml:space="preserve">Kapitulli 01 </t>
    </r>
    <r>
      <rPr>
        <b/>
        <i/>
        <sz val="12"/>
        <color theme="1"/>
        <rFont val="Times New Roman"/>
        <family val="1"/>
        <charset val="238"/>
      </rPr>
      <t>(OUTPUT CODE 90201AA)</t>
    </r>
  </si>
  <si>
    <t>Marredhenie me mediat ( mbi 700 takime me gazetaret dhe pjesemarrja e tyre ne mbledhjet e takimet e org.), marredheniet me publikun ( mbi 6000 fllete hyrje ne Kuvend te publikut, 397 kartela te hapura , mbi 60 pritje te publikut), programi i transparences, dhenia informacionit konform te drejtes per informim publik,  informacion ne kohe reale duke zbardhur mbi 40 seanca plenare, mbi 12 mije minuta, mbi 500 mbledhje komisionesh rreth 6000 faqe etj.</t>
  </si>
  <si>
    <r>
      <t>Detajimi i Kostos Totale të</t>
    </r>
    <r>
      <rPr>
        <b/>
        <sz val="12"/>
        <color rgb="FFFF0000"/>
        <rFont val="Times New Roman"/>
        <family val="1"/>
        <charset val="238"/>
      </rPr>
      <t xml:space="preserve"> Produktit  2  </t>
    </r>
    <r>
      <rPr>
        <b/>
        <sz val="12"/>
        <color theme="1"/>
        <rFont val="Times New Roman"/>
        <family val="1"/>
        <charset val="238"/>
      </rPr>
      <t>sipas Artikujve Ekonomikë</t>
    </r>
  </si>
  <si>
    <r>
      <t xml:space="preserve">Kapitulli 01 </t>
    </r>
    <r>
      <rPr>
        <b/>
        <i/>
        <sz val="12"/>
        <color theme="1"/>
        <rFont val="Times New Roman"/>
        <family val="1"/>
        <charset val="238"/>
      </rPr>
      <t>(OUTPUT CODE 90201AB)</t>
    </r>
  </si>
  <si>
    <r>
      <rPr>
        <b/>
        <sz val="12"/>
        <color rgb="FFFF0000"/>
        <rFont val="Times New Roman"/>
        <family val="1"/>
        <charset val="238"/>
      </rPr>
      <t>Produkti 3</t>
    </r>
    <r>
      <rPr>
        <sz val="12"/>
        <color theme="1"/>
        <rFont val="Times New Roman"/>
        <family val="1"/>
        <charset val="238"/>
      </rPr>
      <t>(shto produkte sipas rastit)</t>
    </r>
  </si>
  <si>
    <r>
      <t>Detajimi i Kostos Totale të</t>
    </r>
    <r>
      <rPr>
        <b/>
        <sz val="12"/>
        <color rgb="FFFF0000"/>
        <rFont val="Times New Roman"/>
        <family val="1"/>
        <charset val="238"/>
      </rPr>
      <t xml:space="preserve"> Produktit X </t>
    </r>
    <r>
      <rPr>
        <b/>
        <sz val="12"/>
        <color theme="1"/>
        <rFont val="Times New Roman"/>
        <family val="1"/>
        <charset val="238"/>
      </rPr>
      <t>sipas Artikujve Ekonomikë</t>
    </r>
  </si>
  <si>
    <r>
      <t xml:space="preserve">Kapitulli 01 </t>
    </r>
    <r>
      <rPr>
        <b/>
        <i/>
        <sz val="12"/>
        <color theme="1"/>
        <rFont val="Times New Roman"/>
        <family val="1"/>
        <charset val="238"/>
      </rPr>
      <t>(OUTPUT CODE 90201AC)</t>
    </r>
  </si>
  <si>
    <t>Blerje pajisje zyre ( kompjutera desktop) dhe pajisje te tjera zyre</t>
  </si>
  <si>
    <t xml:space="preserve">Pajisje zyre dhe elektroniek te blera </t>
  </si>
  <si>
    <t>Libra te blere per shtim fond libri</t>
  </si>
  <si>
    <t xml:space="preserve">Autovetura te blera </t>
  </si>
  <si>
    <t>18AA401</t>
  </si>
  <si>
    <r>
      <t xml:space="preserve">Detajimi i Kostos Totale të </t>
    </r>
    <r>
      <rPr>
        <b/>
        <sz val="12"/>
        <color rgb="FFFF0000"/>
        <rFont val="Garamond"/>
        <family val="1"/>
      </rPr>
      <t>Produktit 1</t>
    </r>
    <r>
      <rPr>
        <b/>
        <sz val="12"/>
        <color theme="1"/>
        <rFont val="Garamond"/>
        <family val="1"/>
      </rPr>
      <t xml:space="preserve"> sipas Artikujve Ekonomikë</t>
    </r>
  </si>
  <si>
    <t>Sistem ne funksion te infrastruktures  se klasifikuar</t>
  </si>
  <si>
    <t>18AA402</t>
  </si>
  <si>
    <r>
      <t xml:space="preserve">Detajimi i Kostos Totale të </t>
    </r>
    <r>
      <rPr>
        <b/>
        <sz val="12"/>
        <color rgb="FFFF0000"/>
        <rFont val="Garamond"/>
        <family val="1"/>
      </rPr>
      <t>Produktit 2</t>
    </r>
    <r>
      <rPr>
        <b/>
        <sz val="12"/>
        <color theme="1"/>
        <rFont val="Garamond"/>
        <family val="1"/>
      </rPr>
      <t xml:space="preserve"> sipas Artikujve Ekonomikë</t>
    </r>
  </si>
  <si>
    <t>18AA403</t>
  </si>
  <si>
    <t>Digitalizimi dhe ndertimi i sistemit te menaxhimit te aseteve  mediatike</t>
  </si>
  <si>
    <r>
      <t xml:space="preserve">Detajimi i Kostos Totale të </t>
    </r>
    <r>
      <rPr>
        <b/>
        <sz val="12"/>
        <color rgb="FFFF0000"/>
        <rFont val="Garamond"/>
        <family val="1"/>
      </rPr>
      <t>Produktit 3</t>
    </r>
    <r>
      <rPr>
        <b/>
        <sz val="12"/>
        <color theme="1"/>
        <rFont val="Garamond"/>
        <family val="1"/>
      </rPr>
      <t xml:space="preserve"> sipas Artikujve Ekonomikë</t>
    </r>
  </si>
  <si>
    <t>18AA404</t>
  </si>
  <si>
    <r>
      <t xml:space="preserve">Detajimi i Kostos Totale të </t>
    </r>
    <r>
      <rPr>
        <b/>
        <sz val="12"/>
        <color rgb="FFFF0000"/>
        <rFont val="Garamond"/>
        <family val="1"/>
      </rPr>
      <t>Produktit 4</t>
    </r>
    <r>
      <rPr>
        <b/>
        <sz val="12"/>
        <color theme="1"/>
        <rFont val="Garamond"/>
        <family val="1"/>
      </rPr>
      <t xml:space="preserve"> sipas Artikujve Ekonomikë</t>
    </r>
  </si>
  <si>
    <t>18AA405</t>
  </si>
  <si>
    <t>Permiresim i rrjetit network</t>
  </si>
  <si>
    <t>18AA406</t>
  </si>
  <si>
    <t>blerje dhe zevendesim i dy FIREWALL ne rrjetin network</t>
  </si>
  <si>
    <t>Produkti 7 (shto produkte sipas rastit)</t>
  </si>
  <si>
    <r>
      <t xml:space="preserve">Detajimi i Kostos Totale të </t>
    </r>
    <r>
      <rPr>
        <b/>
        <sz val="12"/>
        <color rgb="FFFF0000"/>
        <rFont val="Times New Roman"/>
        <family val="1"/>
        <charset val="238"/>
      </rPr>
      <t>Produktit X</t>
    </r>
    <r>
      <rPr>
        <b/>
        <sz val="12"/>
        <color theme="1"/>
        <rFont val="Times New Roman"/>
        <family val="1"/>
        <charset val="238"/>
      </rPr>
      <t xml:space="preserve"> sipas Artikujve Ekonomikë</t>
    </r>
  </si>
  <si>
    <t>Sistem Audio Video per sallen e grupeve parlamentare</t>
  </si>
  <si>
    <t>18AA407</t>
  </si>
  <si>
    <t>M020042</t>
  </si>
  <si>
    <t>Sistem I mbrojtjes ndaj zjarrit ( MNZ)</t>
  </si>
  <si>
    <t>Sistem diktim sinjalizim shuarje zjarri te blera</t>
  </si>
  <si>
    <t>numer sisteme</t>
  </si>
  <si>
    <r>
      <t>Sasia (m</t>
    </r>
    <r>
      <rPr>
        <vertAlign val="superscript"/>
        <sz val="12"/>
        <color theme="1"/>
        <rFont val="Times New Roman"/>
        <family val="1"/>
        <charset val="238"/>
      </rPr>
      <t>2</t>
    </r>
    <r>
      <rPr>
        <sz val="12"/>
        <color theme="1"/>
        <rFont val="Times New Roman"/>
        <family val="1"/>
        <charset val="238"/>
      </rPr>
      <t>)</t>
    </r>
  </si>
  <si>
    <r>
      <t xml:space="preserve">Detajimi i Kostos Totale të </t>
    </r>
    <r>
      <rPr>
        <b/>
        <sz val="12"/>
        <color rgb="FFFF0000"/>
        <rFont val="Garamond"/>
        <family val="1"/>
      </rPr>
      <t xml:space="preserve">Produktit 1 </t>
    </r>
    <r>
      <rPr>
        <b/>
        <sz val="12"/>
        <color theme="1"/>
        <rFont val="Garamond"/>
        <family val="1"/>
      </rPr>
      <t>sipas Artikujve Ekonomikë</t>
    </r>
  </si>
  <si>
    <t xml:space="preserve">Rikonstruksion elektrik  te amortizuar plotesisht ne Kryesine e Kuvendit( viti 2021) </t>
  </si>
  <si>
    <t xml:space="preserve">                                                                          ml                              m2</t>
  </si>
  <si>
    <r>
      <t>m</t>
    </r>
    <r>
      <rPr>
        <vertAlign val="superscript"/>
        <sz val="12"/>
        <color theme="1"/>
        <rFont val="Times New Roman"/>
        <family val="1"/>
        <charset val="238"/>
      </rPr>
      <t>2</t>
    </r>
  </si>
  <si>
    <t>rritja e nivelit të ligjeve të miratura, të diskutura paraprakisht në mbledhjet e komisioneve, me grupet e interesit dhe shoqërinë civile, të përafruara me acquis communautaire.</t>
  </si>
  <si>
    <t>Numri i seancave plenare dhe komisioneve parlamentare</t>
  </si>
  <si>
    <t xml:space="preserve">miratimi i akteve ligjore në Kuvend është një përmbledhje e punës së komisioneve parlamentare, diskutimeve, debateve, takimeve me grupet e interesit dhe shoqërinë civile, </t>
  </si>
  <si>
    <r>
      <t xml:space="preserve">600. Pagat </t>
    </r>
    <r>
      <rPr>
        <b/>
        <sz val="9"/>
        <color theme="1"/>
        <rFont val="Garamond"/>
        <family val="1"/>
      </rPr>
      <t xml:space="preserve"> (</t>
    </r>
    <r>
      <rPr>
        <b/>
        <sz val="9"/>
        <color theme="1"/>
        <rFont val="Times New Roman"/>
        <family val="1"/>
        <charset val="238"/>
      </rPr>
      <t xml:space="preserve">OUTPUT CODE </t>
    </r>
    <r>
      <rPr>
        <b/>
        <sz val="9"/>
        <color theme="1"/>
        <rFont val="Garamond"/>
        <family val="1"/>
      </rPr>
      <t>90202AA)</t>
    </r>
  </si>
  <si>
    <r>
      <t xml:space="preserve">Kapitulli 01 </t>
    </r>
    <r>
      <rPr>
        <b/>
        <i/>
        <sz val="9"/>
        <color theme="1"/>
        <rFont val="Garamond"/>
        <family val="1"/>
        <charset val="238"/>
      </rPr>
      <t>(OUTPUT CODE 90202AA)</t>
    </r>
  </si>
  <si>
    <r>
      <t xml:space="preserve">Kapitulli 01 </t>
    </r>
    <r>
      <rPr>
        <b/>
        <i/>
        <sz val="9"/>
        <color theme="1"/>
        <rFont val="Garamond"/>
        <family val="1"/>
        <charset val="238"/>
      </rPr>
      <t>( OUTPUT CODE 90202AA)</t>
    </r>
  </si>
  <si>
    <r>
      <t>Kapitulli 01 (</t>
    </r>
    <r>
      <rPr>
        <b/>
        <i/>
        <sz val="9"/>
        <color theme="1"/>
        <rFont val="Garamond"/>
        <family val="1"/>
        <charset val="238"/>
      </rPr>
      <t>OUTPUT CODE 90202AB)</t>
    </r>
  </si>
  <si>
    <r>
      <t xml:space="preserve">Kapitulli 01 </t>
    </r>
    <r>
      <rPr>
        <b/>
        <i/>
        <sz val="9"/>
        <color theme="1"/>
        <rFont val="Garamond"/>
        <family val="1"/>
        <charset val="238"/>
      </rPr>
      <t>(OUTPUT CODE 90202AC)</t>
    </r>
  </si>
  <si>
    <t>1001001</t>
  </si>
  <si>
    <r>
      <t xml:space="preserve">Detajimi i Kostos Totale të </t>
    </r>
    <r>
      <rPr>
        <b/>
        <sz val="10"/>
        <color rgb="FFFF0000"/>
        <rFont val="Garamond"/>
        <family val="1"/>
      </rPr>
      <t>Produktit 1</t>
    </r>
    <r>
      <rPr>
        <b/>
        <sz val="10"/>
        <color theme="1"/>
        <rFont val="Garamond"/>
        <family val="1"/>
      </rPr>
      <t xml:space="preserve"> sipas Artikujve Ekonomikë</t>
    </r>
  </si>
  <si>
    <r>
      <t xml:space="preserve">Detajimi i Kostos Totale të </t>
    </r>
    <r>
      <rPr>
        <b/>
        <sz val="10"/>
        <color rgb="FFFF0000"/>
        <rFont val="Garamond"/>
        <family val="1"/>
      </rPr>
      <t>Produktit 2</t>
    </r>
    <r>
      <rPr>
        <b/>
        <sz val="10"/>
        <color theme="1"/>
        <rFont val="Garamond"/>
        <family val="1"/>
      </rPr>
      <t xml:space="preserve"> sipas Artikujve Ekonomikë</t>
    </r>
  </si>
  <si>
    <r>
      <t xml:space="preserve">Detajimi i Kostos Totale të </t>
    </r>
    <r>
      <rPr>
        <b/>
        <sz val="10"/>
        <color rgb="FFFF0000"/>
        <rFont val="Garamond"/>
        <family val="1"/>
      </rPr>
      <t xml:space="preserve">Produktit 1 </t>
    </r>
    <r>
      <rPr>
        <b/>
        <sz val="10"/>
        <color theme="1"/>
        <rFont val="Garamond"/>
        <family val="1"/>
      </rPr>
      <t>sipas Artikujve Ekonomikë</t>
    </r>
  </si>
  <si>
    <t xml:space="preserve">Pajisje kompjuterike dhe elektronike </t>
  </si>
  <si>
    <r>
      <t xml:space="preserve">Detajimi i Kostos Totale të </t>
    </r>
    <r>
      <rPr>
        <b/>
        <sz val="10"/>
        <color rgb="FFFF0000"/>
        <rFont val="Garamond"/>
        <family val="1"/>
      </rPr>
      <t xml:space="preserve">Produktit 2 </t>
    </r>
    <r>
      <rPr>
        <b/>
        <sz val="10"/>
        <color theme="1"/>
        <rFont val="Garamond"/>
        <family val="1"/>
      </rPr>
      <t>sipas Artikujve Ekonomikë</t>
    </r>
  </si>
  <si>
    <r>
      <t xml:space="preserve">Detajimi i Kostos Totale të </t>
    </r>
    <r>
      <rPr>
        <b/>
        <sz val="10"/>
        <color rgb="FFFF0000"/>
        <rFont val="Garamond"/>
        <family val="1"/>
      </rPr>
      <t xml:space="preserve">Produktit 5 </t>
    </r>
    <r>
      <rPr>
        <b/>
        <sz val="10"/>
        <color theme="1"/>
        <rFont val="Garamond"/>
        <family val="1"/>
      </rPr>
      <t>sipas Artikujve Ekonomikë</t>
    </r>
  </si>
  <si>
    <t xml:space="preserve">FORMAT 2 : FORMATI STANDARD I PËRGATITJES SË KËRKESAVE BUXHETORE PBA 2020-2022 </t>
  </si>
  <si>
    <t>Politikat Ekzistuese</t>
  </si>
  <si>
    <t>Të identifikojë, mbledhë dhe krijojë një arkiv të integruar të të gjitha dokumenteve të njohura të prodhuara nga/ose të lidhura me veprimtarinë e ish-Sigurimit dhe të sigurojë qasje të rregullt në informacionin në dosje në përputhje me dispozitat e ligjit.</t>
  </si>
  <si>
    <t>Të sigurojë qasje të rregullt në informacionin në dosje në përputhje me dispozitat e ligjit; Të zhvillojë kërkime, kurse arsimore dhe kurrikula, dhe të angazhohet me publikun nëpërmjet komunikimit strategjik; Skanimin e individëve që kërkojnë të aplikojnë në detyra publike për lidhjet me ish-sigurimin të shtetit;Të konsolidojë në një arkiv të vetëm të gjitha dokumentet e prodhuara nga ish-Sigurimi i Shtetit.</t>
  </si>
  <si>
    <t>Numri i rritur i kërkesave</t>
  </si>
  <si>
    <t>Numri i aktiviteteve dhe botimeve nga AIDSSH</t>
  </si>
  <si>
    <t>Treguesit e Performancës për Objektivin 1**</t>
  </si>
  <si>
    <t>Numri i rritur i faqjeve të vëna në dispozicion</t>
  </si>
  <si>
    <t>Numri i ankesave</t>
  </si>
  <si>
    <t>Shpenzimet Korrente</t>
  </si>
  <si>
    <t>Produkti 1***</t>
  </si>
  <si>
    <t>Pranimi, identifikimi, deklasifikimi, përpunimi, dekodifikimi i kërkesës dhe përgjigja ndaj kërkuesit(individë, institucione publike dhe private, studiues)</t>
  </si>
  <si>
    <t xml:space="preserve">Numër </t>
  </si>
  <si>
    <t>M950001</t>
  </si>
  <si>
    <t>Blerje pajisje informatike për funksionimin dhe rritjen e cilësisë së punës</t>
  </si>
  <si>
    <t>M950002</t>
  </si>
  <si>
    <t>Orendi zyre</t>
  </si>
  <si>
    <t>Blerje orendi zyre për funksionimin dhe rritjen e cilësisë së punës</t>
  </si>
  <si>
    <t>M950008</t>
  </si>
  <si>
    <t>Programe software</t>
  </si>
  <si>
    <t>Mjet transporti</t>
  </si>
  <si>
    <t>Blerje mjet transporti</t>
  </si>
  <si>
    <t>Ndryshimi në % i totalit të shpenzimeve të Programit</t>
  </si>
  <si>
    <t>Numri i Punonjësve Organik të Programit Buxhetor</t>
  </si>
  <si>
    <t>Numri i Punonjësve me Kontratë të Programit Buxhetor</t>
  </si>
  <si>
    <t xml:space="preserve">FORMAT 2.1 : FORMATI STANDARD I PËRGATITJES SË KËRKESAVE BUXHETORE PBA 2019-2021 </t>
  </si>
  <si>
    <t xml:space="preserve"> "Planifikim, Menaxhim dhe Administrim"</t>
  </si>
  <si>
    <t xml:space="preserve">Libra për të botuar - Enciklopedia vëllimi i VIII dhe Kolana e pervitshme e librave </t>
  </si>
  <si>
    <t>18AD501</t>
  </si>
  <si>
    <t>Pajisje/Mobilim dhe informatizim i posteve të punës dhe zëvendësim i pajisjeve të konstatuara jashtë funksioni</t>
  </si>
  <si>
    <t>Pajisje/zyre &amp; elektronike</t>
  </si>
  <si>
    <t>Pajisje</t>
  </si>
  <si>
    <r>
      <t>Shënim: Shpjegoni supozimet dhe llogaritjet për Produktin 2 (Metoda 2)</t>
    </r>
    <r>
      <rPr>
        <b/>
        <sz val="8"/>
        <color rgb="FFFF0000"/>
        <rFont val="Garamond"/>
        <family val="1"/>
      </rPr>
      <t>***</t>
    </r>
  </si>
  <si>
    <t xml:space="preserve">Numer monitorime/inspektime te kryera </t>
  </si>
  <si>
    <t xml:space="preserve">Monitorim/Inspektim i  OJFve të financuara nga AMSHC mbi  realizimin e aktiviteteve dhe përdorimin e fondeve në zbatim të kontratës.  </t>
  </si>
  <si>
    <t xml:space="preserve">Monitorim/Inspektim të projekteve të financuara </t>
  </si>
  <si>
    <r>
      <t>Shënim: Shpjegoni supozimet dhe llogaritjet për Produktin 1 (Metoda 2)</t>
    </r>
    <r>
      <rPr>
        <b/>
        <sz val="8"/>
        <color rgb="FFFF0000"/>
        <rFont val="Garamond"/>
        <family val="1"/>
      </rPr>
      <t>***</t>
    </r>
  </si>
  <si>
    <t>numëri i projekteve të financuara</t>
  </si>
  <si>
    <t xml:space="preserve">Ndjekje me sukses të proçesit të shpalljes së thirrjes për projektpropozime, vleresimeve të projekteve që aplikojnë pranë AMSHC-së për financim, bazuar në ligjin për krijimin e AMSHC -së. Shpalljen e projektit që do financohen sipas programeve të interesit, bazuar në gjetjet e takimeve konsultative të cilat organizohen nga AMSHC- ja, vlerësimin e projektpropozimeve me interes më të lartë publik, në zbatim korrekt të legjislacionit në fuqi, të cilat miratohen nga Bordi Mbikqyres i AMSHC -së. </t>
  </si>
  <si>
    <t>trend rritës</t>
  </si>
  <si>
    <t>Numri i takimeve informusese/ konsultative, trajnimeve, workshopeve dhe monitorimeve të aktiviteteve</t>
  </si>
  <si>
    <t xml:space="preserve">Emërtimi i Treguesit 4                                                                 Numri projekteve qe synojne fuqizimin e kapaciteteve rinore në fushën e vullnetarizmit, trajnimeve, sipërmarrjes sociale, turizmit dhe arsimit gjithëpërfshirës dhe të vazhdueshëm si dhe protagonizmit në krijimin e organizatave të shoqërisë civile            </t>
  </si>
  <si>
    <t xml:space="preserve">Emërtimi i Treguesit 3                                                      Numri projekteve të miratuara, të cilat synojne mbështetje për shtresat në nevojë dhe grupet e margjinalizuara të shoqërisë (jetimët, personat me aftësi të kufizuar,minoritete, LGBTI, etj) nëpërmjet fuqizimit të kapaciteteve të tyre dhe aksioneve të përfshirjes komunitare                                      </t>
  </si>
  <si>
    <t>Emërtimi i Treguesit 2                                                                Numri i projekteve të miratuara, të cilat kanë si qëllim fuqizimin e shtetit të së drejtës, luftën ndaj korrupsionit, rritjes së pjesëmarrjes së qytetarëve dhe vendimmarje lokale, në avokatinë për nisma ligjore.</t>
  </si>
  <si>
    <t xml:space="preserve">Emërtimi i Treguesit 1                                                                  Numri i projekteve të ofruara nga OJF-ve në të mirë të interesit publik, të cilat financohen nga institucioni AMSHC </t>
  </si>
  <si>
    <t xml:space="preserve">Financimi i projekteve të propozuara nga OJF-të, të vlerësuara në përputhshmërinë e politikave publike në të mirë të interesit publik </t>
  </si>
  <si>
    <t>Emërtimi i Treguesit 2                                                      Rritjen e kapacitetit  të OJF- ve dhe aftësive të tyre në sigurimin e projekteve në përputhshmëri me qëllimin e programit, të financuara nga buxheti i shtetit.</t>
  </si>
  <si>
    <t>Emërtimi i Treguesit 1                                                     Shoqëri Civile të përfshira në monitorimin dhe zbatimin e politikave publike, në të mirë të interesit publik.</t>
  </si>
  <si>
    <t>Të sigurohen dhe të realizohen veprimtari në të mirë e në interes të publikut. Të vlerësohen organizatat e shoqërisë civile në bazë të aftësisë së tyre, përputhshmërisë së projektpropozimit me qëllimin e programit, efektshmërisë së veprimtarisë së tyre në lidhje me rezultatin e realizimit të aktiviteteve dhe të kostove të tyre.</t>
  </si>
  <si>
    <t xml:space="preserve">Zbatimi i procedurave ligjore  për shpërndarjen e fondeve në mbështetje të shoqërisë civile, duke u udhëhequr nga përparësitë strategjike të qeverisë për zhvillimin e shoqërisë civile. Mështetje dhe asistim në nisma, programe e veprimtari me karakter jofitimprurës, bashkepunimin ndersektorial e nderkombetar, filantropine, vullnetarizmin e institucioneve.
 </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</si>
  <si>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</si>
  <si>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</si>
  <si>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</si>
  <si>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</si>
  <si>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Përpunimi i ligjshëm i të dhënave personale,  duke respektuar dhe garantuar të drejtat dhe liritë themelore të njeriut të drejtën e ruajtjes së jetës private si dhe  garantimi i aksesit në informacioni për publikun për ushtrimin e të drejtave  si dhe form</t>
  </si>
  <si>
    <t>Rritja e nivelit të zbatimit të Akteve të Komisionerit (vendime, rekomandime, urdhraEmërtimi i Treguesit 1</t>
  </si>
  <si>
    <t>Trend rrites me 10-15 %</t>
  </si>
  <si>
    <t>Trend rrites me 10 %</t>
  </si>
  <si>
    <t>Shpenzimet Korrente* 98901AA</t>
  </si>
  <si>
    <t>M89001</t>
  </si>
  <si>
    <t xml:space="preserve">Blerje pajisje zyre per mobilim/sete pune /etj </t>
  </si>
  <si>
    <t xml:space="preserve">numer pajisjesh te ndryshme </t>
  </si>
  <si>
    <t xml:space="preserve">Pajisje per godinen egzistuese/ e re </t>
  </si>
  <si>
    <t xml:space="preserve">Rikonstruksion godine </t>
  </si>
  <si>
    <t>nr godine</t>
  </si>
  <si>
    <t xml:space="preserve">Rikonstruksioni </t>
  </si>
  <si>
    <t>18AC202</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</si>
  <si>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</si>
  <si>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</si>
  <si>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</si>
  <si>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</si>
  <si>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</si>
  <si>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</si>
  <si>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</si>
  <si>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</si>
  <si>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</si>
  <si>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</si>
  <si>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Përmirësimi cilësor dhe sasior i punës për rritjen e efektivitetit dhe efiçencës në sigurimin e informacionit, kundër veprimtarive që cënojnë sigurinë kombëtare, duke dhënë kontribut më të madh në kuadër të NATO-s dhe BE-së.</t>
  </si>
  <si>
    <t>e pa matshme</t>
  </si>
  <si>
    <t>Realizimi i produktit informativ, mbi zhvillime e veprimtari që cënojnë sigurinë kombëtare dhe ndërkombëtare.</t>
  </si>
  <si>
    <t>Treguesit e Performancës në nivel objektivi është i pa matshëm</t>
  </si>
  <si>
    <t>% e rritjes se numrit të informacioneve, krahasuar me vitin paraardhes</t>
  </si>
  <si>
    <t>Informacione për veprimtari që cënojnë sigurinë kombëtare.</t>
  </si>
  <si>
    <t>Informacione për zhvillime dhe veprimtari që cënojnë sigurinë kombëtare nga brenda dhe jashtë vendit si influencat e huaja, terrorizmi dhe ekstremizmi, krimi i organizuar, kultivimi, prodhimi dhe trafiku i narkotikëve, kërcënimet kibernetike, prodhimi dhe përhapja e armëve të dëmtimit në masë, krimet kundër mjedisit, për ruajtjen e integritetit, pavarësisë dhe rendit kushtetues.</t>
  </si>
  <si>
    <t>sekret</t>
  </si>
  <si>
    <t>Kategoria 1: Shpenzimet për projekte investimesh</t>
  </si>
  <si>
    <t>Produkti Q</t>
  </si>
  <si>
    <t>Blerje pajisje shtese për sistemin elektronik të sigurisë dhe akses kontrollit</t>
  </si>
  <si>
    <t>M180108</t>
  </si>
  <si>
    <t>Implementimi sistemit elektronik te sigurise dhe akses kontrollit (skaner për inspektim automjeti)</t>
  </si>
  <si>
    <r>
      <t xml:space="preserve">Detajimi i Kostos Totale të </t>
    </r>
    <r>
      <rPr>
        <b/>
        <sz val="8"/>
        <color rgb="FFFF0000"/>
        <rFont val="Garamond"/>
        <family val="1"/>
      </rPr>
      <t xml:space="preserve">Produktit Q </t>
    </r>
    <r>
      <rPr>
        <b/>
        <sz val="8"/>
        <color theme="1"/>
        <rFont val="Garamond"/>
        <family val="1"/>
      </rPr>
      <t>sipas Artikujve Ekonomikë</t>
    </r>
  </si>
  <si>
    <t>Kosto totale e produkti Q</t>
  </si>
  <si>
    <t>Produkti S</t>
  </si>
  <si>
    <t>Blerje pajisje elektronike, mjete teknike te sektorit operativ</t>
  </si>
  <si>
    <t>Blerje pajisje dhe mjete teknike të sektorit operativ për mbledhjen e informacionit</t>
  </si>
  <si>
    <r>
      <t xml:space="preserve">Detajimi i Kostos Totale të </t>
    </r>
    <r>
      <rPr>
        <b/>
        <sz val="8"/>
        <color rgb="FFFF0000"/>
        <rFont val="Garamond"/>
        <family val="1"/>
      </rPr>
      <t xml:space="preserve">Produktit S </t>
    </r>
    <r>
      <rPr>
        <b/>
        <sz val="8"/>
        <color theme="1"/>
        <rFont val="Garamond"/>
        <family val="1"/>
      </rPr>
      <t>sipas Artikujve Ekonomikë</t>
    </r>
  </si>
  <si>
    <t>Kosto totale e produktit S</t>
  </si>
  <si>
    <t>Produkti T</t>
  </si>
  <si>
    <t>M180044</t>
  </si>
  <si>
    <t>Blerje mjete dhe pajisje te tjera teknike (pompë uji, korrëse bari, frigoriferë banak, numerator, etj.) për sektorin mbeshtetes.</t>
  </si>
  <si>
    <r>
      <t xml:space="preserve">Detajimi i Kostos Totale të </t>
    </r>
    <r>
      <rPr>
        <b/>
        <sz val="8"/>
        <color rgb="FFFF0000"/>
        <rFont val="Garamond"/>
        <family val="1"/>
      </rPr>
      <t>Produktit T</t>
    </r>
    <r>
      <rPr>
        <b/>
        <sz val="8"/>
        <color theme="1"/>
        <rFont val="Garamond"/>
        <family val="1"/>
      </rPr>
      <t xml:space="preserve"> sipas Artikujve Ekonomikë</t>
    </r>
  </si>
  <si>
    <t>Kosto totale e produktit T</t>
  </si>
  <si>
    <t>Produkti U</t>
  </si>
  <si>
    <t>Blerje automjete per rinovimin e parkut te SHISH.</t>
  </si>
  <si>
    <t>M180037</t>
  </si>
  <si>
    <t>Blerje automjete per parkun e SHISH-it per zevendesim dhe kompletim.</t>
  </si>
  <si>
    <r>
      <t xml:space="preserve">Detajimi i Kostos Totale të </t>
    </r>
    <r>
      <rPr>
        <b/>
        <sz val="8"/>
        <color rgb="FFFF0000"/>
        <rFont val="Garamond"/>
        <family val="1"/>
      </rPr>
      <t>Produktit U</t>
    </r>
    <r>
      <rPr>
        <b/>
        <sz val="8"/>
        <color theme="1"/>
        <rFont val="Garamond"/>
        <family val="1"/>
      </rPr>
      <t xml:space="preserve"> sipas Artikujve Ekonomikë</t>
    </r>
  </si>
  <si>
    <t>Kosto totale e produktit U</t>
  </si>
  <si>
    <t>Kategoria 2: Shpenzimet Administrative Kapitale</t>
  </si>
  <si>
    <t>Produkti V</t>
  </si>
  <si>
    <t>Blerje pajisje e orendi zyre per kompletim dhe zevendesim</t>
  </si>
  <si>
    <t>M180017</t>
  </si>
  <si>
    <r>
      <t xml:space="preserve">Detajimi i Kostos Totale të </t>
    </r>
    <r>
      <rPr>
        <b/>
        <sz val="8"/>
        <color rgb="FFFF0000"/>
        <rFont val="Garamond"/>
        <family val="1"/>
      </rPr>
      <t xml:space="preserve">Produktit V </t>
    </r>
    <r>
      <rPr>
        <b/>
        <sz val="8"/>
        <color theme="1"/>
        <rFont val="Garamond"/>
        <family val="1"/>
      </rPr>
      <t>sipas Artikujve Ekonomikë</t>
    </r>
  </si>
  <si>
    <t>Kosto totale e produktit V</t>
  </si>
  <si>
    <t>Produkti P</t>
  </si>
  <si>
    <t>Blerje dhe instalim kondicionerësh për kompletim dhe zëvendësim</t>
  </si>
  <si>
    <t>M180043</t>
  </si>
  <si>
    <t>Blerje dhe instalim te kondicionerëve për kompletim dhe zëvendësim</t>
  </si>
  <si>
    <t>Numër kondicionerësh</t>
  </si>
  <si>
    <r>
      <t xml:space="preserve">Detajimi i Kostos Totale të </t>
    </r>
    <r>
      <rPr>
        <b/>
        <sz val="8"/>
        <color rgb="FFFF0000"/>
        <rFont val="Garamond"/>
        <family val="1"/>
      </rPr>
      <t xml:space="preserve">Produktit P </t>
    </r>
    <r>
      <rPr>
        <b/>
        <sz val="8"/>
        <color theme="1"/>
        <rFont val="Garamond"/>
        <family val="1"/>
      </rPr>
      <t>sipas Artikujve Ekonomikë</t>
    </r>
  </si>
  <si>
    <t>Kosto totale e produktit P</t>
  </si>
  <si>
    <t>Produkti X</t>
  </si>
  <si>
    <t>Blerje të pajisjeve të teknologjisë së informacionit</t>
  </si>
  <si>
    <t>M180046</t>
  </si>
  <si>
    <t xml:space="preserve"> Blerje pajisje te teknologjise se informacionit, (kompjutera, printera, ups, etj.), për kompletim dhe zëvendësim</t>
  </si>
  <si>
    <t>Kosto totale e produkti X</t>
  </si>
  <si>
    <t>Realizimi ne kohe dhe cilesi i produktit kinematografik  Filmi Artistik  i gjate ,Veper Karriere ,Filmit Artistik te Gjate Veper e pare ,Filmit artistik  i shkurter,dokumentare .</t>
  </si>
  <si>
    <t xml:space="preserve">Buxheti </t>
  </si>
  <si>
    <t xml:space="preserve">Mbeshtetje Financiare e producenteve per realizimin e produktit kinematografik ,film artistik i gjate,film artistik veper e pare ,film artisk i shkurter ,dokumentar </t>
  </si>
  <si>
    <t>Filmi</t>
  </si>
  <si>
    <t xml:space="preserve">Buxhet </t>
  </si>
  <si>
    <t>M2 te rikostruktuar</t>
  </si>
  <si>
    <t>Rikonstruksion</t>
  </si>
  <si>
    <t>M870290</t>
  </si>
  <si>
    <t>M870099</t>
  </si>
  <si>
    <t>Blerje paisje eleketronike te ndryshme</t>
  </si>
  <si>
    <t>Paisje Zyre</t>
  </si>
  <si>
    <t>M870009</t>
  </si>
  <si>
    <t>Blerje Paisje te ndryshme</t>
  </si>
  <si>
    <t>Nr. Tekstesh</t>
  </si>
  <si>
    <t>Tekste mësimore</t>
  </si>
  <si>
    <t>Tekse mesimore te botuara per diasporen</t>
  </si>
  <si>
    <t>Femije te diaspores te pajisur me tekste mesimore</t>
  </si>
  <si>
    <t>"Pajisja me tekse mesimore per komunitetet shqiptare ne Diasporës. "</t>
  </si>
  <si>
    <t xml:space="preserve">Numri i femijeve te certifikuar per gjuhen shqipe </t>
  </si>
  <si>
    <t>Qendra do të jetë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dhe shtetet ku ata banojnë, si dhe ruajtjen e identitetit kombëtar përmes mësimit të gjuhës, kulturës së prejardhjes, si dhe njohja me trashëgiminë dhe thesarin kulturor, natyrore dhe historik kombëtar.</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</si>
  <si>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identitetit kombëtar.</t>
  </si>
  <si>
    <t xml:space="preserve">QENDRA E BOTIMEVE PER DIASPOREN </t>
  </si>
  <si>
    <t>000/lekë</t>
  </si>
  <si>
    <t xml:space="preserve">" Ushtrimi i veprimtarise audituese ne nje linje me standartet nderkombetare te auditimit mbi perdorimin me efektivitet, eficence dhe ekonomicitet te fondeve publike ne funksion te rritjes se pergjegjshmerise se menaxhimit te financave e pasurisw publike duke sjelle vlere te shtuar per shoqerine dhe ndryshim ne jeten e qytetareve” </t>
  </si>
  <si>
    <r>
      <rPr>
        <sz val="9"/>
        <color theme="1"/>
        <rFont val="Garamond"/>
        <family val="1"/>
      </rPr>
      <t>Rritja e impaktit te veprimtarise audituese nepermjet adresimit te rekomandimeve dhe</t>
    </r>
    <r>
      <rPr>
        <b/>
        <sz val="9"/>
        <color theme="1"/>
        <rFont val="Garamond"/>
        <family val="1"/>
      </rPr>
      <t xml:space="preserve"> trendit ne rritje te nivelit te zbatimit terekomandimeve</t>
    </r>
    <r>
      <rPr>
        <b/>
        <sz val="10"/>
        <color theme="1"/>
        <rFont val="Garamond"/>
        <family val="1"/>
      </rPr>
      <t xml:space="preserve"> </t>
    </r>
  </si>
  <si>
    <t xml:space="preserve">“Mbulimi me auditime financiare perputhshmerie dhe performance i njesive te sektorit publik nepermjet konsolidimit te auditimeve te perputhshmerise rritjes se auditimeve financiare dhe te performances ne nje linje me Standartet Nderkombetare te Auditimit ISSAI”  </t>
  </si>
  <si>
    <t xml:space="preserve">Rritja e Numrit te Auditimeve te Performances (4 cdo vit) Auditimeve  Financiare dhe konsolidimi auditimeve te perputhshmerise 
</t>
  </si>
  <si>
    <t>Auditime te perputhshmerise,rregullshmerise Financiare dhe performance</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</si>
  <si>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</si>
  <si>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</si>
  <si>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</si>
  <si>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r>
      <t xml:space="preserve">Detajimi i Kostos Totale të </t>
    </r>
    <r>
      <rPr>
        <b/>
        <sz val="12"/>
        <color rgb="FFFF0000"/>
        <rFont val="Garamond"/>
        <family val="1"/>
      </rPr>
      <t xml:space="preserve">Produktit </t>
    </r>
    <r>
      <rPr>
        <b/>
        <sz val="12"/>
        <color theme="1"/>
        <rFont val="Garamond"/>
        <family val="1"/>
      </rPr>
      <t xml:space="preserve"> sipas Artikujve Ekonomikë</t>
    </r>
  </si>
  <si>
    <t>Forcimi i rolit të Auditimit të Jashtëm në mbikqyrjen e partneritetit publik-privat në Shqipëri</t>
  </si>
  <si>
    <t>Nr trajnime</t>
  </si>
  <si>
    <t>67</t>
  </si>
  <si>
    <t xml:space="preserve">Mbikëqyrje të kryera sipas planit vjetor si dhe inspektime të realizuara sipas problematikave të ndryshme. </t>
  </si>
  <si>
    <r>
      <t xml:space="preserve">Detajimi i Kostos Totale të </t>
    </r>
    <r>
      <rPr>
        <b/>
        <sz val="12"/>
        <color rgb="FFFF0000"/>
        <rFont val="Garamond"/>
        <family val="1"/>
      </rPr>
      <t>Produktit A</t>
    </r>
    <r>
      <rPr>
        <b/>
        <sz val="12"/>
        <color theme="1"/>
        <rFont val="Garamond"/>
        <family val="1"/>
      </rPr>
      <t xml:space="preserve"> sipas Artikujve Ekonomikë</t>
    </r>
  </si>
  <si>
    <t xml:space="preserve">             Pajisje elektronike dhe zyre te blera
</t>
  </si>
  <si>
    <r>
      <t xml:space="preserve">Detajimi i Kostos Totale të </t>
    </r>
    <r>
      <rPr>
        <b/>
        <sz val="12"/>
        <color rgb="FFFF0000"/>
        <rFont val="Garamond"/>
        <family val="1"/>
      </rPr>
      <t>Produktit B</t>
    </r>
    <r>
      <rPr>
        <b/>
        <sz val="12"/>
        <color theme="1"/>
        <rFont val="Garamond"/>
        <family val="1"/>
      </rPr>
      <t xml:space="preserve"> sipas Artikujve Ekonomikë</t>
    </r>
  </si>
  <si>
    <t>18AO601</t>
  </si>
  <si>
    <t xml:space="preserve">  kompjutera per punonjesit e rinj fotokopje etj</t>
  </si>
  <si>
    <t>M870071</t>
  </si>
  <si>
    <t>blerje tableta per inspektimin online  dhe upgrade I sistemit e-inspektimi , infrastrukture e sistemit elektronik- shtohen 8 servera)</t>
  </si>
  <si>
    <t>Prioritet e DSHQ per vitin 2019 janë: Ofrimi I një shërbimi cilësor sipas standarteve bashkëkohore, në zbati të bazës ligjore mbi të cilën ushtron veprimtarinë DSHQ, realizimi i  investimeve dhe mirëmbatjes me qëllim kthimin e Vilave dhe Rezidencave Qeveritare ne mjedise bashkëkohore, zbatimi i politikave që sigurojnë integritet, drejtësi dhe ndershmëri si në marrëdheniet e brendshme dhe ato te jashtme per nga pikepamja financiare por jo vetëm.</t>
  </si>
  <si>
    <t>jo</t>
  </si>
  <si>
    <t>MXXXXX</t>
  </si>
  <si>
    <t>Rikonstruksioni I Vilës 31</t>
  </si>
  <si>
    <t>Projekti i rikonstruksionit për Vilë Nr.31 dhe mobilim, Mbikqyrje e punimeve, Kolaudimi i punimeve</t>
  </si>
  <si>
    <t>Rikonstruksioni i oborrit të jashtëm të Pallatit të Brigadave &amp; veprave të ndodhura në të</t>
  </si>
  <si>
    <t>Projekti i rikonstruksionit, mbikqyrje e punimeve dhe kolaudimi i punimeve për rikonstruksioni i oborrit të jashtëm të Pallatit të Brigadave &amp; veprave të ndodhura në të</t>
  </si>
  <si>
    <t>Rikonstruksion I tre zyrave te ish presidenteve.</t>
  </si>
  <si>
    <t>Projektim, mbikqyrje punimesh për rikonstruksionin e tre zyrave si dhe kolaudim punimesh</t>
  </si>
  <si>
    <t>Hidroizolim i tarracës në Pallatin e Kongreseve.</t>
  </si>
  <si>
    <t>Projektim për hidroizolimin e tarraces,  Kolaodim dheMbikqyrje punimesh per  Hidroizolim i tarracës në Pallatin e Kongreseve</t>
  </si>
  <si>
    <t>Produkti 5 (shto produkte sipas rastit)</t>
  </si>
  <si>
    <t>Rrethimi me kangjella i perimetrit të jashtëm të Pallatit te Brigadave</t>
  </si>
  <si>
    <t>Produkti 6 (shto produkte sipas rastit)</t>
  </si>
  <si>
    <t>Sistemi i ndricimit të godinës kryesore dhe oborrit të jashtëm të Pallatit të Brigadave.</t>
  </si>
  <si>
    <t>ml</t>
  </si>
  <si>
    <t>Politika Ekzistuese</t>
  </si>
  <si>
    <t xml:space="preserve">Shpenzimet Korrente </t>
  </si>
  <si>
    <t>Blerje orendi zyre dhe kompjuterike</t>
  </si>
  <si>
    <t>Kodi i Projektit sipas listës së investimeve</t>
  </si>
  <si>
    <t>Pajisje zyre dhe kompjuterike</t>
  </si>
  <si>
    <t>Blerje pajisje audio vizuale</t>
  </si>
  <si>
    <t>Pajisje audio vizuale</t>
  </si>
  <si>
    <t>M870293</t>
  </si>
  <si>
    <t>Sistem intervistash me pajisje audio vizuale</t>
  </si>
  <si>
    <t>Blerje pajisje qe sigurojne energji</t>
  </si>
  <si>
    <t>Pajisje që sigurojnë energji</t>
  </si>
  <si>
    <t>M870029</t>
  </si>
  <si>
    <t>Blerje pajisje që sigurojnë energji (inverter)</t>
  </si>
  <si>
    <t>Blerje pajisje sigurie</t>
  </si>
  <si>
    <t>Pajisje sigurie</t>
  </si>
  <si>
    <t>M870292</t>
  </si>
  <si>
    <t>Blerje pajisje për rritjen e të tjera AQT</t>
  </si>
  <si>
    <t>Derë e blinduar dhe hekura dritaresh</t>
  </si>
  <si>
    <t>M870257</t>
  </si>
  <si>
    <t>Blerje pajisje (Derë e blinduar dhe hekura dritaresh) që rrisin vlerën e ndërtesës</t>
  </si>
  <si>
    <t>Rrejt i sigurt NATO - RSH</t>
  </si>
  <si>
    <t>Projekt për rikonstruksion godine, ambjente zyrash të reja</t>
  </si>
  <si>
    <t>Projekt për rikonstruksion</t>
  </si>
  <si>
    <t>18AO501</t>
  </si>
  <si>
    <t>Investime për rikonstruksion të ambjenteve të zyra të reja sipas projektit dhe kërkesave të sigurisë për DSIK-në</t>
  </si>
  <si>
    <t>Rikonstruksion dhe pajisje të ambjenteve të zyrave</t>
  </si>
  <si>
    <t>1150</t>
  </si>
  <si>
    <t>Institucioni Agjencia e Zhvillimit të Territorit ka në programin e vet pranimin,pregatitjen dhe administrimin e dokumentave te aplikuesve per leje ndërtimi për shqyrtim nga Këshilli Kombëtar I Territorit.</t>
  </si>
  <si>
    <t>Azht synon të sigurojë një përmirësim të vazhdueshëm në fushën e planifikimit dhe zhvillimit të territorit si dhe rritjen dhe nderveprimit me bashkitë dhe institucionet e tjera duke siguruar standarte në fushën e ndërtimit.</t>
  </si>
  <si>
    <t>Nr I aplikimeve te pranuara dhe shqyrtuara te cilat kane marre nje pergjigje. (AZHT-ja pranon dhe shqyrton dokumentacionin per ceshtje te formes brenda 5 diteve pune nga marrja e tij ne dorezim si dhe njofton aplikantin per pranimin apo mospranimin e kerkeses.)</t>
  </si>
  <si>
    <t>Shqyrtimi I aplikimeve dhe miratimi I lejeve ne perputhje me percaktimet ligjore</t>
  </si>
  <si>
    <t>Numer aplikimesh te trajtuara brenda afatit kohor</t>
  </si>
  <si>
    <t>Dosj te kaluara për shqyrtim ne KKT</t>
  </si>
  <si>
    <t xml:space="preserve">Mbasi Institucioni merr aplikimin dhe pregatit dokumentacionin perkates ceshtja kalon per shqyrtim dhe aprovim te Keshilli  Kombetar I Territorit </t>
  </si>
  <si>
    <t>Nr.Dosje</t>
  </si>
  <si>
    <t>Blerje pajisje kompjuterike dhe telekomunikacioni</t>
  </si>
  <si>
    <t>Pajisje Informatike</t>
  </si>
  <si>
    <t>Pajisje informatike si kompjutera,ups,projektor,printer.</t>
  </si>
  <si>
    <t xml:space="preserve">Programi synon: Ofrimin e shërbimt  këshillimor për veprumtarinë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dhe të huaja në çështjet gjyqësore, në të cilat një organ i administratës shtetërore ose Republika e Shqipërisë është palë, ofrimin e  asistencë juridike njësive të qeverisjes vendore sipas kritereve te përcaktuara në ligj, përcaktimin e rregullave  për unifikimin e praktikave  dhe formulimin  e kritereve  të përgjithshme  të asistencës juridike të shtetit dhe ndërmjetësimin për zgjidhjen me pajtim të mosmarrëveshjeve nepermjet organeve qendrore të administratës publike dhe enteve publike. Programi zhvillohet duke u bazuar ne ligjin 10018, date 13.11.2008 "Per Avokaturen e Shtetit", i ndryshuar.                                                                                                                                                                                                                                                                                                                                                                                                                                                                                                                                                                                                                                                                                                                                                                                                                                                                                                                                                                                                                                  </t>
  </si>
  <si>
    <t xml:space="preserve">Përqindja e ofrimit te sherbimit te keshillimit dhe perfaqesimit ne cdo rast te parashikuar me ligje </t>
  </si>
  <si>
    <t>Blerje orendi/pajisje/mjete</t>
  </si>
  <si>
    <t>Pajisje zyre të blera</t>
  </si>
  <si>
    <t>Pajisje zyre sipas nevojave të institucionit (rafte arkive, rafte dokumentash, tavolina pune, karrige)</t>
  </si>
  <si>
    <t>Pajisje elektronike të blera</t>
  </si>
  <si>
    <t>Pajisje elektronike sipas nevojave të institucionit (kompjuter Desktop,)</t>
  </si>
  <si>
    <t>Persona pjesemarres ne trajnime (Nr.karrigesh)</t>
  </si>
  <si>
    <t>Kodi i Projektit të Investimeve 18AP601</t>
  </si>
  <si>
    <t xml:space="preserve">Pajisje kompjuterike te blera </t>
  </si>
  <si>
    <t>18AP601</t>
  </si>
  <si>
    <t>Blerje  pajisje kompjuterike</t>
  </si>
  <si>
    <t>Kodi i Projektit të Investimeve 18AP602</t>
  </si>
  <si>
    <t xml:space="preserve">Rikonstruksion </t>
  </si>
  <si>
    <t>18AP602</t>
  </si>
  <si>
    <t>Krijimi dhe implementimi I NSDI-se ( Infrastrukutura Kombetare e te Dhenave Gjeohapesinore), ne Shqiperi eshte fushe e pergjegjesise se ASIG-ut. Kjo eshte nje infrastrukture jetike per vendin tone pasi lidhet ngushtesisht me aktivitetin e autoriteteve pergjegjese per mbledhjen, procesimin, ruajtjen, shperndarjen dhe perditesimin e te dhenave gjeohapesinore. Kjo infrastrukture e perhershme eshte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eshte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</si>
  <si>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t>Krijimi, Implementimi, Operimi, Mirëmbajtja dhe Përmirësimi i një sistemi gjeohapësinor te  integruar (NSDI), i cili do të prodhojë , standartizoje gjeoinformacionin ne perputhje dhe harmonizim me standartet e BE / Direktives INSPIRE.</t>
  </si>
  <si>
    <t>Hartimi i Standarteve dhe rregullave uniforme te infrastruktures se informacionit gjeohapesinor</t>
  </si>
  <si>
    <t xml:space="preserve">Standarte Udhezime vendimet e miratuara </t>
  </si>
  <si>
    <t xml:space="preserve">Vendime, Standarte, akte normative dhe rregulla uniforme te hartuara </t>
  </si>
  <si>
    <t>Hartimi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</si>
  <si>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Nr . Aktesh te hartuara </t>
  </si>
  <si>
    <r>
      <rPr>
        <b/>
        <sz val="8"/>
        <color rgb="FFFF0000"/>
        <rFont val="Garamond"/>
        <family val="1"/>
      </rPr>
      <t xml:space="preserve">Produkti 2 </t>
    </r>
    <r>
      <rPr>
        <sz val="8"/>
        <color theme="1"/>
        <rFont val="Garamond"/>
        <family val="1"/>
      </rPr>
      <t>(shto produkte sipas rastit)</t>
    </r>
  </si>
  <si>
    <t xml:space="preserve">Mirembajtja e Sistemit te Gjeoportalit Kombetar </t>
  </si>
  <si>
    <t xml:space="preserve">Realizimi i “Infrastrukturës Kombëtare të të Dhënave Gjeohapësinore në Shqipëri -NSDI”, për të cilën ASIG është përgjegjëse në bazë të ligjit 72/2012, përfshin të gjitha sistemet ndërvepruese të informacionit gjeohapësinor që kanë shtrirje kombëtare dhe që ndërtohen nga institucione të ndryshme, për tema të veçanta, sipas fushës së përgjegjësisë dhe bazuar në standardet evropiane të Direktivës INSPIRE. Po sipas kësaj direktive të gjithë informacione dhe sisteme GIS  duhet të nërlidhen nëprmjet një Gjeoportali i cili është ndërtuar dhe administrohet  nga ASIG  (linku http://geoportal.asig.gov.al/) 
Gjeoportali Kombëtar është  një hallkë kryesore në krijimin e Infrastrukturës  Kombëtare të Gjeoinformacionit  të qëndrueshme dhe efektive. Përdoruesit mund të aksesojnë informacione për sa i takon tematikave të ndryshme gjeohapësinore të cilat do ti shërbejnë në radhë të parë institucioneve shtetërore, qendrore dhe vendore por edhe qytetarit të thjeshtë   në  proceset e  Informacionit, Analizës, Vendimmarrjes dhe të Transparencës. Ndërtimi i Gjeoportalit Kombëtar është financuar nga Donacioni i Qeverisë Norvegjeze 2014-2017. Por për të patur nje një informacion të saktë, të plotë, të ndërveprueshëm dhe të azhornuar eshtë thelbësore dhe ndërtimit i GIS Kombëtar  i cili do jetë sistemi i cili do te krijoj dhe të harmonizoj Gjeoinformacion sipas standarteve te permendura më sipër. GIS  Kombëtar është një sistem kompleks ku përfshihen implementi i  standarteve të Direktivës Europiane për Gjeoinformacioni INSPIRE, Software , Hardwere, rritje të kapaciteve teknike në autoritet publike ejt.  </t>
  </si>
  <si>
    <t>Blerje pajisje zyre dhe elektronike te blera (protokolluara)</t>
  </si>
  <si>
    <t xml:space="preserve">Blerje pajisje zyre dhe elektronike të cilat kanë arritur fazën e amortizimit apo që duhet të zëvendësohen me qellim ruajtjen e performances se operimit </t>
  </si>
  <si>
    <t>Nr Pajisje</t>
  </si>
  <si>
    <t xml:space="preserve"> M870251</t>
  </si>
  <si>
    <t>Ndërtimi i GIS- Kombëtar</t>
  </si>
  <si>
    <t>M870303</t>
  </si>
  <si>
    <t xml:space="preserve">ASIG është duke ndërtuar Infrastrukturën Kombëtare të të Dhënave Gjeohapësinore në nivel kombëtar në konfromitet me standartet përcaktuara nga Direktiva e Bashkimit Europian INSPIRE.
Në këto kushte në funksion të realizimit të detyrave të tij funksionale ASIG duhet të ndërmarrë hapat e nevojshëm për krijimin e GIS-eve për secilën temë të parashikuar nga ligji 72/2012 “Për Organizimin dhe Funksionimin e Infrastrukturës Kombëtare të Informacionit Gjeohapësinor në Republikën e Shqipërisë”. 
Qëllimi i ndërtimit të GIS-it Kombëtar është të garantojë gjenerimin dhe shpërndarjen e gjeoinformacionit të azhornuar në mënyrë të pandërprerë për përdoruesit fundorë, sipas standardeve dhe specifikimeve të përgatitura gjatë projektimit, pra sipas përcaktimit të atributeve dhe kërkesave që gjeoinformacioni duhet të përmbushë. GIS Kombëtar është një sistem kompleks ku përfshihen implementi i  standarteve të Direktivës Europiane për Gjeoinformacioni INSPIRE, Software, Hardwere, rritje të kapaciteve teknike në autoritet publike etj. </t>
  </si>
  <si>
    <t>Ndërtimi i Rrjetit Kombëtar Gjeodezik Shqiptar (KRGJSH)</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</si>
  <si>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</si>
  <si>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</si>
  <si>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t>Shtimi i kapaciteteve të Infrastrukturës IT (Servera dhe Storage) për foton ajore</t>
  </si>
  <si>
    <t>Blerje Servera dhe Storage për të rritur kapacitetin e infrastrukturës së nevojshme për fotografimin e ri që të zhvillohet për zonën Tiranë-Durrës</t>
  </si>
  <si>
    <t>M870250 (emertesa e projektit)</t>
  </si>
  <si>
    <t>Program inxhinierik per perpunimin e te dhenave te ndryshme gjeohapesinore</t>
  </si>
  <si>
    <t>Nr Programi</t>
  </si>
  <si>
    <t>Blerje Licenca software</t>
  </si>
  <si>
    <t>M870031</t>
  </si>
  <si>
    <t xml:space="preserve">TVSH -Implementimi I projektit te financuar nga qeveria norvegjeze me qellim zgjerimin e kapaciteteve te ASIG per tu ofruar perdoruesve informacion gjeohapesinor + TVSH </t>
  </si>
  <si>
    <t xml:space="preserve">Nr.Projektesh </t>
  </si>
  <si>
    <t xml:space="preserve"> " Informacioni Gjeohapesinor per nje zhvillim te qendrueshem " Kosto lokale + TVSH për JICA</t>
  </si>
  <si>
    <t>18AA201</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</si>
  <si>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</si>
  <si>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</si>
  <si>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</si>
  <si>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</si>
  <si>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</si>
  <si>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</si>
  <si>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</si>
  <si>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</si>
  <si>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</si>
  <si>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</si>
  <si>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</si>
  <si>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</si>
  <si>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</si>
  <si>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</si>
  <si>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</si>
  <si>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</si>
  <si>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</si>
  <si>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</si>
  <si>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</si>
  <si>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</si>
  <si>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</si>
  <si>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</si>
  <si>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</si>
  <si>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</si>
  <si>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</si>
  <si>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18 AQ 101</t>
  </si>
  <si>
    <t>Blerje pajisje per mirefunksionimin e punes ne institucion</t>
  </si>
  <si>
    <r>
      <t xml:space="preserve">Detajimi i Kostos Totale të </t>
    </r>
    <r>
      <rPr>
        <b/>
        <sz val="9"/>
        <color rgb="FFFF0000"/>
        <rFont val="Garamond"/>
        <family val="1"/>
      </rPr>
      <t xml:space="preserve">Produktit 3 </t>
    </r>
    <r>
      <rPr>
        <b/>
        <sz val="9"/>
        <color theme="1"/>
        <rFont val="Garamond"/>
        <family val="1"/>
      </rPr>
      <t>sipas Artikujve Ekonomikë</t>
    </r>
  </si>
  <si>
    <t>18 AQ 201</t>
  </si>
  <si>
    <r>
      <t xml:space="preserve">Detajimi i Kostos Totale të </t>
    </r>
    <r>
      <rPr>
        <b/>
        <sz val="9"/>
        <color rgb="FFFF0000"/>
        <rFont val="Garamond"/>
        <family val="1"/>
      </rPr>
      <t xml:space="preserve">Produktit 4 </t>
    </r>
    <r>
      <rPr>
        <b/>
        <sz val="9"/>
        <color theme="1"/>
        <rFont val="Garamond"/>
        <family val="1"/>
      </rPr>
      <t>sipas Artikujve Ekonomikë</t>
    </r>
  </si>
  <si>
    <r>
      <t xml:space="preserve">Detajimi i Kostos Totale të </t>
    </r>
    <r>
      <rPr>
        <b/>
        <sz val="12"/>
        <color rgb="FFFF0000"/>
        <rFont val="Calibri"/>
        <family val="2"/>
        <scheme val="minor"/>
      </rPr>
      <t>Produktit 1</t>
    </r>
    <r>
      <rPr>
        <b/>
        <sz val="12"/>
        <color theme="1"/>
        <rFont val="Calibri"/>
        <family val="2"/>
        <scheme val="minor"/>
      </rPr>
      <t xml:space="preserve"> sipas Artikujve Ekonomikë</t>
    </r>
  </si>
  <si>
    <r>
      <rPr>
        <b/>
        <sz val="12"/>
        <color rgb="FFFF0000"/>
        <rFont val="Calibri"/>
        <family val="2"/>
        <scheme val="minor"/>
      </rPr>
      <t>Produkti 2</t>
    </r>
    <r>
      <rPr>
        <sz val="12"/>
        <color theme="1"/>
        <rFont val="Calibri"/>
        <family val="2"/>
        <scheme val="minor"/>
      </rPr>
      <t>(shto produkte sipas rastit)</t>
    </r>
  </si>
  <si>
    <r>
      <t>Detajimi i Kostos Totale të</t>
    </r>
    <r>
      <rPr>
        <b/>
        <sz val="12"/>
        <color rgb="FFFF0000"/>
        <rFont val="Calibri"/>
        <family val="2"/>
        <scheme val="minor"/>
      </rPr>
      <t xml:space="preserve"> Produktit X </t>
    </r>
    <r>
      <rPr>
        <b/>
        <sz val="12"/>
        <color theme="1"/>
        <rFont val="Calibri"/>
        <family val="2"/>
        <scheme val="minor"/>
      </rPr>
      <t>sipas Artikujve Ekonomikë</t>
    </r>
  </si>
  <si>
    <r>
      <rPr>
        <b/>
        <sz val="12"/>
        <color rgb="FFFF0000"/>
        <rFont val="Calibri"/>
        <family val="2"/>
        <scheme val="minor"/>
      </rPr>
      <t>Produkti 3</t>
    </r>
    <r>
      <rPr>
        <sz val="12"/>
        <color theme="1"/>
        <rFont val="Calibri"/>
        <family val="2"/>
        <scheme val="minor"/>
      </rPr>
      <t>(shto produkte sipas rastit)</t>
    </r>
  </si>
  <si>
    <r>
      <t xml:space="preserve">Detajimi i Kostos Totale të </t>
    </r>
    <r>
      <rPr>
        <b/>
        <sz val="12"/>
        <color rgb="FFFF0000"/>
        <rFont val="Calibri"/>
        <family val="2"/>
        <scheme val="minor"/>
      </rPr>
      <t xml:space="preserve">Produktit 1 </t>
    </r>
    <r>
      <rPr>
        <b/>
        <sz val="12"/>
        <color theme="1"/>
        <rFont val="Calibri"/>
        <family val="2"/>
        <scheme val="minor"/>
      </rPr>
      <t>sipas Artikujve Ekonomikë</t>
    </r>
  </si>
  <si>
    <r>
      <t xml:space="preserve">Detajimi i Kostos Totale të </t>
    </r>
    <r>
      <rPr>
        <b/>
        <sz val="12"/>
        <color rgb="FFFF0000"/>
        <rFont val="Calibri"/>
        <family val="2"/>
        <scheme val="minor"/>
      </rPr>
      <t xml:space="preserve">Produktit 2 </t>
    </r>
    <r>
      <rPr>
        <b/>
        <sz val="12"/>
        <color theme="1"/>
        <rFont val="Calibri"/>
        <family val="2"/>
        <scheme val="minor"/>
      </rPr>
      <t>sipas Artikujve Ekonomikë</t>
    </r>
  </si>
  <si>
    <r>
      <t xml:space="preserve">Detajimi i Kostos Totale të </t>
    </r>
    <r>
      <rPr>
        <b/>
        <sz val="12"/>
        <color rgb="FFFF0000"/>
        <rFont val="Calibri"/>
        <family val="2"/>
        <scheme val="minor"/>
      </rPr>
      <t xml:space="preserve">Produktit 1&amp;2 …X </t>
    </r>
    <r>
      <rPr>
        <b/>
        <sz val="12"/>
        <color theme="1"/>
        <rFont val="Calibri"/>
        <family val="2"/>
        <scheme val="minor"/>
      </rPr>
      <t>sipas Artikujve Ekonomikë</t>
    </r>
  </si>
  <si>
    <r>
      <t xml:space="preserve">Detajimi i Kostos Totale të </t>
    </r>
    <r>
      <rPr>
        <b/>
        <sz val="12"/>
        <color rgb="FFFF0000"/>
        <rFont val="Calibri"/>
        <family val="2"/>
        <scheme val="minor"/>
      </rPr>
      <t>Produktit X</t>
    </r>
    <r>
      <rPr>
        <b/>
        <sz val="12"/>
        <color theme="1"/>
        <rFont val="Calibri"/>
        <family val="2"/>
        <scheme val="minor"/>
      </rPr>
      <t xml:space="preserve"> sipas Artikujve Ekonomikë</t>
    </r>
  </si>
  <si>
    <t>18AN901</t>
  </si>
  <si>
    <r>
      <t xml:space="preserve">Detajimi i Kostos Totale të </t>
    </r>
    <r>
      <rPr>
        <b/>
        <sz val="12"/>
        <color rgb="FFFF0000"/>
        <rFont val="Calibri"/>
        <family val="2"/>
        <scheme val="minor"/>
      </rPr>
      <t xml:space="preserve">Produktit X </t>
    </r>
    <r>
      <rPr>
        <b/>
        <sz val="12"/>
        <color theme="1"/>
        <rFont val="Calibri"/>
        <family val="2"/>
        <scheme val="minor"/>
      </rPr>
      <t>sipas Artikujve Ekonomikë</t>
    </r>
  </si>
  <si>
    <t>Planifikimi I Modeleve te Zhvillimit per 100 Fshatrat</t>
  </si>
  <si>
    <t>Hartimi i modeleve të 100+ Fshatrave</t>
  </si>
  <si>
    <t>M064246</t>
  </si>
  <si>
    <t>Hartimi i modeleve të 100+ Fshatrave,  Planet e zhvillimit territorial, modelet e zhvillimit ekonomik, ide dhe projekte për nxitjen e zhvillimit të 100+ Fshatrave.</t>
  </si>
  <si>
    <t>Agjencia Kombetare e Diaspores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</si>
  <si>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</si>
  <si>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Nxitja dhe zhvillimi i politikave shtetërore për përfshirjen dhe kontributin e komuniteteve shqiptare në jetën kulturore, socio-ekonomike dhe politike të Shqipërisë.</t>
  </si>
  <si>
    <t>"Pjesëmarrja e Diasporës në jetën kulturore, socio-ekonomike dhe politike"</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</si>
  <si>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</si>
  <si>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</si>
  <si>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</si>
  <si>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 xml:space="preserve">Aktivitete për ruajtjen dhe zhvillimin e gjuhës, vlerave kombëtare dhe kulturore të Komunitetit shqiptar të ndryshme në Diasporë
</t>
  </si>
  <si>
    <t>Nr. Aktiviteteve</t>
  </si>
  <si>
    <t>Takime të realizuara në diasporë</t>
  </si>
  <si>
    <t xml:space="preserve"> 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</si>
  <si>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Nr. Takimesh</t>
  </si>
  <si>
    <t>Blerje Paisje të ndryshme</t>
  </si>
  <si>
    <t>Paisje te ndryshme</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</si>
  <si>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</si>
  <si>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2</t>
    </r>
    <r>
      <rPr>
        <sz val="12"/>
        <color indexed="8"/>
        <rFont val="Garamond"/>
        <family val="1"/>
      </rPr>
      <t>(shto produkte sipas rastit)</t>
    </r>
  </si>
  <si>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</si>
  <si>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</si>
  <si>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t>Pajisje të blera zyre dhe informatike</t>
  </si>
  <si>
    <r>
      <t xml:space="preserve">Detajimi i Kostos Totale të </t>
    </r>
    <r>
      <rPr>
        <b/>
        <sz val="12"/>
        <color indexed="10"/>
        <rFont val="Garamond"/>
        <family val="1"/>
      </rPr>
      <t>Produktit 1&amp;2</t>
    </r>
    <r>
      <rPr>
        <b/>
        <sz val="12"/>
        <color indexed="8"/>
        <rFont val="Garamond"/>
        <family val="1"/>
      </rPr>
      <t xml:space="preserve"> sipas Artikujve Ekonomikë</t>
    </r>
  </si>
  <si>
    <r>
      <t xml:space="preserve">Detajimi i Kostos Totale të </t>
    </r>
    <r>
      <rPr>
        <b/>
        <sz val="12"/>
        <color indexed="10"/>
        <rFont val="Garamond"/>
        <family val="1"/>
      </rPr>
      <t>Produktit X</t>
    </r>
    <r>
      <rPr>
        <b/>
        <sz val="12"/>
        <color indexed="8"/>
        <rFont val="Garamond"/>
        <family val="1"/>
      </rPr>
      <t xml:space="preserve"> 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</si>
  <si>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</si>
  <si>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</si>
  <si>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</si>
  <si>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415/1300</t>
  </si>
  <si>
    <t>427/1300</t>
  </si>
  <si>
    <t>441/1300</t>
  </si>
  <si>
    <t>458/1300</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</si>
  <si>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</si>
  <si>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</si>
  <si>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</si>
  <si>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</si>
  <si>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970/1300</t>
  </si>
  <si>
    <t>1120/1300</t>
  </si>
  <si>
    <t xml:space="preserve">Numri i formularëve të aplikimit, të standartizuar për shërbimet publike </t>
  </si>
  <si>
    <t>Shkurtimi i kohës së shërbimit në sportelet pritëse(shkurtimi kohes nga vit ne vit).</t>
  </si>
  <si>
    <t xml:space="preserve">Koha e shërbimit e shkurtuar </t>
  </si>
  <si>
    <t>Konsiston në ngritjen, monitorimin dhe përmirësimin cilësisht të shërbimeve ndaj qytetarëve.</t>
  </si>
  <si>
    <t>Numër shërbimesh për njësi kohe.</t>
  </si>
  <si>
    <t>TVSH-Mbështetje për përmirësimin e ofrimit të shërbimit publik me në qendër qytetarin</t>
  </si>
  <si>
    <t>Asistenca në përmirësimin e shërbimeve publike, përmirësimi i kuadrit ligjor dhe jo vetëm.</t>
  </si>
  <si>
    <t>Pagesa e kostos lokale (TVSH)</t>
  </si>
  <si>
    <t>Kontrata</t>
  </si>
  <si>
    <t>Blerje paisje TIK</t>
  </si>
  <si>
    <t>18AP201</t>
  </si>
  <si>
    <t>Blerje paisje TIK për nevojat e institucionit</t>
  </si>
  <si>
    <t xml:space="preserve">Ngritja e Qendrave të Integruara të Shërbimeve Publike </t>
  </si>
  <si>
    <t>18AP301</t>
  </si>
  <si>
    <t>Qendra e integruar funksionale</t>
  </si>
  <si>
    <t>Godinë/Shërbim për publikun</t>
  </si>
  <si>
    <t>Hartimi i Akteve Ligjore dhe Nenligjore (98703AA)</t>
  </si>
  <si>
    <t>Ndryshimi në % i Pagave si pasojë e ndryshimit të kostos së produktit</t>
  </si>
  <si>
    <r>
      <t>Ndryshimi në % i Pagave si pasojë e ndryshimit të sasisë së produktit</t>
    </r>
    <r>
      <rPr>
        <b/>
        <i/>
        <sz val="9"/>
        <color rgb="FFFF0000"/>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</si>
  <si>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</si>
  <si>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color rgb="FFFF0000"/>
        <rFont val="Garamond"/>
        <family val="1"/>
      </rPr>
      <t>**</t>
    </r>
  </si>
  <si>
    <t>Ndryshimi në % i Mallrave dhe Shërbimeve si pasojë e ndryshimit të kostos së produktit</t>
  </si>
  <si>
    <r>
      <t>Ndryshimi në % i Mallrave dhe Shërbimeve si pasojë e ndryshimit të sasisë së produktit</t>
    </r>
    <r>
      <rPr>
        <b/>
        <i/>
        <sz val="9"/>
        <color rgb="FFFF0000"/>
        <rFont val="Garamond"/>
        <family val="1"/>
      </rPr>
      <t>**</t>
    </r>
  </si>
  <si>
    <t>Ndryshimi në % i Subvencioneve si pasojë e ndryshimit të kostos së produktit</t>
  </si>
  <si>
    <r>
      <t>Ndryshimi në % i Subvencioneve si pasojë e ndryshimit të sasisë së produktit</t>
    </r>
    <r>
      <rPr>
        <b/>
        <i/>
        <sz val="9"/>
        <color rgb="FFFF0000"/>
        <rFont val="Garamond"/>
        <family val="1"/>
      </rPr>
      <t>**</t>
    </r>
  </si>
  <si>
    <t>Ndryshimi në % i Transfertave të brendshme si pasojë e ndryshimit të kostos së produktit</t>
  </si>
  <si>
    <r>
      <t>Ndryshimi në % i Transfertave të brendshme si pasojë e ndryshimit të sasisë së produktit</t>
    </r>
    <r>
      <rPr>
        <b/>
        <i/>
        <sz val="9"/>
        <color rgb="FFFF0000"/>
        <rFont val="Garamond"/>
        <family val="1"/>
      </rPr>
      <t>**</t>
    </r>
  </si>
  <si>
    <t>Ndryshimi në % i Transfertave të jashtme si pasojë e ndryshimit të kostos së produktit</t>
  </si>
  <si>
    <r>
      <t>Ndryshimi në % i Transfertave të jashtme si pasojë e ndryshimit të sasisë së produktit</t>
    </r>
    <r>
      <rPr>
        <b/>
        <i/>
        <sz val="9"/>
        <color rgb="FFFF0000"/>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</si>
  <si>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</si>
  <si>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color rgb="FFFF0000"/>
        <rFont val="Garamond"/>
        <family val="1"/>
      </rPr>
      <t>**</t>
    </r>
  </si>
  <si>
    <r>
      <rPr>
        <b/>
        <sz val="8"/>
        <color rgb="FFFF0000"/>
        <rFont val="Garamond"/>
        <family val="1"/>
      </rPr>
      <t>Produkti X</t>
    </r>
    <r>
      <rPr>
        <sz val="8"/>
        <color theme="1"/>
        <rFont val="Garamond"/>
        <family val="1"/>
      </rPr>
      <t xml:space="preserve"> (shto produkte sipas rastit)</t>
    </r>
  </si>
  <si>
    <t>Ndryshimi në % i Pagave si pasojë e ndryshimit të sasisë së produktit</t>
  </si>
  <si>
    <t>Ndryshimi në % i Sigurimeve Shoqërore dhe Shendetësore si pasojë e ndryshimit të sasisë së produktit</t>
  </si>
  <si>
    <t>Ndryshimi në % i Mallrave dhe Shërbimeve si pasojë e ndryshimit të sasisë së produktit</t>
  </si>
  <si>
    <t>Ndryshimi në % i Subvencioneve si pasojë e ndryshimit të sasisë së produktit</t>
  </si>
  <si>
    <t>Ndryshimi në % i Transfertave të brendshme si pasojë e ndryshimit të sasisë së produktit</t>
  </si>
  <si>
    <t>Ndryshimi në % i Transfertave të jashtme si pasojë e ndryshimit të sasisë së produktit</t>
  </si>
  <si>
    <t>Ndryshimi në % i Transfertave për familjet dhe individët si pasojë e ndryshimit të sasisë së produktit</t>
  </si>
  <si>
    <t xml:space="preserve">Shënim: Shpjegoni supozimet dhe llogaritjet për Produktin X (Metoda 2) </t>
  </si>
  <si>
    <t>Dhome Sigurie</t>
  </si>
  <si>
    <t>Dhome Sigurie( kushte specifike të punës për ngritjen e hapesirës fizike të sigurt për informacionin e klasifikuar)</t>
  </si>
  <si>
    <t>Shënim: Shpjegoni supozimet dhe llogaritjet për Produktin X</t>
  </si>
  <si>
    <t>Sistemi i menaxhimit te raporteve te incidenteve kibernetike</t>
  </si>
  <si>
    <t>Të identifikohen dobësite e rrjetit/sistemit sipas shkalles se rrezikut qe perfaqesojne.</t>
  </si>
  <si>
    <t>Te lehtesoje komunikimin midis institucioneve publike ne lidhje me bllokimin e faqeve me permbajtje te paligjshme dhe /ose te demshme me ofruesit e sherbimit te internetit ne vend.</t>
  </si>
  <si>
    <t>Lek</t>
  </si>
  <si>
    <t>Kosto totale e produktit sipas artikujve ekonomikë</t>
  </si>
  <si>
    <t xml:space="preserve">Shënim: Shpjegoni supozimet dhe llogaritjet për Produktin 2 (Metoda 2) </t>
  </si>
  <si>
    <t>18AM601</t>
  </si>
  <si>
    <t xml:space="preserve">nderveprimi i infrastrukturave kritike dhe te rendesishme te informacionit, per te trajtuar dhe zgjidhur ne kohe reale incidentet e mundshme kibernetike. </t>
  </si>
  <si>
    <t>18AM701</t>
  </si>
  <si>
    <t>Qendra e testimit te programeve keqdashese dhe aplikacioneve te dyshimta</t>
  </si>
  <si>
    <t>shërben për analizimin dhe neutralizimin e rreziqeve dhe implementimin e vetëm atyre programeve të cilat kanë nivel të lartë sigurie dhe nuk afektojnë rrezik në sistemet e informacionit</t>
  </si>
  <si>
    <t>Emërtimi i Projektit të Investimeve</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</si>
  <si>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</si>
  <si>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</si>
  <si>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</si>
  <si>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</si>
  <si>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</si>
  <si>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</si>
  <si>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</si>
  <si>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</si>
  <si>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</si>
  <si>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color theme="1"/>
        <rFont val="Garamond"/>
        <family val="1"/>
      </rPr>
      <t>Shpjegoni supozimet dhe llogaritjet (Metoda 1)</t>
    </r>
  </si>
  <si>
    <r>
      <t xml:space="preserve">Financim i Bashkësive fetare  </t>
    </r>
    <r>
      <rPr>
        <b/>
        <sz val="9"/>
        <rFont val="Garamond"/>
        <family val="1"/>
      </rPr>
      <t>KODI 98709AA</t>
    </r>
  </si>
  <si>
    <r>
      <t xml:space="preserve">Dokument/ studim </t>
    </r>
    <r>
      <rPr>
        <b/>
        <sz val="8"/>
        <color theme="1"/>
        <rFont val="Garamond"/>
        <family val="1"/>
      </rPr>
      <t>KODI 98709AC</t>
    </r>
  </si>
  <si>
    <t>Network rajonal mes homologësh</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</si>
  <si>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</si>
  <si>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</si>
  <si>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t xml:space="preserve">Blerje pajisje zyre dhe  kompjuterike </t>
  </si>
  <si>
    <t>Pajisje të blera</t>
  </si>
  <si>
    <t>KODI 18AQ301/302</t>
  </si>
  <si>
    <r>
      <t xml:space="preserve">Kompjutera dhe pajisje të tjera shoqëruese të lidhura me to </t>
    </r>
    <r>
      <rPr>
        <b/>
        <sz val="8"/>
        <color theme="1"/>
        <rFont val="Garamond"/>
        <family val="1"/>
      </rPr>
      <t>KODI 18AQ301</t>
    </r>
  </si>
  <si>
    <r>
      <t>Pajisje zyre</t>
    </r>
    <r>
      <rPr>
        <b/>
        <sz val="8"/>
        <color theme="1"/>
        <rFont val="Garamond"/>
        <family val="1"/>
      </rPr>
      <t xml:space="preserve"> KODI 18AQ302</t>
    </r>
  </si>
  <si>
    <t>Kosto totale e produktit 1&amp;2</t>
  </si>
  <si>
    <t xml:space="preserve">        </t>
  </si>
  <si>
    <t xml:space="preserve">Permiresimi i menaxhimit te burimeve financiare, njerezore dhe materiale ne funksion te misionit te institucionit, hetimit te procedurave te prokurimeve te kryera nga autoritetet kontraktore me fondet publike, si dhe permiresimit dhe perafrimit te kushteve  te punes me standardet e BE. </t>
  </si>
  <si>
    <r>
      <rPr>
        <b/>
        <sz val="8"/>
        <color indexed="10"/>
        <rFont val="Garamond"/>
        <family val="1"/>
      </rPr>
      <t>Produkti 3</t>
    </r>
    <r>
      <rPr>
        <sz val="8"/>
        <color indexed="8"/>
        <rFont val="Garamond"/>
        <family val="1"/>
      </rPr>
      <t>(shto produkte sipas rastit)</t>
    </r>
  </si>
  <si>
    <t xml:space="preserve">Pajisje </t>
  </si>
  <si>
    <r>
      <t xml:space="preserve">Detajimi i Kostos Totale të </t>
    </r>
    <r>
      <rPr>
        <b/>
        <sz val="8"/>
        <color indexed="10"/>
        <rFont val="Garamond"/>
        <family val="1"/>
      </rPr>
      <t>Produktit 1&amp;2</t>
    </r>
    <r>
      <rPr>
        <b/>
        <sz val="8"/>
        <color indexed="8"/>
        <rFont val="Garamond"/>
        <family val="1"/>
      </rPr>
      <t xml:space="preserve"> sipas Artikujve Ekonomikë</t>
    </r>
  </si>
  <si>
    <t>Mbikëqyrja e tregut për vendosjen e konkurrencës së lirë dhe efektive në treg nëpërmjet ndalimit të abuzimit me pozitën dominuese, evidentimit të marrëveshjeve të ndaluara si dhe kontrollit të përqëndrimeve dhe advokacia e konkurrencës.</t>
  </si>
  <si>
    <t>Mbikëqyrja dhe hetimi i tregjeve prodhuese dhe jo-prodhuese (abuzimi me pozitën dominuese dhe marrëveshjet e ndaluara) si dhe kontrolli perqendrimeve</t>
  </si>
  <si>
    <t>Shkelje te konstatuara te  konkurences</t>
  </si>
  <si>
    <t>40</t>
  </si>
  <si>
    <t>42</t>
  </si>
  <si>
    <t>43</t>
  </si>
  <si>
    <t>Rezultatet nga raportet dhe monitorimet</t>
  </si>
  <si>
    <t>Vendime perqendrimesh</t>
  </si>
  <si>
    <t>Akte ligjore te vleresuara</t>
  </si>
  <si>
    <t>Trajnime, workshopoe per stafin</t>
  </si>
  <si>
    <t xml:space="preserve"> Marrëveshje të ndaluara dhe abuzimi me pozitën dominuese dhe perqendrime</t>
  </si>
  <si>
    <t>Realizimi I procedurave investigative në tregjet përkatëse deri në hartimin e raportit përfundimtar dhe marrjes së vendimit nga komisioni I konkurrencës</t>
  </si>
  <si>
    <t>Numër Vendime/Raporte</t>
  </si>
  <si>
    <t>18AC501</t>
  </si>
  <si>
    <t>Blerje pajisje informatike dhe zyre për përmirësimin e cilësisë së punës</t>
  </si>
  <si>
    <t>18AC601</t>
  </si>
  <si>
    <t>blerje autorveture pe kryerjen e inpektimeve</t>
  </si>
  <si>
    <t xml:space="preserve">FORMAT 2.1 : FORMATI STANDARD I PËRGATITJES SË KËRKESAVE BUXHETORE PBA 2020-2022 </t>
  </si>
  <si>
    <t>Unifikimi i Procedeurave dhe Menaxhimi i dokumentacionit arkivor ne RSH-se, per te siguruar realizimin e proceseve te punes me dokumentat</t>
  </si>
  <si>
    <t xml:space="preserve">Perpunimi i fondit arkivor dhe dixhitalizimi per te vene ne dispozicion te publikut informacione e kerkuara.
</t>
  </si>
  <si>
    <t>Fonde Arkivore te perpunuara ne meter linear</t>
  </si>
  <si>
    <t>Ruajtje,restaurim, pershkrim, skanim dhe sherbim i fondeve arkivore.</t>
  </si>
  <si>
    <t>Ndertim Godine e re per Vendruajtjen Shkoze.</t>
  </si>
  <si>
    <t>18A|401</t>
  </si>
  <si>
    <t>18A/302</t>
  </si>
  <si>
    <t>Rikonstruksioni i godinave te  ASHV-ve Durres</t>
  </si>
  <si>
    <t xml:space="preserve">Rikonstruksioni i godinave te  ASHV </t>
  </si>
  <si>
    <t>KËSHILLI KOMBËTAR I  KONTABILITETIT</t>
  </si>
  <si>
    <t>82</t>
  </si>
  <si>
    <t>Planifikimi, Menaxhimi dhe Administrimi, konsiston ne planifikimin dhe menaxhimin e burimeve financiare, njerëzore dhe materiale për të realizuar detyrat funksionale të Këshillit Kombëtar të Kontabilitetit, në përputhje me Ligjin Nr. 25 datë 10.05.2018, "Për Kontabilitetin dhe Pasqyrat Financiare" si dhe për të plotësuar misionin që ka ky institucion "Hartimi i një seti standardesh kombëtare të kontabilitetit me cilësi të lartë, të kuptueshme, të detyrueshme për zbatim për njësitë ekonomike, si dhe përkthimi në gjuhën shqipe, pa ndryshime nga teksti origjinal, i SNK/SNFR për t'i bërë ato detyrimisht të zbatueshme nga shoqëritë me interes publik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</si>
  <si>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</si>
  <si>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Standardet Ndërkombëtare të Raportimit Financiar                                       (të reja/amendime të përkthyera)</t>
  </si>
  <si>
    <t>Blerje pajisje zyre dhe fond biblioteke</t>
  </si>
  <si>
    <t xml:space="preserve">FORMAT 2.1: FORMATI STANDARD I PËRGATITJES SË KËRKESAVE BUXHETORE PBA 2020-2022 </t>
  </si>
  <si>
    <t>Politikat ekzistuese në përputhje me tavanet indikative buxhetore 2020-2022</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</si>
  <si>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</si>
  <si>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Pajisje per zyra</t>
  </si>
  <si>
    <t>nr./cope</t>
  </si>
  <si>
    <t>numer/komplete/libra dhe tituj</t>
  </si>
  <si>
    <t>Automjete te rinovuara</t>
  </si>
  <si>
    <t>M300002</t>
  </si>
  <si>
    <t xml:space="preserve">Riperteritja e parkut ekzistues te automjeteve nepermjet blerjes se automjeteve te reja </t>
  </si>
  <si>
    <t>numer/cope</t>
  </si>
  <si>
    <t>Sisteme te informatizuar</t>
  </si>
  <si>
    <t>nr. sistemesh</t>
  </si>
  <si>
    <t>Buxheti 2020 - 2022</t>
  </si>
  <si>
    <t>Blerje Pajisje Elektronike dhe Zyre</t>
  </si>
  <si>
    <t>Ngritja e Microsoft Exchange server dhe migrim</t>
  </si>
  <si>
    <t>Blerje  instalimi dhe konfigurimi i nje sistemi Microsoft Exchange server dhe migrimi, ne drejtim te permiresimit dhe zgjerimit te rrjetit te brendshem informatik te institucionit me sherbimin e emaili.</t>
  </si>
  <si>
    <t>18AC402</t>
  </si>
  <si>
    <t>Sistem Aksesi I Blerë</t>
  </si>
  <si>
    <t>Blerje dhe instalim Sistem Aksesi</t>
  </si>
  <si>
    <t>Ngritja e një Sistemi Monitorimi per Sistemet e ILDKPKI</t>
  </si>
  <si>
    <t>Blerje  instalimi dhe konfigurimi i nje sistemi Monitorimi per Sitetemet, i cili do te bej te mundur sigurine dhe profesionalizmin e dhënies së këtij shërbimi dhe permiresim te standarteve teknike ne eficensen e ILDKPKI</t>
  </si>
  <si>
    <t>*</t>
  </si>
  <si>
    <t>Buxheti 2020-2022  Sipas Tavaneve</t>
  </si>
  <si>
    <t>M55000</t>
  </si>
  <si>
    <r>
      <t xml:space="preserve">Detajimi i Kostos Totale të </t>
    </r>
    <r>
      <rPr>
        <b/>
        <sz val="14"/>
        <color rgb="FFFF0000"/>
        <rFont val="Garamond"/>
        <family val="1"/>
      </rPr>
      <t>Produktit 1</t>
    </r>
    <r>
      <rPr>
        <b/>
        <sz val="14"/>
        <color theme="1"/>
        <rFont val="Garamond"/>
        <family val="1"/>
      </rPr>
      <t xml:space="preserve"> sipas Artikujve Ekonomikë</t>
    </r>
  </si>
  <si>
    <r>
      <t xml:space="preserve">Detajimi i Kostos Totale të </t>
    </r>
    <r>
      <rPr>
        <b/>
        <sz val="14"/>
        <color rgb="FFFF0000"/>
        <rFont val="Garamond"/>
        <family val="1"/>
      </rPr>
      <t>Produktit X</t>
    </r>
    <r>
      <rPr>
        <b/>
        <sz val="14"/>
        <color theme="1"/>
        <rFont val="Garamond"/>
        <family val="1"/>
      </rPr>
      <t xml:space="preserve"> sipas Artikujve Ekonomikë</t>
    </r>
  </si>
  <si>
    <t>18AF502</t>
  </si>
  <si>
    <t>cope ( sete )</t>
  </si>
  <si>
    <t>PROJEKTI 2</t>
  </si>
  <si>
    <t xml:space="preserve">Ky program synon garantimin e funksionimit normal te aktivitetit te Keshillit te Larte Gjyqesor, duke forcuar pavaresine, efikasitetin, transparencen me qellim qe gjyqesori te meritoje besimin e publikut </t>
  </si>
  <si>
    <t xml:space="preserve">Permiresimi i sistemi gjyqesor nepermjet vendimmarrjes se Keshillit lidhur me miratimin e akteve nenligjore ne zbatim te ligjeve qe perbejne paketen e reformes ne drejtesi si dhe sigurimin e burimeve dhe kapaciteteve financiare te nevojshme </t>
  </si>
  <si>
    <t xml:space="preserve">Permiresimi dhe rritja e kapaciteteve njerezore dhe institucionale te KLGJ-se si dhe vendimmarja e saj sipas natyres dhe funksioneve te percaktuara ne ligj. </t>
  </si>
  <si>
    <t xml:space="preserve">KLGJ do te angazhohet ne vendosjen e standarteve te larta te kapaciteteve njerezore dhe institucionale te saj si dhe per permiresimin e performances se gjyqesorit ne te tre nivelet </t>
  </si>
  <si>
    <t>Akte nenligjore te hartuara dhe te miratuara nga KLGJ-ja kundrejt totalit te vendimeve te marra</t>
  </si>
  <si>
    <t>Perqindja e punonjesve te KLGJ-se se trajnuar</t>
  </si>
  <si>
    <t>Perqindja e stafit administrativ dhe administrativ gjyqesor te rekrutuar</t>
  </si>
  <si>
    <t>Magjistrate te vleresuar kundrejt totalit te magjistrateve</t>
  </si>
  <si>
    <t>Numri i magjistrateve te emeruar, transferuar, promovuar dhe shkarkuar kundrejt totalit te pergjithshem te magjistrateve</t>
  </si>
  <si>
    <t>Perqindja e gjykatave te audituara</t>
  </si>
  <si>
    <t xml:space="preserve">Numri i vendimeve te marra nga KLGJ-ja </t>
  </si>
  <si>
    <t xml:space="preserve">Miraton aktet nenligjore ne zbatim te ligjeve, miraton akte per rregullimin e procedurave te brendshme te keshillit, emeron, shkarkon dhe promovon magjistratet, vendos masa disiplinore per shkarkim, miraton rregulla te detajuara per funksionimin e administrates se KLGJ-se </t>
  </si>
  <si>
    <t xml:space="preserve">numer vendimesh </t>
  </si>
  <si>
    <t>Orendi / Pajisje / mjete</t>
  </si>
  <si>
    <t>Produkti 1 (ish KLD)</t>
  </si>
  <si>
    <t>M630001</t>
  </si>
  <si>
    <t>Pajisje te reja zyrash, kompjutera, printera, fotokopje, shtim dhe zevendesim asetesh</t>
  </si>
  <si>
    <t>Kosto totale e produkti 1</t>
  </si>
  <si>
    <t>Produkti 2 (ish ZABGJ)</t>
  </si>
  <si>
    <t xml:space="preserve">Blerje pajisjesh elektronike </t>
  </si>
  <si>
    <t xml:space="preserve">cope </t>
  </si>
  <si>
    <t>M290075</t>
  </si>
  <si>
    <t>Blerje automjete per KLGJ</t>
  </si>
  <si>
    <t xml:space="preserve">Blerje Pajisje  </t>
  </si>
  <si>
    <t>18AD804</t>
  </si>
  <si>
    <t>Blerje pajisje elekronike per KLGJ</t>
  </si>
  <si>
    <t>Mobilje te blera</t>
  </si>
  <si>
    <t>18AD801</t>
  </si>
  <si>
    <t xml:space="preserve">Blerje pajisje dhe mobilje per zyra </t>
  </si>
  <si>
    <t xml:space="preserve">poste pune </t>
  </si>
  <si>
    <t xml:space="preserve">Elemente sigurie </t>
  </si>
  <si>
    <t>18AD802</t>
  </si>
  <si>
    <t xml:space="preserve">Instalimi I elementeve te sigurise </t>
  </si>
  <si>
    <r>
      <t xml:space="preserve">Detajimi i Kostos Totale të </t>
    </r>
    <r>
      <rPr>
        <b/>
        <sz val="8"/>
        <color rgb="FFFF0000"/>
        <rFont val="Garamond"/>
        <family val="1"/>
      </rPr>
      <t xml:space="preserve">Produktit 6 </t>
    </r>
    <r>
      <rPr>
        <b/>
        <sz val="8"/>
        <color theme="1"/>
        <rFont val="Garamond"/>
        <family val="1"/>
      </rPr>
      <t>sipas Artikujve Ekonomikë</t>
    </r>
  </si>
  <si>
    <t>Kosto totale e produkti 6</t>
  </si>
  <si>
    <t>Rikonstruksine</t>
  </si>
  <si>
    <t>Produkti 7 (ish KLD)</t>
  </si>
  <si>
    <t>Rikonstruksion i godines</t>
  </si>
  <si>
    <t>Buxheti Gjyqesor</t>
  </si>
  <si>
    <t>Ky program synon ofrimin efikas të shërbimeve dhe funksionim më të mirë të gjykatave, nëpërmjet mbështetjes buxhetore të shërbimeve gjyqësore dhe përmirësimit të infrastrukturës, me qëllim sjelljen e tyre në parametrat dhe cilësinë e performancës së ngjashme me vendet e BE.</t>
  </si>
  <si>
    <t>Ofrimi efikas i sherbimeve dhe pune me e mire ne gjykatat e 3 niveleve</t>
  </si>
  <si>
    <t>Rritja e nivelit te sherbimit te ofruar nepermjet nje sistemi funksional, efikas, te mireadministruar dhe qe funksionon ne shkallen me te larte te integritetit</t>
  </si>
  <si>
    <t>Te permiresohet ofrimi i sherbimeve, permes novacioni dhe forcimit te strukturave dhe sistemeve te teknologjise qe zhvillojne koherencen, efikasitetin dhe efektshmerine institucionale</t>
  </si>
  <si>
    <t>Përmirësimi, ose ngritja e sistemeve të teknologjisë së informacionit, të cilat përmbushin standardet ndërkombëtare dhe rrisin efikasitetin në ofrimin e shërbimeve, sipas ritmeve të ndryshimeve teknologjike.</t>
  </si>
  <si>
    <t xml:space="preserve">Vlerësimi dhe përmirësimi i infrastrukturës gjyqësore (ndërtesa, mjedise pune) për të garantuar standartet bashkekohore ne permbushjen e detyrave kushtetuese dhe ofrimin dinjitoz te sherbimit per publikun. </t>
  </si>
  <si>
    <t>Çeshtje te gjykuara</t>
  </si>
  <si>
    <t>Realizimi i proceseve gjyqesore nga gjyqtaret dhe stafi mbeshtetes</t>
  </si>
  <si>
    <t xml:space="preserve">Blerje pajisje dhe mobilje per zyra dhe salla gjyqi </t>
  </si>
  <si>
    <t>Elemente sigurie per gjykatat</t>
  </si>
  <si>
    <t>Instalimi I elementeve te sigurise ne gjykata</t>
  </si>
  <si>
    <t>nr. institucionesh</t>
  </si>
  <si>
    <t>Pajisje te tjera ne funksion te aktivitetit te gjykatave</t>
  </si>
  <si>
    <t>18AD803</t>
  </si>
  <si>
    <t xml:space="preserve">Pajisje te tjera te domosdoshme per disa ambiente te gjykatave </t>
  </si>
  <si>
    <t>Blerje pajisje elekronike per gjykatat</t>
  </si>
  <si>
    <t xml:space="preserve">Mjete Levizese </t>
  </si>
  <si>
    <t>Blerje automjete dhe motrocikleta per gjykatat</t>
  </si>
  <si>
    <t xml:space="preserve">nr. mjetesh motorike </t>
  </si>
  <si>
    <t xml:space="preserve">Projekt zbatimi per godina </t>
  </si>
  <si>
    <t xml:space="preserve">Hartimi I Projekteve per ndertimin e godinave te reja per gjykatat </t>
  </si>
  <si>
    <t xml:space="preserve">Numer projektesh </t>
  </si>
  <si>
    <t xml:space="preserve">Ndertim godine e re gjykate </t>
  </si>
  <si>
    <t>Ky produkt konsiston ne ndertimin e godinave te reja per gjykatat</t>
  </si>
  <si>
    <r>
      <t xml:space="preserve">Detajimi i Kostos Totale të </t>
    </r>
    <r>
      <rPr>
        <b/>
        <sz val="8"/>
        <color rgb="FFFF0000"/>
        <rFont val="Garamond"/>
        <family val="1"/>
      </rPr>
      <t xml:space="preserve">Produktit 7 </t>
    </r>
    <r>
      <rPr>
        <b/>
        <sz val="8"/>
        <color theme="1"/>
        <rFont val="Garamond"/>
        <family val="1"/>
      </rPr>
      <t>sipas Artikujve Ekonomikë</t>
    </r>
  </si>
  <si>
    <t>Kosto totale e produkti 7</t>
  </si>
  <si>
    <t>Siperfaqe godine e rikonstruktuar</t>
  </si>
  <si>
    <t>18AE004</t>
  </si>
  <si>
    <r>
      <t xml:space="preserve">Detajimi i Kostos Totale të </t>
    </r>
    <r>
      <rPr>
        <b/>
        <sz val="8"/>
        <color rgb="FFFF0000"/>
        <rFont val="Garamond"/>
        <family val="1"/>
      </rPr>
      <t xml:space="preserve">Produktit 8 </t>
    </r>
    <r>
      <rPr>
        <b/>
        <sz val="8"/>
        <color theme="1"/>
        <rFont val="Garamond"/>
        <family val="1"/>
      </rPr>
      <t>sipas Artikujve Ekonomikë</t>
    </r>
  </si>
  <si>
    <t>Kosto totale e produkti 8</t>
  </si>
  <si>
    <t xml:space="preserve">Godina te rikonstrukturuara </t>
  </si>
  <si>
    <t xml:space="preserve">Rikonstruktion I pjesshem, nderhyrje permiresues dhe pershtatje ambienti ne gjykata </t>
  </si>
  <si>
    <t xml:space="preserve">Nr. Instritucioni </t>
  </si>
  <si>
    <t>FORMAT 2 : FORMATI STANDART I PERGATITJES SE KERKESAVE BUXHETORE PBA 2020-2022</t>
  </si>
  <si>
    <t>Dosje te perfunduara kundrejt totalit te dosjeve per shqyrtim</t>
  </si>
  <si>
    <t xml:space="preserve">Kodi i Projektit të Investimeve   </t>
  </si>
  <si>
    <t>Blerje pajisje Zzyre dhe kompjuterike</t>
  </si>
  <si>
    <t>Blerje pajisje te ndryshme per mobilimin dhe funksionimin e zyrave dhe blerje pajisje te ndryshme elektronike dhe kompjuterike</t>
  </si>
  <si>
    <t xml:space="preserve">      FORMAT 2: FORMATI STANDARD I PËRGATITJES SË KËRKESAVE BUXHETORE PBA 2020-2022 </t>
  </si>
  <si>
    <t>Numri i kërkesave</t>
  </si>
  <si>
    <t>Blerje kondicionere dhe orendi zyre</t>
  </si>
  <si>
    <t xml:space="preserve">Blerje kondicioneresh dhe orendi zyre për përmisimin e kushteve të punës në institucion </t>
  </si>
  <si>
    <t>numër</t>
  </si>
  <si>
    <t>Shënim: Shpjegoni supozimet dhe llogaritjet për Produktin 1</t>
  </si>
  <si>
    <t>Pajisje për nevojat e institucionit</t>
  </si>
  <si>
    <t>Blerje orendi zyre dhe kondicioner</t>
  </si>
  <si>
    <t>Shënim: Shpjegoni supozimet dhe llogaritjet për Produktin 2</t>
  </si>
  <si>
    <t>Funksionimi mbi bazen e standarteve me te mira te vendeve te BE-se i aktivitetit te Keshillit te Larte te Prokurorise si dhe planifikimi dhe administrimi me efiçence i fondeve buxhetore,me qellim arritjen e objektivave te caktuara nga KLP.</t>
  </si>
  <si>
    <t>Permiresimi i veprimtarise se prokurorise nepermjet vendimarrjes se Keshillit lidhur me miratimin e akteve nenligjore ne zbatim te ligjeve qe perbejne paketen e reformes ne drejtesi, si dhe sigurimin e kapaciteteve financiare te nevojshme.</t>
  </si>
  <si>
    <t>Keshilli i Larte i Prokurorise do te garantoje pavaresine e aktivitetit te tij, si dhe permiresimin e veprimtarise se prokurorise nepermjet vendimarrjes.</t>
  </si>
  <si>
    <t>Vendime te marra nga Keshilli</t>
  </si>
  <si>
    <t>Miratimi I akteve nenligjore ne zbatim te ligjeve, miratim I akteve per rregullimin e procedurave te brendshme , emerim dhe shkarkim i prokuroreve, miratim I rregullave per funksionimin e KLP-se,etj.</t>
  </si>
  <si>
    <r>
      <t>Ndryshimi në % i Pagave si pasojë e ndryshimit të sasisë së produktit</t>
    </r>
    <r>
      <rPr>
        <b/>
        <i/>
        <sz val="9"/>
        <rFont val="Garamond"/>
        <family val="1"/>
      </rPr>
      <t>**</t>
    </r>
  </si>
  <si>
    <r>
      <t>Ndryshimi në % i Sigurimeve Shoqërore dhe Shendetësore si pasojë e ndryshimit të sasisë së produktit</t>
    </r>
    <r>
      <rPr>
        <b/>
        <i/>
        <sz val="9"/>
        <rFont val="Garamond"/>
        <family val="1"/>
      </rPr>
      <t>**</t>
    </r>
  </si>
  <si>
    <r>
      <t>Ndryshimi në % i Mallrave dhe Shërbimeve si pasojë e ndryshimit të sasisë së produktit</t>
    </r>
    <r>
      <rPr>
        <b/>
        <i/>
        <sz val="9"/>
        <rFont val="Garamond"/>
        <family val="1"/>
      </rPr>
      <t>**</t>
    </r>
  </si>
  <si>
    <r>
      <t>Ndryshimi në % i Subvencioneve si pasojë e ndryshimit të sasisë së produktit</t>
    </r>
    <r>
      <rPr>
        <b/>
        <i/>
        <sz val="9"/>
        <rFont val="Garamond"/>
        <family val="1"/>
      </rPr>
      <t>**</t>
    </r>
  </si>
  <si>
    <r>
      <t>Ndryshimi në % i Transfertave të brendshme si pasojë e ndryshimit të sasisë së produktit</t>
    </r>
    <r>
      <rPr>
        <b/>
        <i/>
        <sz val="9"/>
        <rFont val="Garamond"/>
        <family val="1"/>
      </rPr>
      <t>**</t>
    </r>
  </si>
  <si>
    <r>
      <t>Ndryshimi në % i Transfertave të jashtme si pasojë e ndryshimit të sasisë së produktit</t>
    </r>
    <r>
      <rPr>
        <b/>
        <i/>
        <sz val="9"/>
        <rFont val="Garamond"/>
        <family val="1"/>
      </rPr>
      <t>**</t>
    </r>
  </si>
  <si>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</si>
  <si>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</si>
  <si>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r>
      <rPr>
        <b/>
        <sz val="8"/>
        <rFont val="Garamond"/>
        <family val="1"/>
      </rPr>
      <t>Produkti X</t>
    </r>
    <r>
      <rPr>
        <sz val="8"/>
        <rFont val="Garamond"/>
        <family val="1"/>
      </rPr>
      <t xml:space="preserve"> (shto produkte sipas rastit)</t>
    </r>
  </si>
  <si>
    <t>Detajimi i Kostos Totale të Produktit X sipas Artikujve Ekonomikë</t>
  </si>
  <si>
    <t xml:space="preserve">Pajisje  kompjuterike </t>
  </si>
  <si>
    <t xml:space="preserve">Automjete </t>
  </si>
  <si>
    <t xml:space="preserve">Nr automjete </t>
  </si>
  <si>
    <t xml:space="preserve">Blerje  orendi zyre </t>
  </si>
  <si>
    <t>Kondicionere</t>
  </si>
  <si>
    <t>RRITJE E SHIKUESHMERISE -AUDIENCA</t>
  </si>
  <si>
    <t>RRITJE E CILESISE SE PROGRAMEVE TELEVIZIVE,RADIOFONIKE NE NIVEL INFORMATIV,EDUKATIV,ARTISTIK</t>
  </si>
  <si>
    <t>RRITJA E NUMRIT TE PRODHIMEVE</t>
  </si>
  <si>
    <t>NE RRITJE</t>
  </si>
  <si>
    <t>ZGJERIMI I TREGUT TE REKLAMAVE</t>
  </si>
  <si>
    <t>Te drejta ekskluzive transmetimi</t>
  </si>
  <si>
    <t>FORMACION I QENDRUESHEM E BASHKEKOHOR I ORKESTRES SIMFONIKE TE RTSH-SE DHE ORGANIZIM I VAZHDUESHEM I AKTIVITETEVE TE SAJ KONCERTORE BRENDA E JASHTE VENDIT ME PJESEMARRJEN E HEREPASHERSHME TE TALENTEVE SHQIPTARE JASHTE SHQIPERISE,SI EDHE TE ARTISTEVE TE TALENTUAR NGA BOTA,PASURIM I ARKIVES ME PROGRAME MUZIKORE BASHKEKOHORE.</t>
  </si>
  <si>
    <t>30 cope</t>
  </si>
  <si>
    <t>RRITJE</t>
  </si>
  <si>
    <t>KRIJIMI I KUSHTEVE OPTIMALE PER VIJUESHMERINE E SISTEMIT TE DIGJITALIZIMIT</t>
  </si>
  <si>
    <t>Shpenzime te tjera lidhur me procesin e digjitalizimit</t>
  </si>
  <si>
    <t>Shpenzime te fazes se zbatimit te digjitalizimit lidhur me likuidimin e kredise etj.l</t>
  </si>
  <si>
    <t>Blerje pajisje,sisteme,makineri te ndryshme</t>
  </si>
  <si>
    <t>Kosto totale e produktit 19</t>
  </si>
  <si>
    <r>
      <t xml:space="preserve">Detajimi i Kostos Totale të </t>
    </r>
    <r>
      <rPr>
        <b/>
        <sz val="8"/>
        <color rgb="FFFF0000"/>
        <rFont val="Calibri"/>
        <family val="2"/>
        <scheme val="minor"/>
      </rPr>
      <t xml:space="preserve">Produktit 18 </t>
    </r>
    <r>
      <rPr>
        <b/>
        <sz val="8"/>
        <color theme="1"/>
        <rFont val="Calibri"/>
        <family val="2"/>
        <scheme val="minor"/>
      </rPr>
      <t>sipas Artikujve Ekonomikë</t>
    </r>
  </si>
  <si>
    <t>Nr.</t>
  </si>
  <si>
    <t>Qëllimi  i kësaj blerje është rritja e sigurisë se komunikimit te I.E.V.P per shkembimin e informacionit të klasifikuar. Objekti i kesaj blerje janë pajisje infrastrkture IT si edhe instalimi i tyre ne infrastrukturen ekzistuese.</t>
  </si>
  <si>
    <t>Blerje Paisje Infrastrukture IT - Loti 1 per SHKBB</t>
  </si>
  <si>
    <t>Produkti 19</t>
  </si>
  <si>
    <t>Kosto totale e produktit 18</t>
  </si>
  <si>
    <r>
      <t xml:space="preserve">Detajimi i Kostos Totale të </t>
    </r>
    <r>
      <rPr>
        <b/>
        <sz val="8"/>
        <color rgb="FFFF0000"/>
        <rFont val="Calibri"/>
        <family val="2"/>
        <scheme val="minor"/>
      </rPr>
      <t xml:space="preserve">Produktit 17 </t>
    </r>
    <r>
      <rPr>
        <b/>
        <sz val="8"/>
        <color theme="1"/>
        <rFont val="Calibri"/>
        <family val="2"/>
        <scheme val="minor"/>
      </rPr>
      <t>sipas Artikujve Ekonomikë</t>
    </r>
  </si>
  <si>
    <t>Qëllimi i përmirësimit  të sistemit informativ të menaxhimit të shkollave në kuadër të platformës e-learning në cilësinë e një projekti të nisur tashmë nga qeveria shqiptare, lidhet drejtpërdrejtë me përmirësimin  e sistemit arsimor duke mbledhur dhe përpunuar të gjithë informacionin e arsimit parauniversitar, duke rritur nivelin e interaktivitetit digjital të shkollave si dhe duke inkurajuar përdoruesit të përdorin teknologjitë e reja në arsim brenda sistemit. Projekti do të shtrihet në sistemin e arsimit parauniversitar (I – XII/XIII) në kuptim të ligjit 69/2012” Për arsimin parauniversitar në Republikën e Shqipërisë”.</t>
  </si>
  <si>
    <t>Permiresimi I Sistemit te Menaxhimit  te Informacionit Parauniversitar (SMIP)</t>
  </si>
  <si>
    <t>Produkti 18</t>
  </si>
  <si>
    <t>Kosto totale e produktit 17</t>
  </si>
  <si>
    <r>
      <t xml:space="preserve">Detajimi i Kostos Totale të </t>
    </r>
    <r>
      <rPr>
        <b/>
        <sz val="8"/>
        <color rgb="FFFF0000"/>
        <rFont val="Calibri"/>
        <family val="2"/>
        <scheme val="minor"/>
      </rPr>
      <t xml:space="preserve">Produktit 16 </t>
    </r>
    <r>
      <rPr>
        <b/>
        <sz val="8"/>
        <color theme="1"/>
        <rFont val="Calibri"/>
        <family val="2"/>
        <scheme val="minor"/>
      </rPr>
      <t>sipas Artikujve Ekonomikë</t>
    </r>
  </si>
  <si>
    <t>Objektivi kryesor i këtij projekti është përmirësimi i sistemit të integruar bibliotekar sipas standardeve të Bibliotekave Kombëtare të vendeve të zhvilluara. Gjithashtu vlen për t’u përmendur përshtatja me anë të teknologjisë me bibliotekat europiane dhe botërore në kuadër të bashkëpunimit dhe shkëmbimit të informacionit. 
Lehtësimi i punës së përditshme të punonjësve të Bibliotekës Kombëtare, menaxhimi i informacionit të jetë në kohë reale dhe i sigurt, në një sistem me kushte sigurie dhe i përshtatshëm në përputhje me kohën. 
Ngritja e një baze të dhënash funksionale, që mund të gjenerojë raporte të automatizuara. 
Gjithashtu objektiv tjetër i këtij projekti do të jetë parashikimi i qëndrës së vazhdueshmërisë së punës (Business Continuity Center, BCC) me qëllim mundësimin e ofrimit të shërbimit pa ndërprerje, 24 orë për 7 ditë të javës. Synimi kryesor eshte disponueshmeria e te dhënave ne kohe reale pa ndërprerje te shërbimit te sistemit digjitalizimit te Bibliotekes Kombetare.</t>
  </si>
  <si>
    <t>Ngritja e Sistemit te Digjitalizimit te Bibliotekes Kombetare</t>
  </si>
  <si>
    <t>Produkti 17</t>
  </si>
  <si>
    <t>Kosto totale e produktit 16</t>
  </si>
  <si>
    <r>
      <t xml:space="preserve">Detajimi i Kostos Totale të </t>
    </r>
    <r>
      <rPr>
        <b/>
        <sz val="8"/>
        <color rgb="FFFF0000"/>
        <rFont val="Calibri"/>
        <family val="2"/>
        <scheme val="minor"/>
      </rPr>
      <t xml:space="preserve">Produktit 15 </t>
    </r>
    <r>
      <rPr>
        <b/>
        <sz val="8"/>
        <color theme="1"/>
        <rFont val="Calibri"/>
        <family val="2"/>
        <scheme val="minor"/>
      </rPr>
      <t>sipas Artikujve Ekonomikë</t>
    </r>
  </si>
  <si>
    <t xml:space="preserve">I gjithë sistemi i provimeve të shtetit duhet të jetë i garantuar me fjalëkalime të sqaruara në pikën 4.1.4.
Sistemi duhet të përmiresohet/shtohen modulet e mëposhtme:
1) Moduli i hedhjes së pyetjeve në data bazë.
2) Moduli i regjistrimit për pjesëmarrje në testim
3) Moduli i gjenerimit të tezës së testimit të radhës dhe printimi i rezultatit të testimit sipas ambjenteve dhe në total
4) Moduli i verifikimit për t’u futur në ambientin e provimit
5) Ndërfaqja e pyetësorit 
6) Moduli i printimit të rezultatit të testimit për çdo kandidat
7) Moduli i raporteve dhe statistikave
8) Moduli i importit dhe eksportit të të dhënave
9) Moduli i Back-Up të të dhënave të data bazës
10) Moduli i gjenerimit dhe printimit të licencave
11) Moduli i konfigurimit të përdoruesve dhe roleve.
12) Moduli i aplikimit online për pjesëmarrje në testim nga portali e-Albania.
Përvec funksionaliteteve të sistemit duhet përmirësuar dhe infrastruktura fizike. Kur sistemi të jetë në punë dhe funksional opertari ekonomik fitues do të vazhdojë dhe me procesin e mirëmbajtjes.
</t>
  </si>
  <si>
    <t>Permirsimi I Sistemit te provimit te shtetit per profesionet e rregulluara (SPSH)</t>
  </si>
  <si>
    <t>Produkti 16</t>
  </si>
  <si>
    <t>Kosto totale e produktit 15</t>
  </si>
  <si>
    <r>
      <t xml:space="preserve">Detajimi i Kostos Totale të </t>
    </r>
    <r>
      <rPr>
        <b/>
        <sz val="8"/>
        <color rgb="FFFF0000"/>
        <rFont val="Calibri"/>
        <family val="2"/>
        <scheme val="minor"/>
      </rPr>
      <t xml:space="preserve">Produktit 14 </t>
    </r>
    <r>
      <rPr>
        <b/>
        <sz val="8"/>
        <color theme="1"/>
        <rFont val="Calibri"/>
        <family val="2"/>
        <scheme val="minor"/>
      </rPr>
      <t>sipas Artikujve Ekonomikë</t>
    </r>
  </si>
  <si>
    <t>Qëllimi kryesor i projektit është promovimi dhe zhvillimi i qëndrueshëm i mjedisit kulturor në promovimin dhe mbrojtjen e trashëgimisë kulturore në vënd, ku synohet ofrimi i mundësisë së navigimit interaktiv 3D dhe virtual reality (VR) objektet e trashëgimisë kulturore kombëtare dhe COD, ku përdoruesi mund të navigojë lirshëm dhe të vizitojë të gjitha veprat për listën e siteve kulturore të mëposhtme me ambient të brendshëm për version 3D:</t>
  </si>
  <si>
    <t>Shërbim ekspozimi në virtual tour në 3D</t>
  </si>
  <si>
    <t>Produkti 15</t>
  </si>
  <si>
    <t>Kosto totale e produktit 14</t>
  </si>
  <si>
    <r>
      <t xml:space="preserve">Detajimi i Kostos Totale të </t>
    </r>
    <r>
      <rPr>
        <b/>
        <sz val="8"/>
        <color rgb="FFFF0000"/>
        <rFont val="Calibri"/>
        <family val="2"/>
        <scheme val="minor"/>
      </rPr>
      <t xml:space="preserve">Produktit 13 </t>
    </r>
    <r>
      <rPr>
        <b/>
        <sz val="8"/>
        <color theme="1"/>
        <rFont val="Calibri"/>
        <family val="2"/>
        <scheme val="minor"/>
      </rPr>
      <t>sipas Artikujve Ekonomikë</t>
    </r>
  </si>
  <si>
    <t>Ngritja e sistemit dhe kryerja e sherbimit të nivelit të sigurisë Risk Assessment, siç përcaktohet në standartet e menaxhimit të të dhënave. Procedura duhet të përfshijë të gjithë perimetrin e Institucionit, si edhe çdo sistem kritik që mund të ndikojnë në sigurinë e të dhënave. Në testimin e tërësisë së perimetrit të institucionit do të përfshihen: 
- Perimetri i jashtëm ( ndërfaqet publike )
- Perimetri i brendshëm  (ndërfaqet e brëndshme LAN-LAN). 
- Perimetri fizik dhe niveli i akses kontrollit sipas ambjentit.
- Perimetri i sigurisë, klasifikimi i përdoruesve sipas të drejtave e detyrave.
- Rrjeti i brenshëm, ndarja dhe kategorizimi i rrjetit të transmetimit të të dhënave.
- Niveli i aksesit, nivelet e përdorueseve dhe konfigurimi i tyre.
- Aplikacionet, menaxhimi i tyre, mirembajtja dhe menyra e konfigurimit.
- Të dhënat, trajtimi, ruajtja dhe menaxhimi.
Menaxhimi i sigurisë dhe vlersimi i riskut që paraqesin përdoruesit nëpermjet logarive të tyre. Zgjidhja duhet te mundesoj:
- Sigurinë e llogarive te perdoruesve që përfshin menaxhimin e privilegjuar të fjalëkalimeve, regjistrimin e sesioneve, zbatimin e privilegjeve sipas hierarkise dhe raporte analitike.
- Sistemi dhe raportet analitike të 150(perdorues) llogarive të privilegjuara do të ndihmojne institucionin të mbrohet nga kërcënimet të vazhdueshme (kërcënimet e brendshme apo te jashtme)</t>
  </si>
  <si>
    <t>Ngritja e Sistemit, kryerja e shërbimit të risk assessment dhe data loss prevention- per DPD</t>
  </si>
  <si>
    <t>Produkti 14</t>
  </si>
  <si>
    <t>Kosto totale e produktit 13</t>
  </si>
  <si>
    <r>
      <t xml:space="preserve">Detajimi i Kostos Totale të </t>
    </r>
    <r>
      <rPr>
        <b/>
        <sz val="8"/>
        <color rgb="FFFF0000"/>
        <rFont val="Calibri"/>
        <family val="2"/>
        <scheme val="minor"/>
      </rPr>
      <t xml:space="preserve">Produktit 12 </t>
    </r>
    <r>
      <rPr>
        <b/>
        <sz val="8"/>
        <color theme="1"/>
        <rFont val="Calibri"/>
        <family val="2"/>
        <scheme val="minor"/>
      </rPr>
      <t>sipas Artikujve Ekonomikë</t>
    </r>
  </si>
  <si>
    <t>Zgjerimi  i sistemit ekzistues te sigurise ne katin nentoke te Kryeministrise</t>
  </si>
  <si>
    <t>Produkti 13</t>
  </si>
  <si>
    <t>Kosto totale e produktit 12</t>
  </si>
  <si>
    <r>
      <t xml:space="preserve">Detajimi i Kostos Totale të </t>
    </r>
    <r>
      <rPr>
        <b/>
        <sz val="8"/>
        <color rgb="FFFF0000"/>
        <rFont val="Calibri"/>
        <family val="2"/>
        <scheme val="minor"/>
      </rPr>
      <t xml:space="preserve">Produktit 11 </t>
    </r>
    <r>
      <rPr>
        <b/>
        <sz val="8"/>
        <color theme="1"/>
        <rFont val="Calibri"/>
        <family val="2"/>
        <scheme val="minor"/>
      </rPr>
      <t>sipas Artikujve Ekonomikë</t>
    </r>
  </si>
  <si>
    <t xml:space="preserve">Objektivi i përgjithshëm i projektit: Krijimi i sistemit të qëndror për monitorimin e IEVP-ve për të parandaluar futjen e sendeve te ndaluara; Detektimi dhe zbulimi në kohë reale të problematikave që mund të ndodhin në pikat e IEVP-ve; Monitorimi dhe kontroll i altivitetit të pikave kyçe të përcaktuara për  parandalimin e akteve kriminale; Shkëmbim informacioni në kohë reale me strukturat e tjera përgjegjëse për monitorimin dhe ndjekjen e autorëve të veprimeve të kundra ligjshme; Krijimi i një strukture reagimi qendror pranë DPB-së në rast mos veprimi nga ana e strukturës lokale IEVP. Objekti kryesor i furnizimit me Skanera është rritja dhe forcimi i elementeve të sigurisë nëpërmjet kontrollit elektronik të futjes së mallrave dhe ushqimeve në IEVP.
</t>
  </si>
  <si>
    <t xml:space="preserve">Blerje pajisjesh “Skaner Bagazhesh per institucionet e sigurise se larte, te gjitha I.E.V.P- te e Sigurise se Larte ne Drejtorine e Burgjeve si dhe ne Agjencine Kombetare te Shoqerise se Informacionit </t>
  </si>
  <si>
    <t>Produkti 12</t>
  </si>
  <si>
    <t>Kosto totale e produkti 11</t>
  </si>
  <si>
    <r>
      <t xml:space="preserve">Detajimi i Kostos Totale të </t>
    </r>
    <r>
      <rPr>
        <b/>
        <sz val="8"/>
        <color rgb="FFFF0000"/>
        <rFont val="Calibri"/>
        <family val="2"/>
        <scheme val="minor"/>
      </rPr>
      <t xml:space="preserve">Produktit 10 </t>
    </r>
    <r>
      <rPr>
        <b/>
        <sz val="8"/>
        <color theme="1"/>
        <rFont val="Calibri"/>
        <family val="2"/>
        <scheme val="minor"/>
      </rPr>
      <t>sipas Artikujve Ekonomikë</t>
    </r>
  </si>
  <si>
    <t>Objektivi i përgjithshëm i projektit është si vijon:
Krjimi i broshurave informuese, mbi vendodhjet e mundshme si destinacione për investime strategjike, ku pjesë e të cilave do të jenë edhe regjistrime 3D apo fotografime panoramë 360o. 
Qëllimi(et) i kësaj kontrate është/janë si më poshtë:
• Lehtësimi i punës së AIDA në promovimin e këtyre destinacioneve;
• Informimi i të gjithë investitorëve potencial, mbi atraksionet e Shqipërisë, pozicionit të tyre, aksesit, karakteristikave si dhe lehtësirave që parashikohen nga shteti Shqiptar për investimet strategjike;
•  Promovim i atraksioneve turistike për turistët e huaj dhe vendas;
Rezultatet e projektit janë si më poshtë vijon: 
- Rezultati 1: Fotografimi, filmimi (3D, 360Pano) i 94 destinacioneve atraktive të Shqipërisë, sipas listës së zonave të propozuara;
- Rezultati 2: Krijimi i broshurave informuese për këto destinacione; 
- Rezultati 3: Lidhja e të dhënave të mësipërme me faqen zyrtare të AIDA, përkatësisht seksionit të promovimit të destinacioneve, përmes krijimit të barcodeve për çdo broshurë.</t>
  </si>
  <si>
    <t>Paraqitje në version 360 gradë dhe broshurat përkatëse për 94 site turistike</t>
  </si>
  <si>
    <t>Kosto totale e produktit 11</t>
  </si>
  <si>
    <t xml:space="preserve">Objekti kryesor i këtij shërbimi është realzimi i sherbimeve mirembajtese per Mirëmbajtja e Sistemit Video dhe Konference  per Komunikimin e Kryeministrisë me Ministrite e Linjes, me me qëllim sigurimin e vazhdimesisë së punës në mbi 99.95% për të gjithë komponentet dhe shërbimet e ofruara nga ky sistem. Komponentët kryesore të sistemit janë: Platforma Polycom RealPresence Immersive Studio Flex me te gjitha komponentet hardware dhe software te saj.   Qëllimi i këtij shërbimi është sigurimi i një kontrate mirëmbajtjeje i sistemit të Video Konferencë Ky sistem i cili eshte i implementuar (hostuar) pjesërisht pranë ambjenteve të Agjencisë Kombëtare të Shoqërisë së Informacionit (AKSHI) dhe pjesërisht pranë ambienteve te Këshillit të Ministrave, perdoret nga Këshilli i Ministrave per realizimin e videocall per te mundesuar komunikimin zanor dhe video midis zyres se Kryeministrit dhe Ministrive apo perfaqesues te jashtem te pushteti vendor dhe qendror, si brenda ashtu dhe jashte rrjetit qeveritar.
Për shkak të rëndësisë së veçantë të këtij sistemi, është e nevojshme të kemi zgjidhje të shpejtë të incidenteve, integritet të proceseve të punës dhe mirëmbajtje parandaluese
</t>
  </si>
  <si>
    <t>Blerje pajisje  IT (interpelanca)</t>
  </si>
  <si>
    <t>Produkti 11</t>
  </si>
  <si>
    <t>Kosto totale e produktit 10</t>
  </si>
  <si>
    <r>
      <t xml:space="preserve">Detajimi i Kostos Totale të </t>
    </r>
    <r>
      <rPr>
        <b/>
        <sz val="8"/>
        <color rgb="FFFF0000"/>
        <rFont val="Calibri"/>
        <family val="2"/>
        <scheme val="minor"/>
      </rPr>
      <t xml:space="preserve">Produktit 9 </t>
    </r>
    <r>
      <rPr>
        <b/>
        <sz val="8"/>
        <color theme="1"/>
        <rFont val="Calibri"/>
        <family val="2"/>
        <scheme val="minor"/>
      </rPr>
      <t>sipas Artikujve Ekonomikë</t>
    </r>
  </si>
  <si>
    <t xml:space="preserve">Shtimi i shërbimeve të reja elektronike në portalin qeveritar e-Albania dhe në Platformën Qeveritare të Ndërveprimit.  Detyrat e listuara në vijim: Riinxhinierim e modernizim procesesh pune të sistemeve te reja që do të lidhen dhe atyre ekzistuese. Ofrim shërbimesh të reja elektronike në portalin qeveritar e-albania. Zhvillimet e webservice-ve në rastet kur sistemi back-end nuk është i mbuluar nga një kontratë mirëmbajtjeje e sistemit (dhe që nuk ka të parashikuar zhvillime të reja). Qëllimi i kontratës me objekt “Shtimi i shërbimeve elektronike në portalin e-Albania” është integrimi i sistemeve të ndryshme qeveritare në Platformën e Ndërveprimit ESB. Si rezultat i këtyre integrimeve, portali e-Albania do të pasurohet me shërbime të reja elektronike, duke zgjeruar gamën e shërbimeve elektronike ekzistuese
</t>
  </si>
  <si>
    <t xml:space="preserve">“Shtimi i sherbimeve dhe nderlidhjes me institucionet ne portalin e-Albania”  </t>
  </si>
  <si>
    <t>Produkti 10</t>
  </si>
  <si>
    <r>
      <t xml:space="preserve">Detajimi i Kostos Totale të </t>
    </r>
    <r>
      <rPr>
        <b/>
        <sz val="8"/>
        <color rgb="FFFF0000"/>
        <rFont val="Calibri"/>
        <family val="2"/>
        <scheme val="minor"/>
      </rPr>
      <t xml:space="preserve">Produktit 8 </t>
    </r>
    <r>
      <rPr>
        <b/>
        <sz val="8"/>
        <color theme="1"/>
        <rFont val="Calibri"/>
        <family val="2"/>
        <scheme val="minor"/>
      </rPr>
      <t>sipas Artikujve Ekonomikë</t>
    </r>
  </si>
  <si>
    <t xml:space="preserve">Objektivi i pergjithshem i ketij projekti eshte krijimi dhe implementimi i nje sistemi qendror per menaxhimin e hyrje-daljeve ne institucionet shteterore. Perdorimi i nje databaze te vetme per te gjithe nenpunesit e administrates shteterore. Implementimin e sistemi te akses kontrollit ne intitucionet shteterore dhe lidhjen e tyre me sistemin qendror. Perdoruesit qe logohen te mund te punojne vetem ne te dhenat e institucionit perkates. Integrimi i sistemit qendror me sistem te tjera sigurie ne institucione ne menyre qe te rrisi sigurine e institucioneve. Automatizimin e ruajtjes se informacionit per vizitoret. Llogaritja e orarit te qendrimit ne pune (Time Atendance) per punonjesit e kerkuar dhe gjenerimi i raporteve ne nivel global dhe lokal (cdo institucion). Raportet duhet te ofrohen ne gjuhen Shqipe. Qëllimet janë krijimin e nje strukture qendrore menaxhimi e cila perbehet nga nje server qendror dhe nje software menaxhimi. Implementimi i sistemit te Akses kontrollit ne te gjitha institucionet shteterore. Implementimi i nje sistemi per menaxhimin e vizitoreve per disa institucione. 
</t>
  </si>
  <si>
    <t>Blerje pajisje akses kontrolli per institucionet dhe integrim me sistemin qendror te AKSHI</t>
  </si>
  <si>
    <r>
      <t xml:space="preserve">Detajimi i Kostos Totale të </t>
    </r>
    <r>
      <rPr>
        <b/>
        <sz val="8"/>
        <color rgb="FFFF0000"/>
        <rFont val="Calibri"/>
        <family val="2"/>
        <scheme val="minor"/>
      </rPr>
      <t xml:space="preserve">Produktit 7 </t>
    </r>
    <r>
      <rPr>
        <b/>
        <sz val="8"/>
        <color theme="1"/>
        <rFont val="Calibri"/>
        <family val="2"/>
        <scheme val="minor"/>
      </rPr>
      <t>sipas Artikujve Ekonomikë</t>
    </r>
  </si>
  <si>
    <t xml:space="preserve">Përmiresimi i sistemit duke zhvilluar module të brendshëm për shqyrtimin e lejeve për secilin nga institucionet ASHA, IMK, AMBU dhe ZABU, AKM, Ministria e Turizmit dhe Mjedisit, në përputhje me legjislacionin në fuqi. Ofrimi i shërbimit të shqyrtimit të lejeve nga ASHA, IMK, (AMBU dhe ZABU), AKM, Ministria e Turizmit dhe Mjedisit në kuadër të lejeve të ndërtimit.
Lidhja në mënyrë native me sistemin ekzistues  backend për lejet e ndërtimit për të aksesuar aplikimet që kanë nevojë për mendimin e institucioneve të sipërpërmendura.
Krijimi i formave të kërkimit dhe të raportimit, të personalizuara sipas llojit të institucionit.
Kryerja e modifikimeve të nevojshme në sistemin backend ekzistues të lejeve në mënyrë të merren parasysh koha në të cilën aplikimet ndodhen në këto institucione për veprim.
Ofrimi i këtij shërbimi në mënyrë të pavarur online nëpërmjet portalit e-Albania për qytetarët dhe subjektet e interesit.
Përshtatja e sistemit “e-leje” në përputhje me ndryshimet e përcaktuara nga legjislacioni, ku permendim por pa u limituar, ligji, vkm, udhëzim. (Çdo ndryshim në ligjet ekzistuese do reflektohet në worklow-t e sistemit).Ngritja e një site sekondarë (BCC) për sistemin e-Leje për garantin e vazhdueshmërisë së punës.
Përmiresimi i klimës së biznesit në drejtim të lehtësimit të procedurave për aplikimin për leje duke dixhitalizuar edhe hallken e miratimit të lejeve nga ASHA, IMK, (AMBU dhe ZABU), AKM dhe MTM.
Përshpejtimi i proceseve të brendshme të punës së instucioneve përfituese.
Krijimi i një moduli software web: “Modulin Elektronik të Institucioneve për e-Lejet”, që do të automatizojë procesin e dhënies së mendimit nga institucionet ASHA, IMK, (AMBU dhe ZABU), AKM, MTM. 
Përmirësimi i sistemit aktual të brendshëm të lejeve për t’u integruar modulet që do të ndërtohet.
Përmirësimi dhe përshtatja e  proceseve dhe workflow-ve aktuale në kuadër të perfeksionimit të sistemit e-leje. Sigurimi i disponueshmërisë së lartë të sistemit “e-Leje”. 
Sistemi që do të ndërtohet dhe zbatohet, duhet të jetë në përputhje me dispozitat e vendimit nr. 945, datë 02.11.2012, Për miratimin e rregullores “Administrimi i sistemit të Bazave të të Dhënave Shtetërore”, në lidhje me disponueshmërinë, integritetin dhe konfidencalitetin e sistemit.
Përmirësimi i sistemit me anë të moduleve për të qënë të aksesueshem nga insitucionet e ASHA, IMK, AMBU dhe ZABU, AKM, MTM si institucione të cilat japin një leje dytësore në funksion të lejeve të ndërtimit dhe zhvillimit.
Modifikimi i sistemit aktual backend të lejeve për tu përshtatur  me moduli që do të ndërtohet.
Vendosja e komunikimit elektronik me institucionet e tjera për konsultimin e të dhënave.
Ngritja e shërbimeve elektronike në portalin qeveritar e-Albania për të mundësuar aplikimin online për leje në këto institucione.
Përmirësimi i proceseve dhe workflow-ve aktuale në kuadër të perfeksionimit të sistemit e-leje.
Integrimi me sistemin WebGis. Instalimi dhe konfigurimi i të gjithë elementeve shtesë, të nevojshëm për funksionimin e sistemit.
Ngritja e një site sekondar (BCC) për sistemin “e-Leje” me qëllim vazhdueshmerinë e punës.
Lëvrimi dhe konfigurimi i pajisjeve harduerike për realizimin e projektit.
Realizimin e konfigurimeve përkatëse për High Availability(HA) të makinave virtuale me qëllim disponueshmëri të lartë të shërbimeve të ngritura në këto VM.
Trajnimi i përdoruesve.
Mirëmbajtja.
</t>
  </si>
  <si>
    <t xml:space="preserve"> Permirsimi i Sistemit te aplikimit per leje Ndertimi</t>
  </si>
  <si>
    <r>
      <t xml:space="preserve">Detajimi i Kostos Totale të </t>
    </r>
    <r>
      <rPr>
        <b/>
        <sz val="8"/>
        <color rgb="FFFF0000"/>
        <rFont val="Calibri"/>
        <family val="2"/>
        <scheme val="minor"/>
      </rPr>
      <t xml:space="preserve">Produktit 1 </t>
    </r>
    <r>
      <rPr>
        <b/>
        <sz val="8"/>
        <color theme="1"/>
        <rFont val="Calibri"/>
        <family val="2"/>
        <scheme val="minor"/>
      </rPr>
      <t>sipas Artikujve Ekonomikë</t>
    </r>
  </si>
  <si>
    <t xml:space="preserve"> Objektivi i pergjithshem eshte shtimi i kapacitetit te pajsjeve hardware per Infrastrukturen PKI, ne menyre qe performanca dhe sherbimi i gjenerimit te jete ne efikasitetin e duhur, si dhe  nenshkrimi elektronik drejt ne browser dhe integrimi i tij ne sistemet back-end, si dhe menyra remote signing te certifikatave elektronike per te lehtesuar procesin e firmosjes.    Qëllimet e kësaj kontrate janë si më poshtë: Shtimi i kapaciteteve hardware per Infrastrukturen PKI; Implementimi i sistemit “Regjistri aplikimeve te NE “; Rritja e cilësisë së shërbimit ndaj institucioneve shtetërore dhe bizneseve private; Nenshkrim elektronik drejt ne browser dhe integrimi i tij ne sistemet back-end;
“Regjistri i Aplikimeve te NE” do realizohet si rezualtat i miratimit te VKM nr.673, date 22.11.2017 “Për Riorganizimin e Agjencise Kombetare te Shoqerise se Informacionit”, neni 5, pika “ë” përcaktohet se, AKSHI eshte i vetmi institucion qendror qe ofron shërbimin e nënshkrimit elektronik, se bashku me pajisjen përkatëse dhe vulën dixhitale, per organet dhe institucionet e administratës publike dhe subjektet private, sipas tarifave te përcaktuara ne Vendimin e Keshillit te Ministrave”.</t>
  </si>
  <si>
    <t xml:space="preserve"> UPGRADE I INFRASTRTUKURËS QEVERITARE TË ÇELËSAVE PUBLIK</t>
  </si>
  <si>
    <r>
      <t xml:space="preserve">Detajimi i Kostos Totale të </t>
    </r>
    <r>
      <rPr>
        <b/>
        <sz val="8"/>
        <color rgb="FFFF0000"/>
        <rFont val="Calibri"/>
        <family val="2"/>
        <scheme val="minor"/>
      </rPr>
      <t xml:space="preserve">Produktit 5 </t>
    </r>
    <r>
      <rPr>
        <b/>
        <sz val="8"/>
        <color theme="1"/>
        <rFont val="Calibri"/>
        <family val="2"/>
        <scheme val="minor"/>
      </rPr>
      <t>sipas Artikujve Ekonomikë</t>
    </r>
  </si>
  <si>
    <t xml:space="preserve">Infrastruktura e re qe do te shtohet do te jete fleksibel, e shkallezueshme dhe me mundesi per tu update-uar.
Infrastruktura e re qe do lejoje ekzekutimin e cdo ngarkese (aplikacione, sherbime) kudo- ne servera fizik, virtual ose ne kontainera.
Infrastruktura e re qe do operoje cdo ngarkese (aplikacione, sherbime), duke mos patur shqetesime lidhur me burimet e infrastruktures ose me ceshtje kompatibiliteti.
Arkitektura e pergjithshme e infrastruktures se re eshte parashikuar e shkallezueshme edhe e zgjerueshme per te permbushur kerkesat ne rritje.
Qellimi i ketij projekti eshte zgjerimi i kapaciteteve per te permbushur kerkesat e AKSHI per ti ofruar sherbime ne Cloud institucioneve te tjera bazuar në VKM Nr. 248 datë 27.04.2007, të ndryshuar, në zbatim të pikës 3, gërma n), qe parashikon zhvillimin dhe ofrimin e shërbimeve të infrastrukturës “cloud” për administratën publike, nëpërmjet Qendrës së të Dhënave Qeveritare (Datacenter Qeveritar).
Kjo infrastrukture do te implementohet si “Site Primar” ne Datacenterin e AKSHI. Sipas vleresimeve te kryera, infrastruktura e re duhet te permbushi kerkesat minimale per 800cores, memorje jo me pak se 26TB dhe hapesire storage jo me pak se 500TB.
</t>
  </si>
  <si>
    <t>Rritja e Kapaciteteve ne Qendren e te dhenave Qeveritare</t>
  </si>
  <si>
    <r>
      <t xml:space="preserve">Detajimi i Kostos Totale të </t>
    </r>
    <r>
      <rPr>
        <b/>
        <sz val="8"/>
        <color rgb="FFFF0000"/>
        <rFont val="Calibri"/>
        <family val="2"/>
        <scheme val="minor"/>
      </rPr>
      <t xml:space="preserve">Produktit 3 </t>
    </r>
    <r>
      <rPr>
        <b/>
        <sz val="8"/>
        <color theme="1"/>
        <rFont val="Calibri"/>
        <family val="2"/>
        <scheme val="minor"/>
      </rPr>
      <t>sipas Artikujve Ekonomikë</t>
    </r>
  </si>
  <si>
    <t xml:space="preserve">
Përshkrimi i Projektit: Krijimi i sitit BCC per  platformen hibride (HPE Synergy)
</t>
  </si>
  <si>
    <t>Krijimi I sitit BCC per platformen hibride</t>
  </si>
  <si>
    <r>
      <t xml:space="preserve">Detajimi i Kostos Totale të </t>
    </r>
    <r>
      <rPr>
        <b/>
        <sz val="8"/>
        <color rgb="FFFF0000"/>
        <rFont val="Calibri"/>
        <family val="2"/>
        <scheme val="minor"/>
      </rPr>
      <t xml:space="preserve">Produktit 4 </t>
    </r>
    <r>
      <rPr>
        <b/>
        <sz val="8"/>
        <color theme="1"/>
        <rFont val="Calibri"/>
        <family val="2"/>
        <scheme val="minor"/>
      </rPr>
      <t>sipas Artikujve Ekonomikë</t>
    </r>
  </si>
  <si>
    <t>Upgarede I infrastruktures hardware dhe ngritja e site BCC E Platformes everitare te Nderveprimit</t>
  </si>
  <si>
    <t>Upgrade I infrastruktures hardware dhe ngritja e site BCC E Platformes qeveritare te nderveprimitGovernment Gateway</t>
  </si>
  <si>
    <r>
      <t xml:space="preserve">Detajimi i Kostos Totale të </t>
    </r>
    <r>
      <rPr>
        <b/>
        <sz val="8"/>
        <color rgb="FFFF0000"/>
        <rFont val="Calibri"/>
        <family val="2"/>
        <scheme val="minor"/>
      </rPr>
      <t xml:space="preserve">Produktit 2 </t>
    </r>
    <r>
      <rPr>
        <b/>
        <sz val="8"/>
        <color theme="1"/>
        <rFont val="Calibri"/>
        <family val="2"/>
        <scheme val="minor"/>
      </rPr>
      <t>sipas Artikujve Ekonomikë</t>
    </r>
  </si>
  <si>
    <t>Nr. Sistemi</t>
  </si>
  <si>
    <t>Ngritja e sistemit te kontrollitte aksesit ne rrjetin GovNet per ministrite e linjes dhe institucionet e vartesise</t>
  </si>
  <si>
    <t>Permiresimi I strukturave Hardware  Ngritja e sistemit tekontrollit te aksesit ne rrjetin Gov NET</t>
  </si>
  <si>
    <t>Me qëllim eleminimin e pikave të vetme të dështimit (Rritja e kapacitetit të instaluar, furnizimi nga një linjë e veteme TM) propozojmë të investohet në një infrastrukturë të re dhe në përmirësimin e ekzistueses me një furnizim nga rrjeti TM të ndryshëm nga i pari ( në kabinën veriore) me kohë minimale “Down Time”.
Infrastruktura e re e propzuar duhet të përbëhet nga:
1. Një transformator me kapacitet të tillë sa e vetme do të mund të përballojë të gjithë ngarkesën e plotë për të gjitha dhomat e serverave të lidhur në pikën e tensionit të mesëm në krahun verior të godinës e cila do të quhet  “ Linja B” Ngarkesa e përafërt 1250 kVA.
2. 3 gjeneratorë me kapacitet 700 kVA secila, të lidhur në skemën N+1 ( dy në punë dhe një “standby”). Ky bllok gjeneratorësht do të shërbejë si burim alternativ në rast se mungon energjia në linjën ekzistuese, (Linja A) ose në linjën e re (Linja B). Gjeneratorët duhet të pajisen me panelet e kontrollit, sinkronizimit dhe ndërrimit të linjave (Change gear) me mundësi integrimi në BMS.
3. Pas implementimit të linjës së re (Linja B), duhet të kryhet ridizenjimi i shpërndarjes së energjisë  në infrastrukturën ekzistuese në mënyrë që të kemi një zbatim të rregullt të skemës 2N, përfshirë këtu dhe shtimin e paneleve për linjën e dytë dhe PDU në rack.. Ridizenjimi do të bëjë të mundur që furnizimi me energji i çdo rack-u në dhomat SR1, SR2, SR3, SR4, SR5, të sigurohet nga dy linja të pavrarura “A” dhe “B”. Po kështu dhe për ftohjen.
4. Rishpërndarja e UPS-ëve ekzistues pas implementimit të linjës së re.</t>
  </si>
  <si>
    <t>Permiresimi i rrjetit elektrik te Datacenter-it Qeveritar</t>
  </si>
  <si>
    <t>Rritja e kapaciteteve ne DC</t>
  </si>
  <si>
    <r>
      <t xml:space="preserve">Detajimi i Kostos Totale të </t>
    </r>
    <r>
      <rPr>
        <b/>
        <sz val="9"/>
        <color rgb="FFFF0000"/>
        <rFont val="Calibri"/>
        <family val="2"/>
        <scheme val="minor"/>
      </rPr>
      <t xml:space="preserve">Produktit 1 </t>
    </r>
    <r>
      <rPr>
        <b/>
        <sz val="9"/>
        <color theme="1"/>
        <rFont val="Calibri"/>
        <family val="2"/>
        <scheme val="minor"/>
      </rPr>
      <t>sipas Artikujve Ekonomikë</t>
    </r>
  </si>
  <si>
    <t>NR</t>
  </si>
  <si>
    <t>Agjencia Kombëtare e Shoqërisë së Informacionit duke qënë një institucion në rritje si nga ana e numrit të pajisjeve si pjesë e datacenter-it qeveritar, ashtu edhe në numrin e punonjësve të saj sjell nevojën e zgjerimit të ambjenteve të saj. Pas kalimit të ambjenteve të ish-QKR nën administrimin e AKSHI dhe rikonstruksionit të tyre për tju përshtatur nevojave të AKSHI, duhet të vijohet me blerjen e pajisjeve elektronike, elektrike si dhe sistemeve në shërbim të datacenter-it qeveritar.</t>
  </si>
  <si>
    <t>M870052</t>
  </si>
  <si>
    <t xml:space="preserve">
Realizimi i kushteve te AKSHI
</t>
  </si>
  <si>
    <t>Realizimi i kushteve të AKSHI</t>
  </si>
  <si>
    <r>
      <t>Detajimi i Kostos Totale të</t>
    </r>
    <r>
      <rPr>
        <b/>
        <sz val="8"/>
        <color rgb="FFFF0000"/>
        <rFont val="Calibri"/>
        <family val="2"/>
        <scheme val="minor"/>
      </rPr>
      <t xml:space="preserve"> Produktit 2 </t>
    </r>
    <r>
      <rPr>
        <b/>
        <sz val="8"/>
        <color theme="1"/>
        <rFont val="Calibri"/>
        <family val="2"/>
        <scheme val="minor"/>
      </rPr>
      <t>sipas Artikujve Ekonomikë</t>
    </r>
  </si>
  <si>
    <t>Numër Licensash</t>
  </si>
  <si>
    <t>Blerja e Licensave software."Marreveshja e Partneritetit Strategjik e Qeverise shqiptare  me Microsoft coorp"</t>
  </si>
  <si>
    <t>Licensa software</t>
  </si>
  <si>
    <r>
      <t xml:space="preserve">Detajimi i Kostos Totale të </t>
    </r>
    <r>
      <rPr>
        <b/>
        <sz val="8"/>
        <color rgb="FFFF0000"/>
        <rFont val="Calibri"/>
        <family val="2"/>
        <scheme val="minor"/>
      </rPr>
      <t>Produktit 1</t>
    </r>
    <r>
      <rPr>
        <b/>
        <sz val="8"/>
        <color theme="1"/>
        <rFont val="Calibri"/>
        <family val="2"/>
        <scheme val="minor"/>
      </rPr>
      <t xml:space="preserve"> sipas Artikujve Ekonomikë</t>
    </r>
  </si>
  <si>
    <t>Numër Punonjesish</t>
  </si>
  <si>
    <t>Shpenzimet e mirëmbajtjes se sistemeve IT në vazhdim për AKSHI-n dhe Institucionet e tjera qeveritare, shpenzimet e pagave , sigurimeve dhe shpenzime te tjera për nevojat e Institucionit</t>
  </si>
  <si>
    <t xml:space="preserve">                                          Mirëmbajtja e sistemeve IT të AKSHI dhe Institucioneve Qeveritare</t>
  </si>
  <si>
    <t xml:space="preserve">1) Konsolidimi i infrastrukturës dixhitale në të gjithë territorin e Republikës së Shqipërisë, duke respektuar me rigorozitet parimet evropiane të konkurrencës së lirë e të ndershme.       
  2) Shtimin dhe promovimin e shërbimeve elektronike për qytetarët, biznesin dhe administratën. </t>
  </si>
  <si>
    <t>"Informatizimi i të gjithë Institucioneve shtetërore qe konsiston në Zhvillimin e një
 infrastrukture TIK të aftë për të mbështetur veprimtaritë e përditshme të administratës publike dhe rritjen e efiçencës duke ulur kohën për të aksesuar, përpunuar dhe transmetuar informacionin ndërsa përmirësohet rrjedha e informacionit si dhe Shtimi, promovimi i shërbimeve elektronike për qytetarët, biznesin dhe administratën"</t>
  </si>
  <si>
    <t>E-Qeverisja, e cila synon informatizimin e të gjithë institucioneve shtetërore</t>
  </si>
  <si>
    <t xml:space="preserve">E-Qeverisja </t>
  </si>
  <si>
    <t>PRESIDENCA</t>
  </si>
  <si>
    <t>KUVENDI</t>
  </si>
  <si>
    <t>KRYEMINISTRIA</t>
  </si>
  <si>
    <t>SHERBIMI INFORMATIV SHTETEROR</t>
  </si>
  <si>
    <t>RADIO TELEVIZIONI SHQIPTAR</t>
  </si>
  <si>
    <t>DREJTORIA E PERGJITHSHME E ARKIVAVE</t>
  </si>
  <si>
    <t>KONTROLLI I LARTE I SHTETIT</t>
  </si>
  <si>
    <t>PROKURORIA E PERGJITHSHME</t>
  </si>
  <si>
    <t>KESHILLI I LARTE GJYQESOR</t>
  </si>
  <si>
    <t>GJYKATA KUSHTETUESE</t>
  </si>
  <si>
    <t>AGJENSIA TELEGRAFIKE SHQIPTARE</t>
  </si>
  <si>
    <t>INSTITUTI I STATISTIKAVE</t>
  </si>
  <si>
    <t>SHKOLLA E MAGJISTRATURES</t>
  </si>
  <si>
    <t>QENDRA KOMBETARE E KINEMATOGRAFISE</t>
  </si>
  <si>
    <t>RIVLERESIMI KALIMTAR I MAGJISTRATIT</t>
  </si>
  <si>
    <t>KESHILLI LARTE I PROKURORISE</t>
  </si>
  <si>
    <t>KOMISIONERI PUBLIK</t>
  </si>
  <si>
    <t>AVOKATI I POPULLIT</t>
  </si>
  <si>
    <t>INSPEKTORIATI I LARTE I DEKLARIMIT TE KONTROLLIT TE PASURIVE DHE KONFLIKTIT TE INTERESAVE</t>
  </si>
  <si>
    <t>AUTORITETI I KONKURRENCES</t>
  </si>
  <si>
    <t>KESHILLI KOMBETAR I KONTABILITETIT</t>
  </si>
  <si>
    <t>KOMITETI SHTETEROR I KULTEVE</t>
  </si>
  <si>
    <t>DREJTORIA E SHERBIMEVE QEVERITARE</t>
  </si>
  <si>
    <t>AGJENCIA E MENAXHIMIT TE BURIMEVE UJORE</t>
  </si>
  <si>
    <t>AVOKATURA E SHTETIT</t>
  </si>
  <si>
    <t>INSPEKTORIATI QENDROR</t>
  </si>
  <si>
    <t>DREJTORIA ESIGURIMIT TE INFORMACIONIT TE KLASIFIKUAR</t>
  </si>
  <si>
    <t>AGJENCIA E PROKURIMIT PUBLIK</t>
  </si>
  <si>
    <t>AGJENCIA KOMBETARE E SHOQERISE SE INFORMACIONIT</t>
  </si>
  <si>
    <t>AGJENCIA E OFRIMIT TE SHERBIMEVE PUBLIKE</t>
  </si>
  <si>
    <t>AGJENCIA E ZHVILLIMIT TE TERRITOTRIT</t>
  </si>
  <si>
    <t>AGJENCIA KOMBETARE E PLANIFIKIMIT TE TERRITORIT</t>
  </si>
  <si>
    <t>AGJENCIA AUTONOME E AUDITIMIT TE FONDEVE TE BE</t>
  </si>
  <si>
    <t>AUTORITETI SHTETEROR GJEOHAPSINOR</t>
  </si>
  <si>
    <t>AUTORITETI KOMBETAR PER CERTIFIKIMI ELEKTRONIK /SIGURINE KIBERNETIKE</t>
  </si>
  <si>
    <t>SHKOLLA SHQIPTARE E ADMINISTRATES PUBLIKE</t>
  </si>
  <si>
    <t>AGJENCIA PER MBESHTETJEN E SHOQERISE CIVILE</t>
  </si>
  <si>
    <t>KOMISIONI I PROKURIMIT PUBLIK</t>
  </si>
  <si>
    <t>KOMISIONERI PER MBROJTJEN NGA DISKRIMINIMI</t>
  </si>
  <si>
    <t>INSTITUTI I STUDIMEVE TE KRIMEVE TE KOMUNIZMIT</t>
  </si>
  <si>
    <t>AUTORITETI PER TE DREJTEN E INFORMIMIT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</si>
</sst>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0.0"/>
    <numFmt numFmtId="169" formatCode="00000"/>
    <numFmt numFmtId="170" formatCode="_(* #,##0_);_(* \(#,##0\);_(* &quot;-&quot;??_);_(@_)"/>
    <numFmt numFmtId="171" formatCode="mmmm\ d\,\ yyyy"/>
    <numFmt numFmtId="172" formatCode="0;[Red]0"/>
    <numFmt numFmtId="173" formatCode="_(* #,##0.0_);_(* \(#,##0.0\);_(* &quot;-&quot;??_);_(@_)"/>
    <numFmt numFmtId="174" formatCode="_-* #,##0_-;\-* #,##0_-;_-* &quot;-&quot;??_-;_-@_-"/>
  </numFmts>
  <fonts count="192"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i/>
      <sz val="9"/>
      <color theme="1"/>
      <name val="Garamond"/>
      <family val="1"/>
    </font>
    <font>
      <b/>
      <i/>
      <sz val="8"/>
      <color theme="1"/>
      <name val="Garamond"/>
      <family val="1"/>
    </font>
    <font>
      <b/>
      <sz val="9"/>
      <name val="Garamond"/>
      <family val="1"/>
    </font>
    <font>
      <b/>
      <sz val="8"/>
      <color indexed="10"/>
      <name val="Garamond"/>
      <family val="1"/>
    </font>
    <font>
      <b/>
      <sz val="8"/>
      <color indexed="8"/>
      <name val="Garamond"/>
      <family val="1"/>
    </font>
    <font>
      <b/>
      <sz val="9"/>
      <color indexed="81"/>
      <name val="Tahoma"/>
      <family val="2"/>
      <charset val="238"/>
    </font>
    <font>
      <sz val="9"/>
      <color indexed="81"/>
      <name val="Tahoma"/>
      <family val="2"/>
      <charset val="238"/>
    </font>
    <font>
      <sz val="12"/>
      <color theme="1"/>
      <name val="Calibri"/>
      <family val="2"/>
      <scheme val="minor"/>
    </font>
    <font>
      <sz val="12"/>
      <color theme="1"/>
      <name val="Garamond"/>
      <family val="1"/>
    </font>
    <font>
      <sz val="10"/>
      <name val="Arial"/>
      <family val="2"/>
    </font>
    <font>
      <sz val="11"/>
      <color theme="1"/>
      <name val="Garamond"/>
      <family val="1"/>
    </font>
    <font>
      <b/>
      <sz val="11"/>
      <color theme="1"/>
      <name val="Garamond"/>
      <family val="1"/>
    </font>
    <font>
      <sz val="9"/>
      <color theme="1"/>
      <name val="Times New Roman"/>
      <family val="1"/>
    </font>
    <font>
      <b/>
      <sz val="9"/>
      <color indexed="81"/>
      <name val="Tahoma"/>
      <family val="2"/>
    </font>
    <font>
      <sz val="9"/>
      <color indexed="81"/>
      <name val="Tahoma"/>
      <family val="2"/>
    </font>
    <font>
      <b/>
      <sz val="10"/>
      <color rgb="FFFF0000"/>
      <name val="Garamond"/>
      <family val="1"/>
    </font>
    <font>
      <sz val="11"/>
      <name val="Calibri"/>
      <family val="2"/>
      <scheme val="minor"/>
    </font>
    <font>
      <sz val="8"/>
      <color rgb="FFFF0000"/>
      <name val="Garamond"/>
      <family val="1"/>
    </font>
    <font>
      <sz val="8"/>
      <name val="Garamond"/>
      <family val="1"/>
    </font>
    <font>
      <b/>
      <sz val="8"/>
      <name val="Garamond"/>
      <family val="1"/>
    </font>
    <font>
      <sz val="10"/>
      <color rgb="FFFF0000"/>
      <name val="Garamond"/>
      <family val="1"/>
    </font>
    <font>
      <b/>
      <i/>
      <sz val="9"/>
      <name val="Garamond"/>
      <family val="1"/>
    </font>
    <font>
      <b/>
      <sz val="8"/>
      <color theme="1"/>
      <name val="Garamond"/>
      <family val="1"/>
      <charset val="238"/>
    </font>
    <font>
      <i/>
      <sz val="8"/>
      <name val="Garamond"/>
      <family val="1"/>
    </font>
    <font>
      <b/>
      <sz val="8"/>
      <color rgb="FFFF0000"/>
      <name val="Garamond"/>
      <family val="1"/>
      <charset val="238"/>
    </font>
    <font>
      <b/>
      <i/>
      <sz val="8"/>
      <color rgb="FFFF0000"/>
      <name val="Garamond"/>
      <family val="1"/>
    </font>
    <font>
      <b/>
      <sz val="8"/>
      <color rgb="FF7030A0"/>
      <name val="Garamond"/>
      <family val="1"/>
    </font>
    <font>
      <i/>
      <sz val="8"/>
      <color theme="1"/>
      <name val="Garamond"/>
      <family val="1"/>
      <charset val="238"/>
    </font>
    <font>
      <sz val="8"/>
      <name val="Garamond"/>
      <family val="1"/>
      <charset val="238"/>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10"/>
      <color theme="1"/>
      <name val="Times New Roman"/>
      <family val="1"/>
    </font>
    <font>
      <sz val="8"/>
      <color theme="1"/>
      <name val="Calibri"/>
      <family val="2"/>
      <scheme val="minor"/>
    </font>
    <font>
      <sz val="14"/>
      <color theme="1"/>
      <name val="Garamond"/>
      <family val="1"/>
    </font>
    <font>
      <sz val="10"/>
      <name val="Arial"/>
      <family val="2"/>
      <charset val="238"/>
    </font>
    <font>
      <b/>
      <sz val="10"/>
      <color rgb="FFFF0000"/>
      <name val="Times New Roman"/>
      <family val="1"/>
    </font>
    <font>
      <b/>
      <sz val="8"/>
      <color rgb="FFFF0000"/>
      <name val="Times New Roman"/>
      <family val="1"/>
    </font>
    <font>
      <sz val="6"/>
      <color theme="1"/>
      <name val="Garamond"/>
      <family val="1"/>
    </font>
    <font>
      <sz val="6"/>
      <name val="Times New Roman"/>
      <family val="1"/>
    </font>
    <font>
      <i/>
      <sz val="10"/>
      <color theme="1"/>
      <name val="Garamond"/>
      <family val="1"/>
    </font>
    <font>
      <b/>
      <sz val="11"/>
      <color rgb="FFFF0000"/>
      <name val="Garamond"/>
      <family val="1"/>
    </font>
    <font>
      <sz val="9"/>
      <color theme="1"/>
      <name val="Calibri"/>
      <family val="2"/>
      <scheme val="minor"/>
    </font>
    <font>
      <b/>
      <sz val="14"/>
      <color theme="1"/>
      <name val="Calibri"/>
      <family val="2"/>
      <scheme val="minor"/>
    </font>
    <font>
      <sz val="14"/>
      <color theme="1"/>
      <name val="Calibri"/>
      <family val="2"/>
      <scheme val="minor"/>
    </font>
    <font>
      <b/>
      <sz val="14"/>
      <color rgb="FFFF0000"/>
      <name val="Calibri"/>
      <family val="2"/>
      <scheme val="minor"/>
    </font>
    <font>
      <b/>
      <sz val="14"/>
      <color theme="1"/>
      <name val="Garamond"/>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i/>
      <sz val="14"/>
      <color theme="1"/>
      <name val="Garamond"/>
      <family val="1"/>
    </font>
    <font>
      <b/>
      <i/>
      <sz val="14"/>
      <color rgb="FFFF0000"/>
      <name val="Garamond"/>
      <family val="1"/>
    </font>
    <font>
      <b/>
      <sz val="14"/>
      <name val="Garamond"/>
      <family val="1"/>
    </font>
    <font>
      <sz val="11"/>
      <name val="Cambria"/>
      <family val="1"/>
    </font>
    <font>
      <b/>
      <sz val="11"/>
      <color theme="1"/>
      <name val="Cambria"/>
      <family val="1"/>
    </font>
    <font>
      <b/>
      <sz val="11"/>
      <name val="Cambria"/>
      <family val="1"/>
    </font>
    <font>
      <b/>
      <sz val="10"/>
      <name val="Cambria"/>
      <family val="1"/>
    </font>
    <font>
      <sz val="9"/>
      <name val="Cambria"/>
      <family val="1"/>
    </font>
    <font>
      <b/>
      <sz val="9"/>
      <name val="Cambria"/>
      <family val="1"/>
    </font>
    <font>
      <sz val="8"/>
      <name val="Cambria"/>
      <family val="1"/>
    </font>
    <font>
      <b/>
      <sz val="8"/>
      <name val="Cambria"/>
      <family val="1"/>
    </font>
    <font>
      <b/>
      <i/>
      <sz val="8"/>
      <name val="Cambria"/>
      <family val="1"/>
    </font>
    <font>
      <i/>
      <sz val="9"/>
      <name val="Cambria"/>
      <family val="1"/>
    </font>
    <font>
      <b/>
      <i/>
      <sz val="9"/>
      <name val="Cambria"/>
      <family val="1"/>
    </font>
    <font>
      <i/>
      <sz val="8"/>
      <name val="Cambria"/>
      <family val="1"/>
    </font>
    <font>
      <sz val="10"/>
      <name val="Cambria"/>
      <family val="1"/>
    </font>
    <font>
      <sz val="7"/>
      <color theme="1"/>
      <name val="Garamond"/>
      <family val="1"/>
    </font>
    <font>
      <b/>
      <i/>
      <sz val="9"/>
      <color theme="8"/>
      <name val="Garamond"/>
      <family val="1"/>
    </font>
    <font>
      <sz val="8"/>
      <color theme="1"/>
      <name val="Times Roman"/>
      <family val="1"/>
    </font>
    <font>
      <sz val="10"/>
      <color theme="1"/>
      <name val="Garamond"/>
      <family val="1"/>
      <charset val="238"/>
    </font>
    <font>
      <i/>
      <sz val="10"/>
      <color theme="1"/>
      <name val="Garamond"/>
      <family val="1"/>
      <charset val="238"/>
    </font>
    <font>
      <b/>
      <i/>
      <sz val="10"/>
      <color rgb="FFFF0000"/>
      <name val="Garamond"/>
      <family val="1"/>
      <charset val="238"/>
    </font>
    <font>
      <b/>
      <sz val="10"/>
      <color theme="1"/>
      <name val="Garamond"/>
      <family val="1"/>
      <charset val="238"/>
    </font>
    <font>
      <b/>
      <sz val="10"/>
      <color rgb="FFFF0000"/>
      <name val="Garamond"/>
      <family val="1"/>
      <charset val="238"/>
    </font>
    <font>
      <sz val="10"/>
      <name val="Garamond"/>
      <family val="1"/>
      <charset val="238"/>
    </font>
    <font>
      <sz val="10"/>
      <color rgb="FFFF0000"/>
      <name val="Garamond"/>
      <family val="1"/>
      <charset val="238"/>
    </font>
    <font>
      <sz val="11"/>
      <color rgb="FFFF0000"/>
      <name val="Calibri"/>
      <family val="2"/>
      <scheme val="minor"/>
    </font>
    <font>
      <sz val="11"/>
      <color theme="4" tint="-0.249977111117893"/>
      <name val="Garamond"/>
      <family val="1"/>
    </font>
    <font>
      <i/>
      <sz val="11"/>
      <color theme="1"/>
      <name val="Garamond"/>
      <family val="1"/>
    </font>
    <font>
      <b/>
      <i/>
      <sz val="11"/>
      <color rgb="FFFF0000"/>
      <name val="Garamond"/>
      <family val="1"/>
    </font>
    <font>
      <sz val="11"/>
      <name val="Garamond"/>
      <family val="1"/>
    </font>
    <font>
      <sz val="11"/>
      <color rgb="FF0070C0"/>
      <name val="Garamond"/>
      <family val="1"/>
    </font>
    <font>
      <sz val="11"/>
      <color rgb="FF002060"/>
      <name val="Garamond"/>
      <family val="1"/>
    </font>
    <font>
      <b/>
      <sz val="11"/>
      <name val="Garamond"/>
      <family val="1"/>
    </font>
    <font>
      <sz val="12"/>
      <color theme="1"/>
      <name val="Times New Roman"/>
      <family val="1"/>
      <charset val="238"/>
    </font>
    <font>
      <b/>
      <sz val="12"/>
      <color theme="1"/>
      <name val="Times New Roman"/>
      <family val="1"/>
      <charset val="238"/>
    </font>
    <font>
      <b/>
      <sz val="12"/>
      <color rgb="FFFF0000"/>
      <name val="Times New Roman"/>
      <family val="1"/>
      <charset val="238"/>
    </font>
    <font>
      <sz val="12"/>
      <color rgb="FFFF0000"/>
      <name val="Times New Roman"/>
      <family val="1"/>
      <charset val="238"/>
    </font>
    <font>
      <sz val="12"/>
      <name val="Times New Roman"/>
      <family val="1"/>
      <charset val="238"/>
    </font>
    <font>
      <i/>
      <sz val="12"/>
      <color theme="1"/>
      <name val="Times New Roman"/>
      <family val="1"/>
      <charset val="238"/>
    </font>
    <font>
      <b/>
      <i/>
      <sz val="12"/>
      <color theme="1"/>
      <name val="Times New Roman"/>
      <family val="1"/>
      <charset val="238"/>
    </font>
    <font>
      <b/>
      <i/>
      <sz val="12"/>
      <color rgb="FFFF0000"/>
      <name val="Times New Roman"/>
      <family val="1"/>
      <charset val="238"/>
    </font>
    <font>
      <b/>
      <sz val="14"/>
      <color theme="1"/>
      <name val="Times New Roman"/>
      <family val="1"/>
    </font>
    <font>
      <b/>
      <sz val="12"/>
      <color theme="1"/>
      <name val="Times New Roman"/>
      <family val="1"/>
    </font>
    <font>
      <b/>
      <sz val="12"/>
      <name val="Times New Roman"/>
      <family val="1"/>
    </font>
    <font>
      <b/>
      <sz val="12"/>
      <name val="Times New Roman"/>
      <family val="1"/>
      <charset val="238"/>
    </font>
    <font>
      <b/>
      <sz val="14"/>
      <name val="Times New Roman"/>
      <family val="1"/>
      <charset val="238"/>
    </font>
    <font>
      <sz val="12"/>
      <color theme="1"/>
      <name val="Garamond"/>
      <family val="1"/>
      <charset val="238"/>
    </font>
    <font>
      <i/>
      <sz val="12"/>
      <color theme="1"/>
      <name val="Garamond"/>
      <family val="1"/>
    </font>
    <font>
      <b/>
      <sz val="14"/>
      <color theme="1"/>
      <name val="Times New Roman"/>
      <family val="1"/>
      <charset val="238"/>
    </font>
    <font>
      <b/>
      <sz val="12"/>
      <color theme="1"/>
      <name val="Garamond"/>
      <family val="1"/>
    </font>
    <font>
      <b/>
      <sz val="12"/>
      <color rgb="FFFF0000"/>
      <name val="Garamond"/>
      <family val="1"/>
    </font>
    <font>
      <vertAlign val="superscript"/>
      <sz val="12"/>
      <color theme="1"/>
      <name val="Times New Roman"/>
      <family val="1"/>
      <charset val="238"/>
    </font>
    <font>
      <b/>
      <i/>
      <sz val="9"/>
      <color rgb="FFFF0000"/>
      <name val="Calibri"/>
      <family val="2"/>
      <scheme val="minor"/>
    </font>
    <font>
      <i/>
      <sz val="9"/>
      <color theme="1"/>
      <name val="Calibri"/>
      <family val="2"/>
      <scheme val="minor"/>
    </font>
    <font>
      <b/>
      <sz val="9"/>
      <color theme="1"/>
      <name val="Times New Roman"/>
      <family val="1"/>
      <charset val="238"/>
    </font>
    <font>
      <b/>
      <i/>
      <sz val="9"/>
      <color theme="1"/>
      <name val="Garamond"/>
      <family val="1"/>
      <charset val="238"/>
    </font>
    <font>
      <b/>
      <i/>
      <sz val="10"/>
      <color rgb="FFFF0000"/>
      <name val="Garamond"/>
      <family val="1"/>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theme="1" tint="0.14999847407452621"/>
      <name val="Garamond"/>
      <family val="1"/>
    </font>
    <font>
      <b/>
      <sz val="8"/>
      <color theme="1" tint="4.9989318521683403E-2"/>
      <name val="Garamond"/>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b/>
      <sz val="12"/>
      <name val="Garamond"/>
      <family val="1"/>
    </font>
    <font>
      <sz val="12"/>
      <color rgb="FFFF0000"/>
      <name val="Garamond"/>
      <family val="1"/>
    </font>
    <font>
      <sz val="12"/>
      <name val="Garamond"/>
      <family val="1"/>
    </font>
    <font>
      <b/>
      <i/>
      <sz val="12"/>
      <color rgb="FFFF0000"/>
      <name val="Garamond"/>
      <family val="1"/>
    </font>
    <font>
      <b/>
      <sz val="12"/>
      <color rgb="FFFF0000"/>
      <name val="Garamond"/>
      <family val="1"/>
      <charset val="238"/>
    </font>
    <font>
      <b/>
      <sz val="12"/>
      <color theme="1"/>
      <name val="Calibri"/>
      <family val="2"/>
      <scheme val="minor"/>
    </font>
    <font>
      <b/>
      <sz val="12"/>
      <color rgb="FFFF0000"/>
      <name val="Calibri"/>
      <family val="2"/>
      <scheme val="minor"/>
    </font>
    <font>
      <b/>
      <i/>
      <sz val="12"/>
      <color rgb="FFFF0000"/>
      <name val="Calibri"/>
      <family val="2"/>
      <scheme val="minor"/>
    </font>
    <font>
      <i/>
      <sz val="12"/>
      <color theme="1"/>
      <name val="Calibri"/>
      <family val="2"/>
      <scheme val="minor"/>
    </font>
    <font>
      <i/>
      <u/>
      <sz val="8"/>
      <color theme="1"/>
      <name val="Garamond"/>
      <family val="1"/>
    </font>
    <font>
      <b/>
      <sz val="8"/>
      <color theme="1"/>
      <name val="Calibri"/>
      <family val="2"/>
      <scheme val="minor"/>
    </font>
    <font>
      <sz val="8"/>
      <color theme="1"/>
      <name val="Garamond"/>
      <family val="1"/>
      <charset val="238"/>
    </font>
    <font>
      <sz val="11"/>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i/>
      <sz val="9"/>
      <color theme="1"/>
      <name val="Garamond"/>
      <family val="1"/>
      <charset val="238"/>
    </font>
    <font>
      <sz val="9"/>
      <name val="Garamond"/>
      <family val="1"/>
      <charset val="238"/>
    </font>
    <font>
      <sz val="9"/>
      <name val="Calibri"/>
      <family val="2"/>
      <charset val="238"/>
      <scheme val="minor"/>
    </font>
    <font>
      <sz val="12"/>
      <color rgb="FFFF0000"/>
      <name val="Calibri"/>
      <family val="2"/>
      <scheme val="minor"/>
    </font>
    <font>
      <sz val="11"/>
      <color theme="1"/>
      <name val="Calibri"/>
      <family val="2"/>
      <charset val="238"/>
      <scheme val="minor"/>
    </font>
    <font>
      <i/>
      <sz val="11"/>
      <color theme="1"/>
      <name val="Calibri"/>
      <family val="2"/>
      <charset val="238"/>
      <scheme val="minor"/>
    </font>
    <font>
      <b/>
      <sz val="12"/>
      <color indexed="10"/>
      <name val="Garamond"/>
      <family val="1"/>
    </font>
    <font>
      <b/>
      <sz val="12"/>
      <color indexed="8"/>
      <name val="Garamond"/>
      <family val="1"/>
    </font>
    <font>
      <sz val="12"/>
      <color indexed="8"/>
      <name val="Garamond"/>
      <family val="1"/>
    </font>
    <font>
      <b/>
      <sz val="11"/>
      <name val="Calibri"/>
      <family val="2"/>
      <scheme val="minor"/>
    </font>
    <font>
      <i/>
      <sz val="9"/>
      <color rgb="FFFF0000"/>
      <name val="Garamond"/>
      <family val="1"/>
    </font>
    <font>
      <b/>
      <sz val="9"/>
      <color rgb="FFFF0000"/>
      <name val="Times New Roman"/>
      <family val="1"/>
    </font>
    <font>
      <b/>
      <i/>
      <sz val="12"/>
      <color theme="1"/>
      <name val="Garamond"/>
      <family val="1"/>
    </font>
    <font>
      <sz val="10"/>
      <color theme="1"/>
      <name val="Palatino Linotype"/>
      <family val="1"/>
    </font>
    <font>
      <b/>
      <i/>
      <sz val="10"/>
      <name val="Cambria"/>
      <family val="1"/>
    </font>
    <font>
      <sz val="9"/>
      <color theme="1"/>
      <name val="Palatino Linotype"/>
      <family val="1"/>
    </font>
    <font>
      <sz val="14"/>
      <color rgb="FFFF0000"/>
      <name val="Garamond"/>
      <family val="1"/>
    </font>
    <font>
      <sz val="14"/>
      <name val="Garamond"/>
      <family val="1"/>
    </font>
    <font>
      <sz val="11"/>
      <color rgb="FFFF0000"/>
      <name val="Garamond"/>
      <family val="1"/>
    </font>
    <font>
      <b/>
      <sz val="11"/>
      <name val="Calibri"/>
      <family val="2"/>
      <charset val="238"/>
      <scheme val="minor"/>
    </font>
    <font>
      <i/>
      <sz val="9"/>
      <name val="Garamond"/>
      <family val="1"/>
    </font>
    <font>
      <sz val="8"/>
      <name val="Arial"/>
      <family val="2"/>
    </font>
    <font>
      <b/>
      <i/>
      <sz val="8"/>
      <name val="Garamond"/>
      <family val="1"/>
    </font>
    <font>
      <sz val="11"/>
      <color rgb="FF006100"/>
      <name val="Calibri"/>
      <family val="2"/>
      <scheme val="minor"/>
    </font>
    <font>
      <sz val="11"/>
      <color rgb="FF9C6500"/>
      <name val="Calibri"/>
      <family val="2"/>
      <scheme val="minor"/>
    </font>
    <font>
      <i/>
      <sz val="8"/>
      <color theme="1"/>
      <name val="Calibri"/>
      <family val="2"/>
      <scheme val="minor"/>
    </font>
    <font>
      <b/>
      <sz val="8"/>
      <color rgb="FFFF0000"/>
      <name val="Calibri"/>
      <family val="2"/>
      <scheme val="minor"/>
    </font>
    <font>
      <b/>
      <sz val="9"/>
      <color rgb="FF006100"/>
      <name val="Calibri"/>
      <family val="2"/>
      <scheme val="minor"/>
    </font>
    <font>
      <sz val="6"/>
      <color theme="1"/>
      <name val="Calibri"/>
      <family val="2"/>
      <scheme val="minor"/>
    </font>
    <font>
      <b/>
      <sz val="11"/>
      <color rgb="FF006100"/>
      <name val="Calibri"/>
      <family val="2"/>
      <scheme val="minor"/>
    </font>
    <font>
      <b/>
      <sz val="10"/>
      <color rgb="FF006100"/>
      <name val="Calibri"/>
      <family val="2"/>
      <scheme val="minor"/>
    </font>
    <font>
      <b/>
      <sz val="8"/>
      <color rgb="FF006100"/>
      <name val="Calibri"/>
      <family val="2"/>
      <scheme val="minor"/>
    </font>
    <font>
      <sz val="8"/>
      <color rgb="FF9C6500"/>
      <name val="Calibri"/>
      <family val="2"/>
      <scheme val="minor"/>
    </font>
    <font>
      <sz val="8"/>
      <name val="Calibri"/>
      <family val="2"/>
      <scheme val="minor"/>
    </font>
    <font>
      <b/>
      <sz val="9"/>
      <color theme="1" tint="0.249977111117893"/>
      <name val="Calibri"/>
      <family val="2"/>
      <scheme val="minor"/>
    </font>
    <font>
      <sz val="8"/>
      <color rgb="FFFF0000"/>
      <name val="Calibri"/>
      <family val="2"/>
      <scheme val="minor"/>
    </font>
    <font>
      <sz val="10"/>
      <color theme="1"/>
      <name val="Calibri"/>
      <family val="2"/>
      <scheme val="minor"/>
    </font>
    <font>
      <b/>
      <sz val="12"/>
      <color theme="1"/>
      <name val="Times"/>
      <family val="1"/>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EB9C"/>
      </patternFill>
    </fill>
  </fills>
  <borders count="139">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right style="thin">
        <color indexed="64"/>
      </right>
      <top style="medium">
        <color rgb="FF2E74B5"/>
      </top>
      <bottom style="medium">
        <color rgb="FF2E74B5"/>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rgb="FF2E74B5"/>
      </bottom>
      <diagonal/>
    </border>
    <border>
      <left style="medium">
        <color indexed="64"/>
      </left>
      <right style="medium">
        <color indexed="64"/>
      </right>
      <top style="medium">
        <color indexed="64"/>
      </top>
      <bottom style="medium">
        <color indexed="64"/>
      </bottom>
      <diagonal/>
    </border>
    <border>
      <left style="medium">
        <color indexed="64"/>
      </left>
      <right style="medium">
        <color rgb="FF2E74B5"/>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style="medium">
        <color rgb="FF2E74B5"/>
      </right>
      <top style="medium">
        <color indexed="64"/>
      </top>
      <bottom/>
      <diagonal/>
    </border>
    <border>
      <left style="medium">
        <color indexed="64"/>
      </left>
      <right style="medium">
        <color rgb="FF2E74B5"/>
      </right>
      <top/>
      <bottom/>
      <diagonal/>
    </border>
    <border>
      <left style="medium">
        <color indexed="64"/>
      </left>
      <right style="medium">
        <color rgb="FF2E74B5"/>
      </right>
      <top/>
      <bottom style="medium">
        <color indexed="64"/>
      </bottom>
      <diagonal/>
    </border>
    <border>
      <left/>
      <right style="medium">
        <color rgb="FF2E74B5"/>
      </right>
      <top style="medium">
        <color indexed="64"/>
      </top>
      <bottom/>
      <diagonal/>
    </border>
    <border>
      <left/>
      <right style="medium">
        <color rgb="FF2E74B5"/>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diagonal/>
    </border>
    <border>
      <left style="medium">
        <color rgb="FF2E74B5"/>
      </left>
      <right style="medium">
        <color indexed="64"/>
      </right>
      <top/>
      <bottom style="medium">
        <color rgb="FF2E74B5"/>
      </bottom>
      <diagonal/>
    </border>
    <border>
      <left style="medium">
        <color indexed="64"/>
      </left>
      <right style="medium">
        <color indexed="64"/>
      </right>
      <top/>
      <bottom style="medium">
        <color indexed="64"/>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rgb="FF0070C0"/>
      </top>
      <bottom style="medium">
        <color rgb="FF2E74B5"/>
      </bottom>
      <diagonal/>
    </border>
    <border>
      <left style="medium">
        <color rgb="FF2E74B5"/>
      </left>
      <right/>
      <top style="medium">
        <color rgb="FF0070C0"/>
      </top>
      <bottom style="medium">
        <color rgb="FF2E74B5"/>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rgb="FF2E74B5"/>
      </left>
      <right/>
      <top style="medium">
        <color indexed="64"/>
      </top>
      <bottom/>
      <diagonal/>
    </border>
    <border>
      <left/>
      <right/>
      <top style="thin">
        <color indexed="64"/>
      </top>
      <bottom style="medium">
        <color rgb="FF2E74B5"/>
      </bottom>
      <diagonal/>
    </border>
    <border>
      <left style="medium">
        <color rgb="FF2E74B5"/>
      </left>
      <right/>
      <top style="thin">
        <color indexed="64"/>
      </top>
      <bottom style="medium">
        <color rgb="FF2E74B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rgb="FF2E74B5"/>
      </left>
      <right style="medium">
        <color rgb="FF2E74B5"/>
      </right>
      <top/>
      <bottom style="medium">
        <color theme="8" tint="-0.249977111117893"/>
      </bottom>
      <diagonal/>
    </border>
    <border>
      <left/>
      <right style="medium">
        <color rgb="FF2E74B5"/>
      </right>
      <top/>
      <bottom style="medium">
        <color theme="8" tint="-0.249977111117893"/>
      </bottom>
      <diagonal/>
    </border>
    <border>
      <left style="medium">
        <color rgb="FF2E74B5"/>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theme="8" tint="-0.249977111117893"/>
      </bottom>
      <diagonal/>
    </border>
    <border>
      <left/>
      <right style="medium">
        <color rgb="FF2E74B5"/>
      </right>
      <top style="medium">
        <color theme="8" tint="-0.249977111117893"/>
      </top>
      <bottom style="medium">
        <color rgb="FF2E74B5"/>
      </bottom>
      <diagonal/>
    </border>
    <border>
      <left style="medium">
        <color rgb="FF2E74B5"/>
      </left>
      <right style="thin">
        <color indexed="64"/>
      </right>
      <top style="medium">
        <color rgb="FF2E74B5"/>
      </top>
      <bottom style="medium">
        <color rgb="FF2E74B5"/>
      </bottom>
      <diagonal/>
    </border>
    <border>
      <left style="medium">
        <color rgb="FF2E74B5"/>
      </left>
      <right style="thin">
        <color indexed="64"/>
      </right>
      <top/>
      <bottom style="medium">
        <color rgb="FF2E74B5"/>
      </bottom>
      <diagonal/>
    </border>
    <border>
      <left style="medium">
        <color theme="4" tint="-0.24994659260841701"/>
      </left>
      <right/>
      <top style="medium">
        <color rgb="FF2E74B5"/>
      </top>
      <bottom style="medium">
        <color rgb="FF2E74B5"/>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rgb="FF2E74B5"/>
      </bottom>
      <diagonal/>
    </border>
    <border>
      <left style="medium">
        <color indexed="64"/>
      </left>
      <right style="medium">
        <color rgb="FF2E74B5"/>
      </right>
      <top style="medium">
        <color rgb="FF2E74B5"/>
      </top>
      <bottom style="medium">
        <color indexed="64"/>
      </bottom>
      <diagonal/>
    </border>
    <border>
      <left/>
      <right style="medium">
        <color indexed="64"/>
      </right>
      <top style="medium">
        <color rgb="FF2E74B5"/>
      </top>
      <bottom style="medium">
        <color indexed="64"/>
      </bottom>
      <diagonal/>
    </border>
    <border>
      <left/>
      <right/>
      <top style="medium">
        <color theme="4" tint="-0.249977111117893"/>
      </top>
      <bottom style="medium">
        <color theme="4" tint="-0.249977111117893"/>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rgb="FF2E74B5"/>
      </right>
      <top style="thin">
        <color indexed="64"/>
      </top>
      <bottom style="thin">
        <color indexed="64"/>
      </bottom>
      <diagonal/>
    </border>
    <border>
      <left style="medium">
        <color rgb="FF2E74B5"/>
      </left>
      <right style="medium">
        <color rgb="FF2E74B5"/>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rgb="FF2E74B5"/>
      </left>
      <right style="medium">
        <color rgb="FF2E74B5"/>
      </right>
      <top style="medium">
        <color rgb="FF2E74B5"/>
      </top>
      <bottom style="medium">
        <color indexed="64"/>
      </bottom>
      <diagonal/>
    </border>
    <border>
      <left style="medium">
        <color rgb="FF2E74B5"/>
      </left>
      <right style="medium">
        <color rgb="FF2E74B5"/>
      </right>
      <top style="medium">
        <color indexed="64"/>
      </top>
      <bottom style="medium">
        <color indexed="64"/>
      </bottom>
      <diagonal/>
    </border>
    <border>
      <left style="medium">
        <color rgb="FF2E74B5"/>
      </left>
      <right style="medium">
        <color indexed="64"/>
      </right>
      <top style="medium">
        <color indexed="64"/>
      </top>
      <bottom style="medium">
        <color indexed="64"/>
      </bottom>
      <diagonal/>
    </border>
    <border>
      <left style="medium">
        <color rgb="FF0070C0"/>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2E74B5"/>
      </left>
      <right style="medium">
        <color rgb="FF2E74B5"/>
      </right>
      <top style="medium">
        <color indexed="64"/>
      </top>
      <bottom style="medium">
        <color rgb="FF2E74B5"/>
      </bottom>
      <diagonal/>
    </border>
    <border>
      <left style="medium">
        <color rgb="FF2E74B5"/>
      </left>
      <right style="medium">
        <color indexed="64"/>
      </right>
      <top style="medium">
        <color indexed="64"/>
      </top>
      <bottom style="medium">
        <color rgb="FF2E74B5"/>
      </bottom>
      <diagonal/>
    </border>
    <border>
      <left style="medium">
        <color indexed="64"/>
      </left>
      <right/>
      <top style="medium">
        <color rgb="FF2E74B5"/>
      </top>
      <bottom/>
      <diagonal/>
    </border>
    <border>
      <left/>
      <right style="medium">
        <color indexed="64"/>
      </right>
      <top style="medium">
        <color rgb="FF2E74B5"/>
      </top>
      <bottom/>
      <diagonal/>
    </border>
    <border>
      <left style="medium">
        <color indexed="64"/>
      </left>
      <right/>
      <top/>
      <bottom style="medium">
        <color rgb="FF2E74B5"/>
      </bottom>
      <diagonal/>
    </border>
    <border>
      <left style="medium">
        <color rgb="FF2E74B5"/>
      </left>
      <right style="medium">
        <color rgb="FF2E74B5"/>
      </right>
      <top/>
      <bottom style="medium">
        <color indexed="64"/>
      </bottom>
      <diagonal/>
    </border>
    <border>
      <left style="medium">
        <color rgb="FF2E74B5"/>
      </left>
      <right style="medium">
        <color indexed="64"/>
      </right>
      <top/>
      <bottom style="medium">
        <color indexed="64"/>
      </bottom>
      <diagonal/>
    </border>
    <border>
      <left style="medium">
        <color indexed="64"/>
      </left>
      <right style="medium">
        <color rgb="FF2E74B5"/>
      </right>
      <top/>
      <bottom style="medium">
        <color theme="8" tint="-0.249977111117893"/>
      </bottom>
      <diagonal/>
    </border>
    <border>
      <left/>
      <right style="medium">
        <color indexed="64"/>
      </right>
      <top/>
      <bottom style="medium">
        <color theme="8" tint="-0.249977111117893"/>
      </bottom>
      <diagonal/>
    </border>
    <border>
      <left style="medium">
        <color indexed="64"/>
      </left>
      <right style="medium">
        <color rgb="FF2E74B5"/>
      </right>
      <top style="medium">
        <color theme="8" tint="-0.249977111117893"/>
      </top>
      <bottom style="medium">
        <color theme="8" tint="-0.249977111117893"/>
      </bottom>
      <diagonal/>
    </border>
    <border>
      <left/>
      <right style="medium">
        <color indexed="64"/>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diagonal/>
    </border>
    <border>
      <left style="medium">
        <color rgb="FF2E74B5"/>
      </left>
      <right style="medium">
        <color rgb="FF2E74B5"/>
      </right>
      <top style="medium">
        <color theme="8" tint="-0.249977111117893"/>
      </top>
      <bottom/>
      <diagonal/>
    </border>
    <border>
      <left/>
      <right style="medium">
        <color rgb="FF2E74B5"/>
      </right>
      <top style="medium">
        <color theme="8" tint="-0.249977111117893"/>
      </top>
      <bottom/>
      <diagonal/>
    </border>
    <border>
      <left/>
      <right style="medium">
        <color indexed="64"/>
      </right>
      <top style="medium">
        <color theme="8" tint="-0.249977111117893"/>
      </top>
      <bottom/>
      <diagonal/>
    </border>
    <border>
      <left style="medium">
        <color indexed="64"/>
      </left>
      <right/>
      <top style="medium">
        <color theme="8" tint="-0.249977111117893"/>
      </top>
      <bottom style="medium">
        <color theme="8" tint="-0.249977111117893"/>
      </bottom>
      <diagonal/>
    </border>
    <border>
      <left/>
      <right/>
      <top style="medium">
        <color theme="8" tint="-0.249977111117893"/>
      </top>
      <bottom style="medium">
        <color theme="8" tint="-0.249977111117893"/>
      </bottom>
      <diagonal/>
    </border>
    <border>
      <left style="medium">
        <color indexed="64"/>
      </left>
      <right style="medium">
        <color rgb="FF2E74B5"/>
      </right>
      <top style="medium">
        <color theme="8" tint="-0.249977111117893"/>
      </top>
      <bottom style="medium">
        <color rgb="FF2E74B5"/>
      </bottom>
      <diagonal/>
    </border>
    <border>
      <left/>
      <right style="medium">
        <color indexed="64"/>
      </right>
      <top style="medium">
        <color rgb="FF0070C0"/>
      </top>
      <bottom style="medium">
        <color rgb="FF2E74B5"/>
      </bottom>
      <diagonal/>
    </border>
    <border>
      <left style="medium">
        <color indexed="64"/>
      </left>
      <right style="medium">
        <color rgb="FF2E74B5"/>
      </right>
      <top style="medium">
        <color indexed="64"/>
      </top>
      <bottom style="medium">
        <color theme="8" tint="-0.249977111117893"/>
      </bottom>
      <diagonal/>
    </border>
    <border>
      <left/>
      <right style="medium">
        <color rgb="FF2E74B5"/>
      </right>
      <top style="medium">
        <color indexed="64"/>
      </top>
      <bottom style="medium">
        <color theme="8" tint="-0.249977111117893"/>
      </bottom>
      <diagonal/>
    </border>
    <border>
      <left/>
      <right style="medium">
        <color indexed="64"/>
      </right>
      <top style="medium">
        <color indexed="64"/>
      </top>
      <bottom style="medium">
        <color theme="8" tint="-0.249977111117893"/>
      </bottom>
      <diagonal/>
    </border>
    <border>
      <left/>
      <right style="medium">
        <color indexed="64"/>
      </right>
      <top style="medium">
        <color theme="8" tint="-0.249977111117893"/>
      </top>
      <bottom style="medium">
        <color rgb="FF2E74B5"/>
      </bottom>
      <diagonal/>
    </border>
    <border>
      <left style="medium">
        <color indexed="64"/>
      </left>
      <right style="medium">
        <color rgb="FF2E74B5"/>
      </right>
      <top style="medium">
        <color rgb="FF2E74B5"/>
      </top>
      <bottom style="medium">
        <color theme="8" tint="-0.249977111117893"/>
      </bottom>
      <diagonal/>
    </border>
    <border>
      <left style="medium">
        <color indexed="64"/>
      </left>
      <right style="medium">
        <color rgb="FF2E74B5"/>
      </right>
      <top style="medium">
        <color theme="8" tint="-0.249977111117893"/>
      </top>
      <bottom style="medium">
        <color indexed="64"/>
      </bottom>
      <diagonal/>
    </border>
    <border>
      <left/>
      <right style="medium">
        <color rgb="FF2E74B5"/>
      </right>
      <top style="medium">
        <color theme="8" tint="-0.249977111117893"/>
      </top>
      <bottom style="medium">
        <color indexed="64"/>
      </bottom>
      <diagonal/>
    </border>
    <border>
      <left/>
      <right style="medium">
        <color indexed="64"/>
      </right>
      <top style="medium">
        <color theme="8" tint="-0.249977111117893"/>
      </top>
      <bottom style="medium">
        <color indexed="64"/>
      </bottom>
      <diagonal/>
    </border>
    <border>
      <left/>
      <right style="medium">
        <color rgb="FF2E74B5"/>
      </right>
      <top style="medium">
        <color indexed="64"/>
      </top>
      <bottom style="medium">
        <color rgb="FF2E74B5"/>
      </bottom>
      <diagonal/>
    </border>
    <border>
      <left style="medium">
        <color rgb="FF2E74B5"/>
      </left>
      <right/>
      <top style="medium">
        <color rgb="FF2E74B5"/>
      </top>
      <bottom style="medium">
        <color theme="8" tint="-0.249977111117893"/>
      </bottom>
      <diagonal/>
    </border>
    <border>
      <left/>
      <right/>
      <top style="medium">
        <color rgb="FF2E74B5"/>
      </top>
      <bottom style="medium">
        <color theme="8" tint="-0.249977111117893"/>
      </bottom>
      <diagonal/>
    </border>
    <border>
      <left/>
      <right style="medium">
        <color indexed="64"/>
      </right>
      <top style="medium">
        <color rgb="FF2E74B5"/>
      </top>
      <bottom style="medium">
        <color theme="8" tint="-0.249977111117893"/>
      </bottom>
      <diagonal/>
    </border>
    <border>
      <left style="medium">
        <color indexed="64"/>
      </left>
      <right style="medium">
        <color rgb="FF2E74B5"/>
      </right>
      <top style="medium">
        <color rgb="FF2E74B5"/>
      </top>
      <bottom style="thin">
        <color indexed="64"/>
      </bottom>
      <diagonal/>
    </border>
    <border>
      <left style="thin">
        <color rgb="FF7F7F7F"/>
      </left>
      <right style="thin">
        <color rgb="FF7F7F7F"/>
      </right>
      <top style="thin">
        <color rgb="FF7F7F7F"/>
      </top>
      <bottom style="thin">
        <color rgb="FF7F7F7F"/>
      </bottom>
      <diagonal/>
    </border>
    <border>
      <left style="hair">
        <color indexed="64"/>
      </left>
      <right style="hair">
        <color indexed="64"/>
      </right>
      <top style="hair">
        <color indexed="64"/>
      </top>
      <bottom style="hair">
        <color indexed="64"/>
      </bottom>
      <diagonal/>
    </border>
  </borders>
  <cellStyleXfs count="29">
    <xf numFmtId="0" fontId="0" fillId="0" borderId="0"/>
    <xf numFmtId="9" fontId="1" fillId="0" borderId="0" applyFont="0" applyFill="0" applyBorder="0" applyAlignment="0" applyProtection="0"/>
    <xf numFmtId="0" fontId="22"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3" fontId="24" fillId="0" borderId="0" applyFill="0" applyBorder="0" applyAlignment="0" applyProtection="0"/>
    <xf numFmtId="165" fontId="24" fillId="0" borderId="0" applyFill="0" applyBorder="0" applyAlignment="0" applyProtection="0"/>
    <xf numFmtId="171" fontId="24" fillId="0" borderId="0" applyFill="0" applyBorder="0" applyAlignment="0" applyProtection="0"/>
    <xf numFmtId="2" fontId="24" fillId="0" borderId="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48" fillId="0" borderId="0">
      <alignment vertical="top"/>
    </xf>
    <xf numFmtId="10" fontId="24" fillId="0" borderId="0" applyFill="0" applyBorder="0" applyAlignment="0" applyProtection="0"/>
    <xf numFmtId="0" fontId="52"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52" fillId="0" borderId="0"/>
    <xf numFmtId="0" fontId="177" fillId="11" borderId="0" applyNumberFormat="0" applyBorder="0" applyAlignment="0" applyProtection="0"/>
    <xf numFmtId="0" fontId="178" fillId="12" borderId="0" applyNumberFormat="0" applyBorder="0" applyAlignment="0" applyProtection="0"/>
  </cellStyleXfs>
  <cellXfs count="2612">
    <xf numFmtId="0" fontId="0" fillId="0" borderId="0" xfId="0"/>
    <xf numFmtId="0" fontId="2" fillId="0" borderId="0" xfId="0" applyFont="1" applyAlignment="1"/>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9" fontId="7" fillId="3" borderId="8" xfId="0" applyNumberFormat="1" applyFont="1" applyFill="1" applyBorder="1" applyAlignment="1">
      <alignment horizontal="center" vertical="center"/>
    </xf>
    <xf numFmtId="0" fontId="7" fillId="3" borderId="7" xfId="0" applyFont="1" applyFill="1" applyBorder="1" applyAlignment="1">
      <alignment horizontal="left" vertical="center" wrapText="1"/>
    </xf>
    <xf numFmtId="0" fontId="8" fillId="4" borderId="7" xfId="0" applyFont="1" applyFill="1" applyBorder="1" applyAlignment="1">
      <alignment vertical="center" wrapText="1"/>
    </xf>
    <xf numFmtId="0" fontId="10" fillId="4" borderId="7" xfId="0" applyFont="1" applyFill="1" applyBorder="1" applyAlignment="1">
      <alignment horizontal="left" vertical="center" wrapText="1"/>
    </xf>
    <xf numFmtId="0" fontId="9" fillId="3" borderId="6" xfId="0" applyFont="1" applyFill="1" applyBorder="1" applyAlignment="1">
      <alignment horizontal="center" vertical="center" wrapText="1"/>
    </xf>
    <xf numFmtId="0" fontId="9" fillId="3" borderId="8"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3" fontId="12" fillId="0" borderId="8" xfId="0" applyNumberFormat="1"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horizontal="left" vertical="center" wrapTex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0" fontId="15" fillId="3" borderId="7" xfId="0" applyFont="1" applyFill="1" applyBorder="1" applyAlignment="1">
      <alignment vertical="center" wrapText="1"/>
    </xf>
    <xf numFmtId="3" fontId="16" fillId="3" borderId="8" xfId="0" applyNumberFormat="1" applyFont="1" applyFill="1" applyBorder="1" applyAlignment="1">
      <alignment horizontal="center" vertical="center"/>
    </xf>
    <xf numFmtId="167" fontId="16"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167" fontId="12" fillId="0" borderId="8" xfId="0" applyNumberFormat="1" applyFont="1" applyBorder="1" applyAlignment="1">
      <alignment horizontal="center" vertical="center"/>
    </xf>
    <xf numFmtId="0" fontId="8" fillId="0" borderId="0" xfId="0" applyFont="1" applyBorder="1" applyAlignment="1">
      <alignment horizontal="left" vertical="center" wrapText="1" indent="1"/>
    </xf>
    <xf numFmtId="3" fontId="7" fillId="0" borderId="0" xfId="0" applyNumberFormat="1" applyFont="1" applyBorder="1" applyAlignment="1">
      <alignment horizontal="center" vertical="center"/>
    </xf>
    <xf numFmtId="4" fontId="0" fillId="0" borderId="0" xfId="0" applyNumberFormat="1"/>
    <xf numFmtId="3" fontId="7" fillId="3" borderId="8" xfId="0" applyNumberFormat="1" applyFont="1" applyFill="1" applyBorder="1" applyAlignment="1">
      <alignment horizontal="center" vertical="center"/>
    </xf>
    <xf numFmtId="0" fontId="25" fillId="0" borderId="0" xfId="0" applyFont="1"/>
    <xf numFmtId="0" fontId="0" fillId="0" borderId="0" xfId="0" applyFont="1"/>
    <xf numFmtId="0" fontId="31" fillId="0" borderId="0" xfId="0" applyFont="1"/>
    <xf numFmtId="0" fontId="14" fillId="0" borderId="9" xfId="0" applyFont="1" applyBorder="1" applyAlignment="1">
      <alignment horizontal="left" vertical="center" wrapText="1" indent="1"/>
    </xf>
    <xf numFmtId="3" fontId="9" fillId="0" borderId="8" xfId="0" applyNumberFormat="1" applyFont="1" applyBorder="1" applyAlignment="1">
      <alignment horizontal="center" vertical="center"/>
    </xf>
    <xf numFmtId="0" fontId="7" fillId="4" borderId="7" xfId="0" applyFont="1" applyFill="1" applyBorder="1" applyAlignment="1">
      <alignment vertical="center" wrapText="1"/>
    </xf>
    <xf numFmtId="3" fontId="16" fillId="0" borderId="8" xfId="0" applyNumberFormat="1" applyFont="1" applyBorder="1" applyAlignment="1">
      <alignment horizontal="center" vertical="center"/>
    </xf>
    <xf numFmtId="9" fontId="12" fillId="0" borderId="8" xfId="1" applyFont="1" applyBorder="1" applyAlignment="1">
      <alignment horizontal="center" vertical="center"/>
    </xf>
    <xf numFmtId="9" fontId="7" fillId="0" borderId="8" xfId="1" applyFont="1" applyBorder="1" applyAlignment="1">
      <alignment horizontal="center" vertical="center"/>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3" fontId="33" fillId="0" borderId="8" xfId="0" applyNumberFormat="1" applyFont="1" applyBorder="1" applyAlignment="1">
      <alignment horizontal="center" vertical="center"/>
    </xf>
    <xf numFmtId="0" fontId="36" fillId="0" borderId="9" xfId="0" applyFont="1" applyBorder="1" applyAlignment="1">
      <alignment horizontal="left" vertical="center" wrapText="1" indent="1"/>
    </xf>
    <xf numFmtId="3" fontId="33" fillId="3" borderId="7" xfId="0" applyNumberFormat="1" applyFont="1" applyFill="1" applyBorder="1" applyAlignment="1">
      <alignment horizontal="center" vertical="center" wrapText="1"/>
    </xf>
    <xf numFmtId="0" fontId="34" fillId="4" borderId="7" xfId="0" applyFont="1" applyFill="1" applyBorder="1" applyAlignment="1">
      <alignment horizontal="left" vertical="center" wrapText="1"/>
    </xf>
    <xf numFmtId="0" fontId="10" fillId="4" borderId="7" xfId="0" applyFont="1" applyFill="1" applyBorder="1" applyAlignment="1">
      <alignment vertical="center" wrapText="1"/>
    </xf>
    <xf numFmtId="0" fontId="0" fillId="3" borderId="0" xfId="0" applyFill="1"/>
    <xf numFmtId="0" fontId="6" fillId="3" borderId="7" xfId="0" applyFont="1" applyFill="1" applyBorder="1" applyAlignment="1">
      <alignment horizontal="left" vertical="center" wrapText="1" indent="1"/>
    </xf>
    <xf numFmtId="3" fontId="9" fillId="3" borderId="8" xfId="0" applyNumberFormat="1" applyFont="1" applyFill="1" applyBorder="1" applyAlignment="1">
      <alignment horizontal="center" vertical="center"/>
    </xf>
    <xf numFmtId="9" fontId="33" fillId="3" borderId="8" xfId="0" applyNumberFormat="1" applyFont="1" applyFill="1" applyBorder="1" applyAlignment="1">
      <alignment horizontal="center" vertical="center"/>
    </xf>
    <xf numFmtId="3" fontId="38" fillId="0" borderId="8" xfId="0" applyNumberFormat="1" applyFont="1" applyBorder="1" applyAlignment="1">
      <alignment horizontal="center" vertical="center"/>
    </xf>
    <xf numFmtId="49" fontId="41" fillId="3" borderId="7" xfId="0" applyNumberFormat="1" applyFont="1" applyFill="1" applyBorder="1" applyAlignment="1">
      <alignment vertical="center" wrapText="1"/>
    </xf>
    <xf numFmtId="0" fontId="13" fillId="3" borderId="9" xfId="0" applyFont="1" applyFill="1" applyBorder="1" applyAlignment="1">
      <alignment horizontal="left" vertical="center" wrapText="1" indent="1"/>
    </xf>
    <xf numFmtId="3" fontId="9" fillId="2" borderId="15" xfId="0" applyNumberFormat="1" applyFont="1" applyFill="1" applyBorder="1" applyAlignment="1">
      <alignment horizontal="center" vertical="center"/>
    </xf>
    <xf numFmtId="3" fontId="42" fillId="0" borderId="8" xfId="0" applyNumberFormat="1" applyFont="1" applyBorder="1" applyAlignment="1">
      <alignment horizontal="center" vertical="center"/>
    </xf>
    <xf numFmtId="0" fontId="7" fillId="0" borderId="7" xfId="0" applyFont="1" applyFill="1" applyBorder="1" applyAlignment="1">
      <alignment horizontal="left" vertical="center" wrapText="1"/>
    </xf>
    <xf numFmtId="0" fontId="33" fillId="0" borderId="7" xfId="0" applyFont="1" applyFill="1" applyBorder="1" applyAlignment="1">
      <alignment horizontal="left" vertical="center" wrapText="1"/>
    </xf>
    <xf numFmtId="0" fontId="44" fillId="0" borderId="7" xfId="0" applyFont="1" applyBorder="1" applyAlignment="1">
      <alignment horizontal="left" vertical="center" wrapText="1" indent="1"/>
    </xf>
    <xf numFmtId="0" fontId="17" fillId="4" borderId="7" xfId="0" applyFont="1" applyFill="1" applyBorder="1" applyAlignment="1">
      <alignment vertical="center" wrapText="1"/>
    </xf>
    <xf numFmtId="3" fontId="33" fillId="3" borderId="8" xfId="0" applyNumberFormat="1" applyFont="1" applyFill="1" applyBorder="1" applyAlignment="1">
      <alignment horizontal="center" vertical="center"/>
    </xf>
    <xf numFmtId="0" fontId="34" fillId="3" borderId="8" xfId="0" applyFont="1" applyFill="1" applyBorder="1" applyAlignment="1">
      <alignment horizontal="center" vertical="center" wrapText="1"/>
    </xf>
    <xf numFmtId="0" fontId="34" fillId="3" borderId="6" xfId="0" applyFont="1" applyFill="1" applyBorder="1" applyAlignment="1">
      <alignment horizontal="center" vertical="center" wrapText="1"/>
    </xf>
    <xf numFmtId="167" fontId="33" fillId="3" borderId="8" xfId="0" applyNumberFormat="1" applyFont="1" applyFill="1" applyBorder="1" applyAlignment="1">
      <alignment horizontal="center" vertical="center"/>
    </xf>
    <xf numFmtId="0" fontId="33" fillId="3" borderId="7" xfId="0" applyFont="1" applyFill="1" applyBorder="1" applyAlignment="1">
      <alignment horizontal="left" vertical="center" wrapText="1"/>
    </xf>
    <xf numFmtId="0" fontId="33" fillId="4" borderId="7" xfId="0" applyFont="1" applyFill="1" applyBorder="1" applyAlignment="1">
      <alignment horizontal="left" vertical="center" wrapText="1"/>
    </xf>
    <xf numFmtId="3" fontId="38" fillId="0" borderId="6" xfId="0" applyNumberFormat="1" applyFont="1" applyBorder="1" applyAlignment="1">
      <alignment horizontal="center" vertical="center"/>
    </xf>
    <xf numFmtId="3" fontId="12" fillId="0" borderId="6" xfId="0" applyNumberFormat="1" applyFont="1" applyBorder="1" applyAlignment="1">
      <alignment horizontal="center" vertical="center"/>
    </xf>
    <xf numFmtId="0" fontId="14" fillId="2" borderId="16" xfId="0" applyFont="1" applyFill="1" applyBorder="1" applyAlignment="1">
      <alignment vertical="center" wrapText="1"/>
    </xf>
    <xf numFmtId="3" fontId="9" fillId="0" borderId="8" xfId="0" applyNumberFormat="1" applyFont="1" applyFill="1" applyBorder="1" applyAlignment="1">
      <alignment horizontal="center" vertical="center"/>
    </xf>
    <xf numFmtId="0" fontId="0" fillId="0" borderId="0" xfId="0" applyFill="1"/>
    <xf numFmtId="167" fontId="7" fillId="0" borderId="8" xfId="0" applyNumberFormat="1" applyFont="1" applyFill="1" applyBorder="1" applyAlignment="1">
      <alignment horizontal="center" vertical="center"/>
    </xf>
    <xf numFmtId="9" fontId="7" fillId="0" borderId="8" xfId="0" applyNumberFormat="1" applyFont="1" applyFill="1" applyBorder="1" applyAlignment="1">
      <alignment horizontal="center" vertical="center"/>
    </xf>
    <xf numFmtId="0" fontId="7" fillId="0" borderId="7" xfId="0" applyFont="1" applyFill="1" applyBorder="1" applyAlignment="1">
      <alignment vertical="center" wrapText="1"/>
    </xf>
    <xf numFmtId="0" fontId="8" fillId="0" borderId="7" xfId="0" applyFont="1" applyFill="1" applyBorder="1" applyAlignment="1">
      <alignment vertical="center" wrapText="1"/>
    </xf>
    <xf numFmtId="0" fontId="13" fillId="0" borderId="9" xfId="0" applyFont="1" applyFill="1" applyBorder="1" applyAlignment="1">
      <alignment horizontal="left" vertical="center" wrapText="1" indent="1"/>
    </xf>
    <xf numFmtId="3" fontId="33" fillId="0" borderId="7" xfId="0" applyNumberFormat="1" applyFont="1" applyFill="1" applyBorder="1" applyAlignment="1">
      <alignment horizontal="center" vertical="center" wrapText="1"/>
    </xf>
    <xf numFmtId="3" fontId="27" fillId="3" borderId="7" xfId="0" applyNumberFormat="1" applyFont="1" applyFill="1" applyBorder="1" applyAlignment="1">
      <alignment horizontal="center" vertical="center" wrapText="1"/>
    </xf>
    <xf numFmtId="4" fontId="7" fillId="3" borderId="7"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xf>
    <xf numFmtId="0" fontId="11" fillId="3" borderId="7" xfId="0" applyFont="1" applyFill="1" applyBorder="1" applyAlignment="1">
      <alignment horizontal="left" vertical="center" wrapText="1" indent="1"/>
    </xf>
    <xf numFmtId="9" fontId="44" fillId="0" borderId="8" xfId="0" applyNumberFormat="1" applyFont="1" applyFill="1" applyBorder="1" applyAlignment="1">
      <alignment horizontal="center" vertical="center" wrapText="1"/>
    </xf>
    <xf numFmtId="0" fontId="44" fillId="0" borderId="7" xfId="0" applyFont="1" applyFill="1" applyBorder="1" applyAlignment="1">
      <alignment vertical="center" wrapText="1"/>
    </xf>
    <xf numFmtId="9" fontId="33" fillId="0" borderId="8" xfId="0" applyNumberFormat="1" applyFont="1" applyFill="1" applyBorder="1" applyAlignment="1">
      <alignment horizontal="center" vertical="center" wrapText="1"/>
    </xf>
    <xf numFmtId="170" fontId="0" fillId="0" borderId="0" xfId="6" applyNumberFormat="1" applyFont="1"/>
    <xf numFmtId="0" fontId="2" fillId="0" borderId="0" xfId="0" applyFont="1" applyAlignment="1">
      <alignment horizontal="center"/>
    </xf>
    <xf numFmtId="0" fontId="33" fillId="3" borderId="7" xfId="0" applyFont="1" applyFill="1" applyBorder="1" applyAlignment="1">
      <alignment vertical="center" wrapText="1"/>
    </xf>
    <xf numFmtId="0" fontId="27" fillId="3" borderId="7" xfId="0" applyFont="1" applyFill="1" applyBorder="1" applyAlignment="1">
      <alignment vertical="center" wrapText="1"/>
    </xf>
    <xf numFmtId="9" fontId="7" fillId="6" borderId="8" xfId="0" applyNumberFormat="1" applyFont="1" applyFill="1" applyBorder="1" applyAlignment="1">
      <alignment horizontal="center" vertical="center"/>
    </xf>
    <xf numFmtId="0" fontId="7" fillId="6" borderId="7" xfId="0" applyFont="1" applyFill="1" applyBorder="1" applyAlignment="1">
      <alignment vertical="center" wrapText="1"/>
    </xf>
    <xf numFmtId="0" fontId="7" fillId="6" borderId="8" xfId="0" applyNumberFormat="1" applyFont="1" applyFill="1" applyBorder="1" applyAlignment="1">
      <alignment horizontal="center" vertical="center"/>
    </xf>
    <xf numFmtId="0" fontId="3" fillId="0" borderId="0" xfId="0" applyFont="1"/>
    <xf numFmtId="0" fontId="7" fillId="6" borderId="7" xfId="0" applyFont="1" applyFill="1" applyBorder="1" applyAlignment="1">
      <alignment horizontal="left" vertical="center" wrapText="1"/>
    </xf>
    <xf numFmtId="2" fontId="12" fillId="0" borderId="8" xfId="0" applyNumberFormat="1" applyFont="1" applyBorder="1" applyAlignment="1">
      <alignment horizontal="center" vertical="center"/>
    </xf>
    <xf numFmtId="0" fontId="50" fillId="0" borderId="0" xfId="0" applyFont="1" applyAlignment="1">
      <alignment wrapText="1"/>
    </xf>
    <xf numFmtId="167" fontId="0" fillId="0" borderId="0" xfId="1" applyNumberFormat="1" applyFont="1"/>
    <xf numFmtId="167" fontId="7" fillId="0" borderId="8" xfId="1" applyNumberFormat="1" applyFont="1" applyBorder="1" applyAlignment="1">
      <alignment horizontal="center" vertical="center"/>
    </xf>
    <xf numFmtId="3" fontId="32" fillId="6" borderId="8" xfId="1" applyNumberFormat="1" applyFont="1" applyFill="1" applyBorder="1" applyAlignment="1">
      <alignment horizontal="center" vertical="center"/>
    </xf>
    <xf numFmtId="9" fontId="32" fillId="6"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0" fontId="13" fillId="0" borderId="25" xfId="0" applyFont="1" applyBorder="1" applyAlignment="1">
      <alignment horizontal="left" vertical="center" wrapText="1" indent="1"/>
    </xf>
    <xf numFmtId="0" fontId="10" fillId="4" borderId="1" xfId="0" applyFont="1" applyFill="1" applyBorder="1" applyAlignment="1">
      <alignment vertical="center" wrapText="1"/>
    </xf>
    <xf numFmtId="3" fontId="7" fillId="6" borderId="8" xfId="1" applyNumberFormat="1" applyFont="1" applyFill="1" applyBorder="1" applyAlignment="1">
      <alignment horizontal="center" vertical="center"/>
    </xf>
    <xf numFmtId="0" fontId="7" fillId="4" borderId="2" xfId="0"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13" fillId="0" borderId="5" xfId="0" applyFont="1" applyBorder="1" applyAlignment="1">
      <alignment horizontal="left" vertical="center" wrapText="1" indent="1"/>
    </xf>
    <xf numFmtId="3" fontId="7" fillId="3" borderId="8" xfId="1" applyNumberFormat="1" applyFont="1" applyFill="1" applyBorder="1" applyAlignment="1">
      <alignment horizontal="center" vertical="center"/>
    </xf>
    <xf numFmtId="0" fontId="10" fillId="4" borderId="7" xfId="0" applyFont="1" applyFill="1" applyBorder="1" applyAlignment="1">
      <alignment horizontal="left" vertical="center"/>
    </xf>
    <xf numFmtId="0" fontId="13" fillId="0" borderId="7" xfId="0" applyFont="1" applyBorder="1" applyAlignment="1">
      <alignment horizontal="left" vertical="center" wrapText="1" indent="1"/>
    </xf>
    <xf numFmtId="0" fontId="10" fillId="4" borderId="69" xfId="0" applyFont="1" applyFill="1" applyBorder="1" applyAlignment="1">
      <alignment vertical="center" wrapText="1"/>
    </xf>
    <xf numFmtId="0" fontId="50" fillId="0" borderId="0" xfId="0" applyFont="1"/>
    <xf numFmtId="0" fontId="56" fillId="0" borderId="34" xfId="0" applyFont="1" applyBorder="1" applyAlignment="1">
      <alignment wrapText="1"/>
    </xf>
    <xf numFmtId="3" fontId="7" fillId="6" borderId="8" xfId="0" applyNumberFormat="1" applyFont="1" applyFill="1" applyBorder="1" applyAlignment="1">
      <alignment horizontal="center" vertical="center"/>
    </xf>
    <xf numFmtId="0" fontId="7" fillId="3" borderId="3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7" fillId="4" borderId="2" xfId="0" applyFont="1" applyFill="1" applyBorder="1" applyAlignment="1">
      <alignment vertical="center" wrapText="1"/>
    </xf>
    <xf numFmtId="1" fontId="12" fillId="0" borderId="8" xfId="0" applyNumberFormat="1" applyFont="1" applyBorder="1" applyAlignment="1">
      <alignment horizontal="center" vertical="center"/>
    </xf>
    <xf numFmtId="1" fontId="12" fillId="0" borderId="8" xfId="1" applyNumberFormat="1" applyFont="1" applyBorder="1" applyAlignment="1">
      <alignment horizontal="center" vertical="center"/>
    </xf>
    <xf numFmtId="1" fontId="7" fillId="0" borderId="8" xfId="1" applyNumberFormat="1" applyFont="1" applyBorder="1" applyAlignment="1">
      <alignment horizontal="center" vertical="center"/>
    </xf>
    <xf numFmtId="0" fontId="7" fillId="3" borderId="3" xfId="0" applyFont="1" applyFill="1" applyBorder="1" applyAlignment="1">
      <alignment vertical="center"/>
    </xf>
    <xf numFmtId="0" fontId="10" fillId="3" borderId="1" xfId="0" applyFont="1" applyFill="1" applyBorder="1" applyAlignment="1">
      <alignment vertical="center" wrapText="1"/>
    </xf>
    <xf numFmtId="0" fontId="7" fillId="4" borderId="1" xfId="0" applyFont="1" applyFill="1" applyBorder="1" applyAlignment="1">
      <alignment vertical="center"/>
    </xf>
    <xf numFmtId="0" fontId="9" fillId="4" borderId="2" xfId="0" applyFont="1" applyFill="1" applyBorder="1" applyAlignment="1">
      <alignment vertical="center"/>
    </xf>
    <xf numFmtId="0" fontId="11" fillId="0" borderId="9" xfId="0" applyFont="1" applyBorder="1" applyAlignment="1">
      <alignment horizontal="left" vertical="center" wrapText="1" indent="1"/>
    </xf>
    <xf numFmtId="0" fontId="7" fillId="4" borderId="1" xfId="0" applyFont="1" applyFill="1" applyBorder="1" applyAlignment="1">
      <alignment vertical="center" wrapText="1"/>
    </xf>
    <xf numFmtId="3" fontId="5" fillId="3" borderId="7" xfId="0" applyNumberFormat="1" applyFont="1" applyFill="1" applyBorder="1" applyAlignment="1">
      <alignment horizontal="center" vertical="center" wrapText="1"/>
    </xf>
    <xf numFmtId="0" fontId="5" fillId="3" borderId="70" xfId="0" applyFont="1" applyFill="1" applyBorder="1" applyAlignment="1">
      <alignment horizontal="center" vertical="center" wrapText="1"/>
    </xf>
    <xf numFmtId="167" fontId="5" fillId="3" borderId="71" xfId="0" applyNumberFormat="1" applyFont="1" applyFill="1" applyBorder="1" applyAlignment="1">
      <alignment horizontal="center" vertical="center"/>
    </xf>
    <xf numFmtId="0" fontId="5" fillId="3" borderId="72" xfId="0" applyFont="1" applyFill="1" applyBorder="1" applyAlignment="1">
      <alignment horizontal="center" vertical="center" wrapText="1"/>
    </xf>
    <xf numFmtId="167" fontId="5" fillId="3" borderId="73"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57" fillId="0" borderId="8" xfId="0" applyNumberFormat="1" applyFont="1" applyFill="1" applyBorder="1" applyAlignment="1">
      <alignment horizontal="center" vertical="center"/>
    </xf>
    <xf numFmtId="4" fontId="57" fillId="0" borderId="8"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4" fontId="57" fillId="0" borderId="8" xfId="1" applyNumberFormat="1" applyFont="1" applyFill="1" applyBorder="1" applyAlignment="1">
      <alignment horizontal="center" vertical="center"/>
    </xf>
    <xf numFmtId="3" fontId="4" fillId="2" borderId="8" xfId="0" applyNumberFormat="1" applyFont="1" applyFill="1" applyBorder="1" applyAlignment="1">
      <alignment horizontal="center" vertical="center"/>
    </xf>
    <xf numFmtId="0" fontId="5" fillId="0" borderId="7" xfId="0" applyFont="1" applyFill="1" applyBorder="1" applyAlignment="1">
      <alignment horizontal="center" vertical="center" wrapText="1"/>
    </xf>
    <xf numFmtId="167" fontId="5" fillId="3" borderId="8" xfId="0" applyNumberFormat="1" applyFont="1" applyFill="1" applyBorder="1" applyAlignment="1">
      <alignment horizontal="center" vertical="center"/>
    </xf>
    <xf numFmtId="3" fontId="5" fillId="0" borderId="71" xfId="0" applyNumberFormat="1" applyFont="1" applyBorder="1" applyAlignment="1">
      <alignment horizontal="center" vertical="center"/>
    </xf>
    <xf numFmtId="3" fontId="57"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25" fillId="4" borderId="2" xfId="0" applyFont="1" applyFill="1" applyBorder="1" applyAlignment="1">
      <alignment vertical="center" wrapText="1"/>
    </xf>
    <xf numFmtId="3" fontId="7" fillId="0" borderId="74" xfId="0" applyNumberFormat="1" applyFont="1" applyBorder="1" applyAlignment="1">
      <alignment horizontal="center" vertical="center"/>
    </xf>
    <xf numFmtId="3" fontId="5" fillId="0" borderId="74" xfId="0" applyNumberFormat="1" applyFont="1" applyBorder="1" applyAlignment="1">
      <alignment horizontal="center" vertical="center"/>
    </xf>
    <xf numFmtId="3" fontId="9" fillId="2" borderId="71" xfId="0" applyNumberFormat="1" applyFont="1" applyFill="1" applyBorder="1" applyAlignment="1">
      <alignment horizontal="center" vertical="center"/>
    </xf>
    <xf numFmtId="0" fontId="59" fillId="0" borderId="0" xfId="0" applyFont="1"/>
    <xf numFmtId="49" fontId="41" fillId="3" borderId="75" xfId="0" applyNumberFormat="1" applyFont="1" applyFill="1" applyBorder="1" applyAlignment="1">
      <alignment vertical="center" wrapText="1"/>
    </xf>
    <xf numFmtId="49" fontId="41" fillId="3" borderId="76" xfId="0" applyNumberFormat="1" applyFont="1" applyFill="1" applyBorder="1" applyAlignment="1">
      <alignment vertical="center" wrapText="1"/>
    </xf>
    <xf numFmtId="170" fontId="0" fillId="0" borderId="0" xfId="0" applyNumberFormat="1"/>
    <xf numFmtId="3" fontId="7" fillId="0" borderId="0" xfId="0" applyNumberFormat="1" applyFont="1" applyFill="1" applyBorder="1" applyAlignment="1">
      <alignment horizontal="center" vertical="center"/>
    </xf>
    <xf numFmtId="3" fontId="34" fillId="0" borderId="8" xfId="0" applyNumberFormat="1" applyFont="1" applyBorder="1" applyAlignment="1">
      <alignment horizontal="center" vertical="center"/>
    </xf>
    <xf numFmtId="0" fontId="39" fillId="4" borderId="2" xfId="0" applyFont="1" applyFill="1" applyBorder="1" applyAlignment="1">
      <alignment vertical="center" wrapText="1"/>
    </xf>
    <xf numFmtId="0" fontId="61" fillId="0" borderId="0" xfId="0" applyFont="1"/>
    <xf numFmtId="0" fontId="63" fillId="3" borderId="1" xfId="0" applyFont="1" applyFill="1" applyBorder="1" applyAlignment="1">
      <alignment horizontal="left" vertical="center" wrapText="1"/>
    </xf>
    <xf numFmtId="0" fontId="63" fillId="4" borderId="1" xfId="0" applyFont="1" applyFill="1" applyBorder="1" applyAlignment="1">
      <alignment vertical="center" wrapText="1"/>
    </xf>
    <xf numFmtId="0" fontId="51" fillId="3" borderId="6"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51" fillId="3" borderId="7" xfId="0" applyFont="1" applyFill="1" applyBorder="1" applyAlignment="1">
      <alignment vertical="center" wrapText="1"/>
    </xf>
    <xf numFmtId="0" fontId="63" fillId="4" borderId="7" xfId="0" applyFont="1" applyFill="1" applyBorder="1" applyAlignment="1">
      <alignment vertical="center" wrapText="1"/>
    </xf>
    <xf numFmtId="0" fontId="64" fillId="4" borderId="7" xfId="0" applyFont="1" applyFill="1" applyBorder="1" applyAlignment="1">
      <alignment horizontal="left" vertical="center" wrapText="1"/>
    </xf>
    <xf numFmtId="0" fontId="51" fillId="3" borderId="7" xfId="0" applyFont="1" applyFill="1" applyBorder="1" applyAlignment="1">
      <alignment horizontal="left" vertical="center" wrapText="1"/>
    </xf>
    <xf numFmtId="0" fontId="51" fillId="3" borderId="14" xfId="0" applyFont="1" applyFill="1" applyBorder="1" applyAlignment="1">
      <alignment horizontal="left" vertical="center" wrapText="1"/>
    </xf>
    <xf numFmtId="0" fontId="63" fillId="3" borderId="6" xfId="0" applyFont="1" applyFill="1" applyBorder="1" applyAlignment="1">
      <alignment horizontal="center" vertical="center" wrapText="1"/>
    </xf>
    <xf numFmtId="0" fontId="63" fillId="3" borderId="8" xfId="0" applyFont="1" applyFill="1" applyBorder="1" applyAlignment="1">
      <alignment horizontal="center" vertical="center" wrapText="1"/>
    </xf>
    <xf numFmtId="3" fontId="63" fillId="3" borderId="7" xfId="0" applyNumberFormat="1" applyFont="1" applyFill="1" applyBorder="1" applyAlignment="1">
      <alignment horizontal="center" vertical="center" wrapText="1"/>
    </xf>
    <xf numFmtId="3" fontId="51" fillId="3" borderId="7" xfId="0" applyNumberFormat="1" applyFont="1" applyFill="1" applyBorder="1" applyAlignment="1">
      <alignment horizontal="center" vertical="center" wrapText="1"/>
    </xf>
    <xf numFmtId="167" fontId="51" fillId="3" borderId="8" xfId="0" applyNumberFormat="1" applyFont="1" applyFill="1" applyBorder="1" applyAlignment="1">
      <alignment horizontal="center" vertical="center"/>
    </xf>
    <xf numFmtId="0" fontId="51" fillId="0" borderId="7" xfId="0" applyFont="1" applyBorder="1" applyAlignment="1">
      <alignment horizontal="left" vertical="center" wrapText="1" indent="1"/>
    </xf>
    <xf numFmtId="0" fontId="68" fillId="0" borderId="7" xfId="0" applyFont="1" applyBorder="1" applyAlignment="1">
      <alignment horizontal="left" vertical="center" wrapText="1" indent="1"/>
    </xf>
    <xf numFmtId="3" fontId="68" fillId="0" borderId="8" xfId="0" applyNumberFormat="1" applyFont="1" applyBorder="1" applyAlignment="1">
      <alignment horizontal="center" vertical="center"/>
    </xf>
    <xf numFmtId="3" fontId="51" fillId="0" borderId="8" xfId="0" applyNumberFormat="1" applyFont="1" applyBorder="1" applyAlignment="1">
      <alignment horizontal="center" vertical="center"/>
    </xf>
    <xf numFmtId="3" fontId="61" fillId="0" borderId="0" xfId="0" applyNumberFormat="1" applyFont="1"/>
    <xf numFmtId="9" fontId="51" fillId="0" borderId="8" xfId="1" applyFont="1" applyBorder="1" applyAlignment="1">
      <alignment horizontal="center" vertical="center"/>
    </xf>
    <xf numFmtId="167" fontId="61" fillId="0" borderId="0" xfId="1" applyNumberFormat="1" applyFont="1"/>
    <xf numFmtId="167" fontId="51" fillId="0" borderId="8" xfId="1" applyNumberFormat="1" applyFont="1" applyBorder="1" applyAlignment="1">
      <alignment horizontal="center" vertical="center"/>
    </xf>
    <xf numFmtId="3" fontId="69" fillId="0" borderId="8" xfId="0" applyNumberFormat="1" applyFont="1" applyBorder="1" applyAlignment="1">
      <alignment horizontal="left" vertical="center"/>
    </xf>
    <xf numFmtId="0" fontId="64" fillId="2" borderId="7" xfId="0" applyFont="1" applyFill="1" applyBorder="1" applyAlignment="1">
      <alignment vertical="center" wrapText="1"/>
    </xf>
    <xf numFmtId="3" fontId="63" fillId="2" borderId="8" xfId="0" applyNumberFormat="1" applyFont="1" applyFill="1" applyBorder="1" applyAlignment="1">
      <alignment horizontal="center" vertical="center"/>
    </xf>
    <xf numFmtId="167" fontId="68" fillId="0" borderId="8" xfId="0" applyNumberFormat="1" applyFont="1" applyBorder="1" applyAlignment="1">
      <alignment horizontal="center" vertical="center"/>
    </xf>
    <xf numFmtId="3" fontId="51" fillId="0" borderId="7" xfId="0" applyNumberFormat="1" applyFont="1" applyFill="1" applyBorder="1" applyAlignment="1">
      <alignment horizontal="center" vertical="center" wrapText="1"/>
    </xf>
    <xf numFmtId="3" fontId="68" fillId="0" borderId="8" xfId="0" applyNumberFormat="1" applyFont="1" applyFill="1" applyBorder="1" applyAlignment="1">
      <alignment horizontal="center" vertical="center"/>
    </xf>
    <xf numFmtId="3" fontId="51" fillId="0" borderId="8" xfId="0" applyNumberFormat="1" applyFont="1" applyFill="1" applyBorder="1" applyAlignment="1">
      <alignment horizontal="center" vertical="center"/>
    </xf>
    <xf numFmtId="0" fontId="70" fillId="4" borderId="7" xfId="0" applyFont="1" applyFill="1" applyBorder="1" applyAlignment="1">
      <alignment horizontal="left" vertical="center" wrapText="1"/>
    </xf>
    <xf numFmtId="9" fontId="64" fillId="4" borderId="1" xfId="0" applyNumberFormat="1" applyFont="1" applyFill="1" applyBorder="1" applyAlignment="1">
      <alignment horizontal="center" vertical="center" wrapText="1"/>
    </xf>
    <xf numFmtId="0" fontId="64" fillId="4" borderId="7" xfId="0" applyFont="1" applyFill="1" applyBorder="1" applyAlignment="1">
      <alignment horizontal="left" vertical="center"/>
    </xf>
    <xf numFmtId="0" fontId="69" fillId="0" borderId="5" xfId="0" applyFont="1" applyBorder="1" applyAlignment="1">
      <alignment horizontal="left" vertical="center" wrapText="1" indent="1"/>
    </xf>
    <xf numFmtId="3" fontId="68" fillId="0" borderId="6" xfId="0" applyNumberFormat="1" applyFont="1" applyBorder="1" applyAlignment="1">
      <alignment horizontal="center" vertical="center"/>
    </xf>
    <xf numFmtId="0" fontId="69" fillId="4" borderId="45" xfId="0" applyFont="1" applyFill="1" applyBorder="1" applyAlignment="1">
      <alignment horizontal="left" vertical="center" wrapText="1" indent="1"/>
    </xf>
    <xf numFmtId="3" fontId="68" fillId="4" borderId="36" xfId="0" applyNumberFormat="1" applyFont="1" applyFill="1" applyBorder="1" applyAlignment="1">
      <alignment horizontal="center" vertical="center"/>
    </xf>
    <xf numFmtId="3" fontId="68" fillId="4" borderId="37" xfId="0" applyNumberFormat="1" applyFont="1" applyFill="1" applyBorder="1" applyAlignment="1">
      <alignment horizontal="center" vertical="center"/>
    </xf>
    <xf numFmtId="0" fontId="69" fillId="0" borderId="25" xfId="0" applyFont="1" applyBorder="1" applyAlignment="1">
      <alignment horizontal="left" vertical="center" wrapText="1" indent="1"/>
    </xf>
    <xf numFmtId="0" fontId="64" fillId="5" borderId="7" xfId="0" applyFont="1" applyFill="1" applyBorder="1" applyAlignment="1">
      <alignment vertical="center" wrapText="1"/>
    </xf>
    <xf numFmtId="3" fontId="63" fillId="5" borderId="8" xfId="0" applyNumberFormat="1" applyFont="1" applyFill="1" applyBorder="1" applyAlignment="1">
      <alignment horizontal="center" vertical="center"/>
    </xf>
    <xf numFmtId="3" fontId="63" fillId="4" borderId="8" xfId="0" applyNumberFormat="1" applyFont="1" applyFill="1" applyBorder="1" applyAlignment="1">
      <alignment horizontal="center" vertical="center"/>
    </xf>
    <xf numFmtId="3" fontId="63" fillId="0" borderId="8" xfId="0" applyNumberFormat="1" applyFont="1" applyBorder="1" applyAlignment="1">
      <alignment horizontal="center" vertical="center"/>
    </xf>
    <xf numFmtId="0" fontId="34" fillId="4" borderId="7" xfId="0" applyFont="1" applyFill="1" applyBorder="1" applyAlignment="1">
      <alignment horizontal="center" vertical="center" wrapText="1"/>
    </xf>
    <xf numFmtId="3" fontId="12" fillId="0" borderId="8" xfId="1" applyNumberFormat="1" applyFont="1" applyBorder="1" applyAlignment="1">
      <alignment horizontal="center" vertical="center"/>
    </xf>
    <xf numFmtId="3" fontId="7" fillId="0" borderId="8" xfId="1" applyNumberFormat="1" applyFont="1" applyBorder="1" applyAlignment="1">
      <alignment horizontal="center" vertical="center"/>
    </xf>
    <xf numFmtId="0" fontId="0" fillId="4" borderId="0" xfId="0" applyFill="1"/>
    <xf numFmtId="0" fontId="5" fillId="3" borderId="7" xfId="0" applyFont="1" applyFill="1" applyBorder="1" applyAlignment="1">
      <alignment vertical="center" wrapText="1"/>
    </xf>
    <xf numFmtId="0" fontId="10" fillId="4" borderId="7" xfId="0" applyFont="1" applyFill="1" applyBorder="1" applyAlignment="1">
      <alignment horizontal="left" vertical="top" wrapText="1"/>
    </xf>
    <xf numFmtId="0" fontId="71" fillId="0" borderId="0" xfId="0" applyFont="1"/>
    <xf numFmtId="0" fontId="73" fillId="0" borderId="0" xfId="0" applyFont="1" applyAlignment="1">
      <alignment horizontal="center"/>
    </xf>
    <xf numFmtId="0" fontId="74" fillId="3" borderId="56" xfId="0" applyFont="1" applyFill="1" applyBorder="1" applyAlignment="1">
      <alignment horizontal="left" vertical="center" wrapText="1"/>
    </xf>
    <xf numFmtId="0" fontId="74" fillId="3" borderId="48" xfId="0" applyFont="1" applyFill="1" applyBorder="1" applyAlignment="1">
      <alignment horizontal="left" vertical="center" wrapText="1"/>
    </xf>
    <xf numFmtId="0" fontId="76" fillId="4" borderId="53" xfId="0" applyFont="1" applyFill="1" applyBorder="1" applyAlignment="1">
      <alignment vertical="center" wrapText="1"/>
    </xf>
    <xf numFmtId="0" fontId="77" fillId="3" borderId="43" xfId="0" applyFont="1" applyFill="1" applyBorder="1" applyAlignment="1">
      <alignment horizontal="center" vertical="center" wrapText="1"/>
    </xf>
    <xf numFmtId="0" fontId="77" fillId="3" borderId="19" xfId="0" applyFont="1" applyFill="1" applyBorder="1" applyAlignment="1">
      <alignment horizontal="center" vertical="center" wrapText="1"/>
    </xf>
    <xf numFmtId="0" fontId="77" fillId="3" borderId="44" xfId="0" applyFont="1" applyFill="1" applyBorder="1" applyAlignment="1">
      <alignment horizontal="center" vertical="center" wrapText="1"/>
    </xf>
    <xf numFmtId="0" fontId="77" fillId="3" borderId="24" xfId="0" applyFont="1" applyFill="1" applyBorder="1" applyAlignment="1">
      <alignment horizontal="center" vertical="center" wrapText="1"/>
    </xf>
    <xf numFmtId="0" fontId="77" fillId="0" borderId="62" xfId="0" applyFont="1" applyBorder="1" applyAlignment="1">
      <alignment horizontal="justify" vertical="center"/>
    </xf>
    <xf numFmtId="9" fontId="77" fillId="4" borderId="32" xfId="0" applyNumberFormat="1" applyFont="1" applyFill="1" applyBorder="1" applyAlignment="1">
      <alignment horizontal="center" vertical="center"/>
    </xf>
    <xf numFmtId="0" fontId="77" fillId="0" borderId="0" xfId="0" applyFont="1"/>
    <xf numFmtId="0" fontId="77" fillId="0" borderId="60" xfId="0" applyFont="1" applyBorder="1" applyAlignment="1">
      <alignment vertical="center"/>
    </xf>
    <xf numFmtId="9" fontId="77" fillId="4" borderId="16" xfId="0" applyNumberFormat="1" applyFont="1" applyFill="1" applyBorder="1" applyAlignment="1">
      <alignment horizontal="center" vertical="center"/>
    </xf>
    <xf numFmtId="10" fontId="77" fillId="4" borderId="16" xfId="0" applyNumberFormat="1" applyFont="1" applyFill="1" applyBorder="1" applyAlignment="1">
      <alignment horizontal="center" vertical="center"/>
    </xf>
    <xf numFmtId="0" fontId="77" fillId="0" borderId="60" xfId="0" applyFont="1" applyBorder="1" applyAlignment="1">
      <alignment horizontal="justify" vertical="center"/>
    </xf>
    <xf numFmtId="0" fontId="77" fillId="0" borderId="61" xfId="0" applyFont="1" applyBorder="1" applyAlignment="1">
      <alignment vertical="center" wrapText="1"/>
    </xf>
    <xf numFmtId="9" fontId="77" fillId="4" borderId="79" xfId="6" applyNumberFormat="1" applyFont="1" applyFill="1" applyBorder="1" applyAlignment="1">
      <alignment horizontal="center" vertical="center"/>
    </xf>
    <xf numFmtId="10" fontId="77" fillId="4" borderId="79" xfId="0" applyNumberFormat="1" applyFont="1" applyFill="1" applyBorder="1" applyAlignment="1">
      <alignment horizontal="center" vertical="center"/>
    </xf>
    <xf numFmtId="10" fontId="77" fillId="4" borderId="80" xfId="0" applyNumberFormat="1" applyFont="1" applyFill="1" applyBorder="1" applyAlignment="1">
      <alignment horizontal="center" vertical="center"/>
    </xf>
    <xf numFmtId="0" fontId="77" fillId="3" borderId="46" xfId="0" applyFont="1" applyFill="1" applyBorder="1" applyAlignment="1">
      <alignment horizontal="left" vertical="center" wrapText="1"/>
    </xf>
    <xf numFmtId="9" fontId="77" fillId="6" borderId="15" xfId="0" applyNumberFormat="1" applyFont="1" applyFill="1" applyBorder="1" applyAlignment="1">
      <alignment horizontal="center" vertical="center"/>
    </xf>
    <xf numFmtId="9" fontId="77" fillId="6" borderId="81" xfId="0" applyNumberFormat="1" applyFont="1" applyFill="1" applyBorder="1" applyAlignment="1">
      <alignment horizontal="center" vertical="center"/>
    </xf>
    <xf numFmtId="9" fontId="77" fillId="6" borderId="47" xfId="0" applyNumberFormat="1" applyFont="1" applyFill="1" applyBorder="1" applyAlignment="1">
      <alignment horizontal="center" vertical="center"/>
    </xf>
    <xf numFmtId="0" fontId="77" fillId="3" borderId="42" xfId="0" applyFont="1" applyFill="1" applyBorder="1" applyAlignment="1">
      <alignment horizontal="left" vertical="center" wrapText="1"/>
    </xf>
    <xf numFmtId="9" fontId="77" fillId="6" borderId="23" xfId="0" applyNumberFormat="1" applyFont="1" applyFill="1" applyBorder="1" applyAlignment="1">
      <alignment horizontal="center" vertical="center"/>
    </xf>
    <xf numFmtId="9" fontId="77" fillId="6" borderId="55" xfId="0" applyNumberFormat="1" applyFont="1" applyFill="1" applyBorder="1" applyAlignment="1">
      <alignment horizontal="center" vertical="center"/>
    </xf>
    <xf numFmtId="9" fontId="77" fillId="6" borderId="24" xfId="0" applyNumberFormat="1" applyFont="1" applyFill="1" applyBorder="1" applyAlignment="1">
      <alignment horizontal="center" vertical="center"/>
    </xf>
    <xf numFmtId="0" fontId="76" fillId="4" borderId="46" xfId="0" applyFont="1" applyFill="1" applyBorder="1" applyAlignment="1">
      <alignment vertical="center" wrapText="1"/>
    </xf>
    <xf numFmtId="0" fontId="77" fillId="4" borderId="46" xfId="0" applyFont="1" applyFill="1" applyBorder="1" applyAlignment="1">
      <alignment horizontal="left" vertical="center" wrapText="1"/>
    </xf>
    <xf numFmtId="3" fontId="77" fillId="4" borderId="8" xfId="1" applyNumberFormat="1" applyFont="1" applyFill="1" applyBorder="1" applyAlignment="1">
      <alignment horizontal="center" vertical="center"/>
    </xf>
    <xf numFmtId="9" fontId="77" fillId="4" borderId="8" xfId="0" applyNumberFormat="1" applyFont="1" applyFill="1" applyBorder="1" applyAlignment="1">
      <alignment horizontal="center" vertical="center"/>
    </xf>
    <xf numFmtId="9" fontId="77" fillId="4" borderId="47" xfId="0" applyNumberFormat="1" applyFont="1" applyFill="1" applyBorder="1" applyAlignment="1">
      <alignment horizontal="center" vertical="center"/>
    </xf>
    <xf numFmtId="0" fontId="78" fillId="4" borderId="46" xfId="0" applyFont="1" applyFill="1" applyBorder="1" applyAlignment="1">
      <alignment horizontal="left" vertical="center" wrapText="1"/>
    </xf>
    <xf numFmtId="0" fontId="78" fillId="3" borderId="6" xfId="0" applyFont="1" applyFill="1" applyBorder="1" applyAlignment="1">
      <alignment horizontal="center" vertical="center" wrapText="1"/>
    </xf>
    <xf numFmtId="0" fontId="78" fillId="3" borderId="21" xfId="0" applyFont="1" applyFill="1" applyBorder="1" applyAlignment="1">
      <alignment horizontal="center" vertical="center" wrapText="1"/>
    </xf>
    <xf numFmtId="0" fontId="78" fillId="3" borderId="8" xfId="0" applyFont="1" applyFill="1" applyBorder="1" applyAlignment="1">
      <alignment horizontal="center" vertical="center" wrapText="1"/>
    </xf>
    <xf numFmtId="0" fontId="78" fillId="3" borderId="47" xfId="0" applyFont="1" applyFill="1" applyBorder="1" applyAlignment="1">
      <alignment horizontal="center" vertical="center" wrapText="1"/>
    </xf>
    <xf numFmtId="3" fontId="77" fillId="3" borderId="7" xfId="0" applyNumberFormat="1" applyFont="1" applyFill="1" applyBorder="1" applyAlignment="1">
      <alignment horizontal="center" vertical="center" wrapText="1"/>
    </xf>
    <xf numFmtId="3" fontId="77" fillId="3" borderId="54" xfId="0" applyNumberFormat="1" applyFont="1" applyFill="1" applyBorder="1" applyAlignment="1">
      <alignment horizontal="center" vertical="center" wrapText="1"/>
    </xf>
    <xf numFmtId="0" fontId="77" fillId="3" borderId="7" xfId="0" applyFont="1" applyFill="1" applyBorder="1" applyAlignment="1">
      <alignment horizontal="center" vertical="center" wrapText="1"/>
    </xf>
    <xf numFmtId="167" fontId="77" fillId="3" borderId="8" xfId="0" applyNumberFormat="1" applyFont="1" applyFill="1" applyBorder="1" applyAlignment="1">
      <alignment horizontal="center" vertical="center"/>
    </xf>
    <xf numFmtId="167" fontId="77" fillId="3" borderId="47" xfId="0" applyNumberFormat="1" applyFont="1" applyFill="1" applyBorder="1" applyAlignment="1">
      <alignment horizontal="center" vertical="center"/>
    </xf>
    <xf numFmtId="0" fontId="75" fillId="0" borderId="46" xfId="0" applyFont="1" applyBorder="1" applyAlignment="1">
      <alignment horizontal="left" vertical="center" wrapText="1" indent="1"/>
    </xf>
    <xf numFmtId="0" fontId="81" fillId="0" borderId="46" xfId="0" applyFont="1" applyBorder="1" applyAlignment="1">
      <alignment horizontal="left" vertical="center" wrapText="1" indent="1"/>
    </xf>
    <xf numFmtId="3" fontId="77" fillId="0" borderId="8" xfId="0" applyNumberFormat="1" applyFont="1" applyBorder="1" applyAlignment="1">
      <alignment horizontal="center" vertical="center"/>
    </xf>
    <xf numFmtId="3" fontId="77" fillId="0" borderId="47" xfId="0" applyNumberFormat="1" applyFont="1" applyBorder="1" applyAlignment="1">
      <alignment horizontal="center" vertical="center"/>
    </xf>
    <xf numFmtId="0" fontId="80" fillId="0" borderId="46" xfId="0" applyFont="1" applyBorder="1" applyAlignment="1">
      <alignment horizontal="left" vertical="center" wrapText="1" indent="1"/>
    </xf>
    <xf numFmtId="3" fontId="82" fillId="0" borderId="8" xfId="0" applyNumberFormat="1" applyFont="1" applyBorder="1" applyAlignment="1">
      <alignment horizontal="center" vertical="center"/>
    </xf>
    <xf numFmtId="167" fontId="82" fillId="0" borderId="8" xfId="0" applyNumberFormat="1" applyFont="1" applyBorder="1" applyAlignment="1">
      <alignment horizontal="center" vertical="center"/>
    </xf>
    <xf numFmtId="167" fontId="82" fillId="0" borderId="47" xfId="0" applyNumberFormat="1" applyFont="1" applyBorder="1" applyAlignment="1">
      <alignment horizontal="center" vertical="center"/>
    </xf>
    <xf numFmtId="167" fontId="77" fillId="0" borderId="8" xfId="1" applyNumberFormat="1" applyFont="1" applyBorder="1" applyAlignment="1">
      <alignment horizontal="center" vertical="center"/>
    </xf>
    <xf numFmtId="9" fontId="77" fillId="0" borderId="8" xfId="1" applyFont="1" applyBorder="1" applyAlignment="1">
      <alignment horizontal="center" vertical="center"/>
    </xf>
    <xf numFmtId="9" fontId="77" fillId="0" borderId="47" xfId="1" applyFont="1" applyBorder="1" applyAlignment="1">
      <alignment horizontal="center" vertical="center"/>
    </xf>
    <xf numFmtId="0" fontId="81" fillId="0" borderId="41" xfId="0" applyFont="1" applyBorder="1" applyAlignment="1">
      <alignment horizontal="left" vertical="center" wrapText="1" indent="1"/>
    </xf>
    <xf numFmtId="0" fontId="76" fillId="2" borderId="35" xfId="0" applyFont="1" applyFill="1" applyBorder="1" applyAlignment="1">
      <alignment vertical="center" wrapText="1"/>
    </xf>
    <xf numFmtId="3" fontId="78" fillId="2" borderId="38" xfId="0" applyNumberFormat="1" applyFont="1" applyFill="1" applyBorder="1" applyAlignment="1">
      <alignment horizontal="center" vertical="center"/>
    </xf>
    <xf numFmtId="3" fontId="78" fillId="2" borderId="37" xfId="0" applyNumberFormat="1" applyFont="1" applyFill="1" applyBorder="1" applyAlignment="1">
      <alignment horizontal="center" vertical="center"/>
    </xf>
    <xf numFmtId="0" fontId="78" fillId="4" borderId="46" xfId="0" applyFont="1" applyFill="1" applyBorder="1" applyAlignment="1">
      <alignment horizontal="left" vertical="top" wrapText="1"/>
    </xf>
    <xf numFmtId="0" fontId="78" fillId="4" borderId="7" xfId="0" applyFont="1" applyFill="1" applyBorder="1" applyAlignment="1">
      <alignment horizontal="left" vertical="top" wrapText="1"/>
    </xf>
    <xf numFmtId="9" fontId="78" fillId="4" borderId="1" xfId="0" applyNumberFormat="1" applyFont="1" applyFill="1" applyBorder="1" applyAlignment="1">
      <alignment horizontal="center" vertical="top" wrapText="1"/>
    </xf>
    <xf numFmtId="0" fontId="78" fillId="4" borderId="48" xfId="0" applyFont="1" applyFill="1" applyBorder="1" applyAlignment="1">
      <alignment horizontal="left" vertical="center" wrapText="1"/>
    </xf>
    <xf numFmtId="0" fontId="77" fillId="4" borderId="2" xfId="0" applyFont="1" applyFill="1" applyBorder="1" applyAlignment="1">
      <alignment vertical="center"/>
    </xf>
    <xf numFmtId="0" fontId="78" fillId="4" borderId="1" xfId="0" applyFont="1" applyFill="1" applyBorder="1" applyAlignment="1">
      <alignment vertical="center" wrapText="1"/>
    </xf>
    <xf numFmtId="0" fontId="77" fillId="3" borderId="7" xfId="0" applyFont="1" applyFill="1" applyBorder="1" applyAlignment="1">
      <alignment horizontal="left" vertical="center" wrapText="1"/>
    </xf>
    <xf numFmtId="0" fontId="77" fillId="3" borderId="54" xfId="0" applyFont="1" applyFill="1" applyBorder="1" applyAlignment="1">
      <alignment horizontal="left" vertical="center" wrapText="1"/>
    </xf>
    <xf numFmtId="3" fontId="82" fillId="0" borderId="47" xfId="0" applyNumberFormat="1" applyFont="1" applyBorder="1" applyAlignment="1">
      <alignment horizontal="center" vertical="center"/>
    </xf>
    <xf numFmtId="0" fontId="77" fillId="3" borderId="54" xfId="0" applyFont="1" applyFill="1" applyBorder="1" applyAlignment="1">
      <alignment horizontal="center" vertical="center" wrapText="1"/>
    </xf>
    <xf numFmtId="0" fontId="81" fillId="0" borderId="82" xfId="0" applyFont="1" applyBorder="1" applyAlignment="1">
      <alignment horizontal="left" vertical="center" wrapText="1" indent="1"/>
    </xf>
    <xf numFmtId="3" fontId="79" fillId="0" borderId="39" xfId="0" applyNumberFormat="1" applyFont="1" applyBorder="1" applyAlignment="1">
      <alignment horizontal="center" vertical="center"/>
    </xf>
    <xf numFmtId="3" fontId="74" fillId="0" borderId="83" xfId="0" applyNumberFormat="1" applyFont="1" applyBorder="1" applyAlignment="1">
      <alignment horizontal="center" vertical="center"/>
    </xf>
    <xf numFmtId="0" fontId="76" fillId="5" borderId="35" xfId="0" applyFont="1" applyFill="1" applyBorder="1" applyAlignment="1">
      <alignment vertical="center" wrapText="1"/>
    </xf>
    <xf numFmtId="3" fontId="78" fillId="5" borderId="38" xfId="0" applyNumberFormat="1" applyFont="1" applyFill="1" applyBorder="1" applyAlignment="1">
      <alignment horizontal="center" vertical="center"/>
    </xf>
    <xf numFmtId="3" fontId="78" fillId="5" borderId="37" xfId="0" applyNumberFormat="1" applyFont="1" applyFill="1" applyBorder="1" applyAlignment="1">
      <alignment horizontal="center" vertical="center"/>
    </xf>
    <xf numFmtId="3" fontId="78" fillId="4" borderId="8" xfId="0" applyNumberFormat="1" applyFont="1" applyFill="1" applyBorder="1" applyAlignment="1">
      <alignment horizontal="center" vertical="center"/>
    </xf>
    <xf numFmtId="3" fontId="78" fillId="0" borderId="8" xfId="0" applyNumberFormat="1" applyFont="1" applyBorder="1" applyAlignment="1">
      <alignment horizontal="center" vertical="center"/>
    </xf>
    <xf numFmtId="3" fontId="78" fillId="0" borderId="47" xfId="0" applyNumberFormat="1" applyFont="1" applyBorder="1" applyAlignment="1">
      <alignment horizontal="center" vertical="center"/>
    </xf>
    <xf numFmtId="0" fontId="76" fillId="2" borderId="42" xfId="0" applyFont="1" applyFill="1" applyBorder="1" applyAlignment="1">
      <alignment vertical="center" wrapText="1"/>
    </xf>
    <xf numFmtId="3" fontId="78" fillId="2" borderId="44" xfId="0" applyNumberFormat="1" applyFont="1" applyFill="1" applyBorder="1" applyAlignment="1">
      <alignment horizontal="center" vertical="center"/>
    </xf>
    <xf numFmtId="3" fontId="78" fillId="2" borderId="24" xfId="0" applyNumberFormat="1" applyFont="1" applyFill="1" applyBorder="1" applyAlignment="1">
      <alignment horizontal="center" vertical="center"/>
    </xf>
    <xf numFmtId="1" fontId="7" fillId="0" borderId="8" xfId="0" applyNumberFormat="1" applyFont="1" applyBorder="1" applyAlignment="1">
      <alignment horizontal="center" vertical="center"/>
    </xf>
    <xf numFmtId="0" fontId="2" fillId="0" borderId="0" xfId="0" applyFont="1" applyAlignment="1">
      <alignment horizontal="center" vertical="center"/>
    </xf>
    <xf numFmtId="3" fontId="7" fillId="0" borderId="8" xfId="1" applyNumberFormat="1" applyFont="1" applyFill="1" applyBorder="1" applyAlignment="1">
      <alignment horizontal="center" vertical="center"/>
    </xf>
    <xf numFmtId="3" fontId="32" fillId="0" borderId="8" xfId="1" applyNumberFormat="1" applyFont="1" applyFill="1" applyBorder="1" applyAlignment="1">
      <alignment horizontal="center" vertical="center"/>
    </xf>
    <xf numFmtId="9" fontId="32" fillId="0" borderId="8" xfId="0" applyNumberFormat="1" applyFont="1" applyFill="1" applyBorder="1" applyAlignment="1">
      <alignment horizontal="center" vertical="center"/>
    </xf>
    <xf numFmtId="1" fontId="33" fillId="3" borderId="8" xfId="0" applyNumberFormat="1" applyFont="1" applyFill="1" applyBorder="1" applyAlignment="1">
      <alignment horizontal="center" vertical="center"/>
    </xf>
    <xf numFmtId="0" fontId="10" fillId="4" borderId="3" xfId="0" applyFont="1" applyFill="1" applyBorder="1" applyAlignment="1">
      <alignment vertical="center"/>
    </xf>
    <xf numFmtId="172" fontId="7" fillId="6" borderId="8" xfId="0" applyNumberFormat="1" applyFont="1" applyFill="1" applyBorder="1" applyAlignment="1">
      <alignment horizontal="center" vertical="center"/>
    </xf>
    <xf numFmtId="49" fontId="7" fillId="6" borderId="8" xfId="0" applyNumberFormat="1"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vertical="center" wrapText="1"/>
    </xf>
    <xf numFmtId="0" fontId="9" fillId="0" borderId="6"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6" fillId="0" borderId="7" xfId="0" applyFont="1" applyFill="1" applyBorder="1" applyAlignment="1">
      <alignment horizontal="left" vertical="center" wrapText="1" indent="1"/>
    </xf>
    <xf numFmtId="0" fontId="11" fillId="0" borderId="7" xfId="0" applyFont="1" applyFill="1" applyBorder="1" applyAlignment="1">
      <alignment horizontal="left" vertical="center" wrapText="1" indent="1"/>
    </xf>
    <xf numFmtId="0" fontId="7" fillId="0" borderId="2" xfId="0" applyFont="1" applyFill="1" applyBorder="1" applyAlignment="1">
      <alignment vertical="center" wrapText="1"/>
    </xf>
    <xf numFmtId="0" fontId="17" fillId="4" borderId="7" xfId="0" applyFont="1" applyFill="1" applyBorder="1" applyAlignment="1">
      <alignment horizontal="left" vertical="center" wrapText="1"/>
    </xf>
    <xf numFmtId="0" fontId="9" fillId="4" borderId="3" xfId="0" applyFont="1" applyFill="1" applyBorder="1" applyAlignment="1">
      <alignment vertical="center"/>
    </xf>
    <xf numFmtId="0" fontId="7" fillId="6" borderId="7" xfId="0" applyFont="1" applyFill="1" applyBorder="1" applyAlignment="1">
      <alignment horizontal="center" vertical="center" wrapText="1"/>
    </xf>
    <xf numFmtId="167" fontId="7" fillId="3" borderId="7" xfId="0" applyNumberFormat="1" applyFont="1" applyFill="1" applyBorder="1" applyAlignment="1">
      <alignment horizontal="center" vertical="center" wrapText="1"/>
    </xf>
    <xf numFmtId="9" fontId="7" fillId="0" borderId="6" xfId="0" applyNumberFormat="1" applyFont="1" applyFill="1" applyBorder="1" applyAlignment="1">
      <alignment horizontal="center" vertical="center"/>
    </xf>
    <xf numFmtId="0" fontId="8" fillId="4" borderId="85" xfId="0" applyFont="1" applyFill="1" applyBorder="1" applyAlignment="1">
      <alignment vertical="center" wrapText="1"/>
    </xf>
    <xf numFmtId="9" fontId="7" fillId="4" borderId="16" xfId="0" applyNumberFormat="1"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3" borderId="14" xfId="0" applyFont="1" applyFill="1" applyBorder="1" applyAlignment="1">
      <alignment horizontal="left" vertical="center" wrapText="1"/>
    </xf>
    <xf numFmtId="0" fontId="10" fillId="4" borderId="2" xfId="0" applyFont="1" applyFill="1" applyBorder="1" applyAlignment="1">
      <alignment vertical="center" wrapText="1"/>
    </xf>
    <xf numFmtId="9" fontId="7" fillId="6" borderId="16" xfId="0" applyNumberFormat="1" applyFont="1" applyFill="1" applyBorder="1" applyAlignment="1">
      <alignment horizontal="center" vertical="center"/>
    </xf>
    <xf numFmtId="0" fontId="7" fillId="6" borderId="14" xfId="0" applyFont="1" applyFill="1" applyBorder="1" applyAlignment="1">
      <alignment vertical="center" wrapText="1"/>
    </xf>
    <xf numFmtId="3" fontId="32" fillId="6" borderId="16" xfId="1"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7" fillId="0" borderId="1" xfId="0" applyFont="1" applyFill="1" applyBorder="1" applyAlignment="1">
      <alignment horizontal="center" vertical="center" wrapText="1"/>
    </xf>
    <xf numFmtId="3" fontId="33" fillId="0" borderId="1" xfId="0" applyNumberFormat="1" applyFont="1" applyFill="1" applyBorder="1" applyAlignment="1">
      <alignment horizontal="center" vertical="center"/>
    </xf>
    <xf numFmtId="3" fontId="12" fillId="0" borderId="1" xfId="0" applyNumberFormat="1" applyFont="1" applyFill="1" applyBorder="1" applyAlignment="1">
      <alignment horizontal="center" vertical="center"/>
    </xf>
    <xf numFmtId="167" fontId="12" fillId="0" borderId="1" xfId="0" applyNumberFormat="1" applyFont="1" applyFill="1" applyBorder="1" applyAlignment="1">
      <alignment horizontal="center" vertical="center"/>
    </xf>
    <xf numFmtId="167" fontId="12" fillId="0" borderId="8"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167" fontId="7" fillId="0" borderId="8" xfId="1" applyNumberFormat="1" applyFont="1" applyFill="1" applyBorder="1" applyAlignment="1">
      <alignment horizontal="center" vertical="center"/>
    </xf>
    <xf numFmtId="9" fontId="7" fillId="0" borderId="8" xfId="1" applyFont="1" applyFill="1" applyBorder="1" applyAlignment="1">
      <alignment horizontal="center" vertical="center"/>
    </xf>
    <xf numFmtId="0" fontId="13" fillId="0" borderId="1" xfId="0" applyFont="1" applyFill="1" applyBorder="1" applyAlignment="1">
      <alignment horizontal="left" vertical="center" wrapText="1" indent="1"/>
    </xf>
    <xf numFmtId="3" fontId="16" fillId="0" borderId="8" xfId="0" applyNumberFormat="1" applyFont="1" applyFill="1" applyBorder="1" applyAlignment="1">
      <alignment horizontal="center" vertical="center"/>
    </xf>
    <xf numFmtId="0" fontId="14" fillId="0" borderId="1" xfId="0" applyFont="1" applyFill="1" applyBorder="1" applyAlignment="1">
      <alignment vertical="center" wrapText="1"/>
    </xf>
    <xf numFmtId="3" fontId="7" fillId="0" borderId="1" xfId="0" applyNumberFormat="1" applyFont="1" applyFill="1" applyBorder="1" applyAlignment="1">
      <alignment horizontal="center" vertical="center"/>
    </xf>
    <xf numFmtId="0" fontId="14" fillId="0" borderId="1" xfId="0" applyFont="1" applyFill="1" applyBorder="1" applyAlignment="1">
      <alignment horizontal="left" vertical="center" wrapText="1" indent="1"/>
    </xf>
    <xf numFmtId="3" fontId="7" fillId="0" borderId="1" xfId="0" applyNumberFormat="1"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0" fontId="0" fillId="0" borderId="1" xfId="0" applyFill="1" applyBorder="1"/>
    <xf numFmtId="0" fontId="14" fillId="0" borderId="7" xfId="0" applyFont="1" applyFill="1" applyBorder="1" applyAlignment="1">
      <alignment vertical="center" wrapText="1"/>
    </xf>
    <xf numFmtId="9" fontId="9" fillId="6" borderId="8" xfId="0" applyNumberFormat="1" applyFont="1" applyFill="1" applyBorder="1" applyAlignment="1">
      <alignment horizontal="center" vertical="center"/>
    </xf>
    <xf numFmtId="1" fontId="9" fillId="6" borderId="8" xfId="0" applyNumberFormat="1" applyFont="1" applyFill="1" applyBorder="1" applyAlignment="1">
      <alignment horizontal="center" vertical="center"/>
    </xf>
    <xf numFmtId="1" fontId="7" fillId="6" borderId="8" xfId="0" applyNumberFormat="1" applyFont="1" applyFill="1" applyBorder="1" applyAlignment="1">
      <alignment horizontal="center" vertical="center"/>
    </xf>
    <xf numFmtId="3" fontId="9" fillId="6" borderId="8" xfId="1" applyNumberFormat="1" applyFont="1" applyFill="1" applyBorder="1" applyAlignment="1">
      <alignment horizontal="center" vertical="center"/>
    </xf>
    <xf numFmtId="1" fontId="10" fillId="0" borderId="8" xfId="0" applyNumberFormat="1" applyFont="1" applyFill="1" applyBorder="1" applyAlignment="1">
      <alignment horizontal="center" vertical="center"/>
    </xf>
    <xf numFmtId="3" fontId="10" fillId="6" borderId="8" xfId="1" applyNumberFormat="1" applyFont="1" applyFill="1" applyBorder="1" applyAlignment="1">
      <alignment horizontal="center" vertical="center"/>
    </xf>
    <xf numFmtId="0" fontId="4" fillId="4" borderId="7" xfId="0" applyFont="1" applyFill="1" applyBorder="1" applyAlignment="1">
      <alignment vertical="center" wrapText="1"/>
    </xf>
    <xf numFmtId="0" fontId="33" fillId="0" borderId="16" xfId="0" applyFont="1" applyFill="1" applyBorder="1" applyAlignment="1">
      <alignment horizontal="left" vertical="top" wrapText="1"/>
    </xf>
    <xf numFmtId="0" fontId="60" fillId="0" borderId="0" xfId="0" applyFont="1" applyAlignment="1"/>
    <xf numFmtId="0" fontId="72" fillId="0" borderId="0" xfId="0" applyFont="1" applyAlignment="1"/>
    <xf numFmtId="3" fontId="32" fillId="3" borderId="8" xfId="1" applyNumberFormat="1" applyFont="1" applyFill="1" applyBorder="1" applyAlignment="1">
      <alignment horizontal="center" vertical="center"/>
    </xf>
    <xf numFmtId="9" fontId="32" fillId="3" borderId="8" xfId="0" applyNumberFormat="1" applyFont="1" applyFill="1" applyBorder="1" applyAlignment="1">
      <alignment horizontal="center" vertical="center"/>
    </xf>
    <xf numFmtId="0" fontId="10" fillId="3" borderId="7" xfId="0" applyFont="1" applyFill="1" applyBorder="1" applyAlignment="1">
      <alignment horizontal="left" vertical="center" wrapText="1"/>
    </xf>
    <xf numFmtId="0" fontId="10" fillId="3" borderId="7" xfId="0" applyFont="1" applyFill="1" applyBorder="1" applyAlignment="1">
      <alignment horizontal="left" vertical="center"/>
    </xf>
    <xf numFmtId="0" fontId="7" fillId="3" borderId="2" xfId="0" applyFont="1" applyFill="1" applyBorder="1" applyAlignment="1">
      <alignment vertical="center"/>
    </xf>
    <xf numFmtId="0" fontId="7" fillId="3" borderId="4" xfId="0" applyFont="1" applyFill="1" applyBorder="1" applyAlignment="1">
      <alignment vertical="center"/>
    </xf>
    <xf numFmtId="0" fontId="87" fillId="0" borderId="0" xfId="0" applyFont="1"/>
    <xf numFmtId="3" fontId="90" fillId="2" borderId="8" xfId="0" applyNumberFormat="1" applyFont="1" applyFill="1" applyBorder="1" applyAlignment="1">
      <alignment horizontal="center" vertical="center"/>
    </xf>
    <xf numFmtId="0" fontId="91" fillId="2" borderId="7" xfId="0" applyFont="1" applyFill="1" applyBorder="1" applyAlignment="1">
      <alignment vertical="center" wrapText="1"/>
    </xf>
    <xf numFmtId="3" fontId="87" fillId="0" borderId="8" xfId="0" applyNumberFormat="1" applyFont="1" applyBorder="1" applyAlignment="1">
      <alignment horizontal="center" vertical="center"/>
    </xf>
    <xf numFmtId="0" fontId="88" fillId="0" borderId="7" xfId="0" applyFont="1" applyBorder="1" applyAlignment="1">
      <alignment horizontal="left" vertical="center" wrapText="1" indent="1"/>
    </xf>
    <xf numFmtId="3" fontId="90" fillId="0" borderId="8" xfId="0" applyNumberFormat="1" applyFont="1" applyBorder="1" applyAlignment="1">
      <alignment horizontal="center" vertical="center"/>
    </xf>
    <xf numFmtId="0" fontId="87" fillId="0" borderId="7" xfId="0" applyFont="1" applyBorder="1" applyAlignment="1">
      <alignment horizontal="left" vertical="center" wrapText="1" indent="1"/>
    </xf>
    <xf numFmtId="3" fontId="88" fillId="0" borderId="8" xfId="0" applyNumberFormat="1" applyFont="1" applyBorder="1" applyAlignment="1">
      <alignment horizontal="center" vertical="center"/>
    </xf>
    <xf numFmtId="3" fontId="90" fillId="4" borderId="8" xfId="0" applyNumberFormat="1" applyFont="1" applyFill="1" applyBorder="1" applyAlignment="1">
      <alignment horizontal="center" vertical="center"/>
    </xf>
    <xf numFmtId="0" fontId="90" fillId="4" borderId="7" xfId="0" applyFont="1" applyFill="1" applyBorder="1" applyAlignment="1">
      <alignment vertical="center" wrapText="1"/>
    </xf>
    <xf numFmtId="3" fontId="90" fillId="5" borderId="8" xfId="0" applyNumberFormat="1" applyFont="1" applyFill="1" applyBorder="1" applyAlignment="1">
      <alignment horizontal="center" vertical="center"/>
    </xf>
    <xf numFmtId="0" fontId="91" fillId="5" borderId="7" xfId="0" applyFont="1" applyFill="1" applyBorder="1" applyAlignment="1">
      <alignment vertical="center" wrapText="1"/>
    </xf>
    <xf numFmtId="0" fontId="89" fillId="0" borderId="9" xfId="0" applyFont="1" applyBorder="1" applyAlignment="1">
      <alignment horizontal="left" vertical="center" wrapText="1" indent="1"/>
    </xf>
    <xf numFmtId="0" fontId="90" fillId="3" borderId="8" xfId="0" applyFont="1" applyFill="1" applyBorder="1" applyAlignment="1">
      <alignment horizontal="center" vertical="center" wrapText="1"/>
    </xf>
    <xf numFmtId="0" fontId="90" fillId="3" borderId="6" xfId="0" applyFont="1" applyFill="1" applyBorder="1" applyAlignment="1">
      <alignment horizontal="center" vertical="center" wrapText="1"/>
    </xf>
    <xf numFmtId="167" fontId="87" fillId="3" borderId="8" xfId="0" applyNumberFormat="1" applyFont="1" applyFill="1" applyBorder="1" applyAlignment="1">
      <alignment horizontal="center" vertical="center"/>
    </xf>
    <xf numFmtId="0" fontId="87" fillId="3" borderId="7" xfId="0" applyFont="1" applyFill="1" applyBorder="1" applyAlignment="1">
      <alignment horizontal="center" vertical="center" wrapText="1"/>
    </xf>
    <xf numFmtId="0" fontId="87" fillId="3" borderId="7" xfId="0" applyFont="1" applyFill="1" applyBorder="1" applyAlignment="1">
      <alignment horizontal="left" vertical="center" wrapText="1"/>
    </xf>
    <xf numFmtId="3" fontId="87" fillId="3" borderId="7" xfId="0" applyNumberFormat="1" applyFont="1" applyFill="1" applyBorder="1" applyAlignment="1">
      <alignment horizontal="center" vertical="center" wrapText="1"/>
    </xf>
    <xf numFmtId="0" fontId="87" fillId="4" borderId="4" xfId="0" applyFont="1" applyFill="1" applyBorder="1" applyAlignment="1">
      <alignment vertical="center"/>
    </xf>
    <xf numFmtId="0" fontId="87" fillId="4" borderId="3" xfId="0" applyFont="1" applyFill="1" applyBorder="1" applyAlignment="1">
      <alignment vertical="center"/>
    </xf>
    <xf numFmtId="0" fontId="91" fillId="4" borderId="1" xfId="0" applyFont="1" applyFill="1" applyBorder="1" applyAlignment="1">
      <alignment vertical="center" wrapText="1"/>
    </xf>
    <xf numFmtId="0" fontId="87" fillId="4" borderId="2" xfId="0" applyFont="1" applyFill="1" applyBorder="1" applyAlignment="1">
      <alignment vertical="center"/>
    </xf>
    <xf numFmtId="0" fontId="91" fillId="4" borderId="7" xfId="0" applyFont="1" applyFill="1" applyBorder="1" applyAlignment="1">
      <alignment horizontal="left" vertical="center" wrapText="1"/>
    </xf>
    <xf numFmtId="0" fontId="91" fillId="4" borderId="1" xfId="0" applyFont="1" applyFill="1" applyBorder="1" applyAlignment="1">
      <alignment horizontal="left" vertical="center" wrapText="1"/>
    </xf>
    <xf numFmtId="0" fontId="87" fillId="4" borderId="2" xfId="0" applyFont="1" applyFill="1" applyBorder="1" applyAlignment="1">
      <alignment vertical="top" wrapText="1"/>
    </xf>
    <xf numFmtId="0" fontId="89" fillId="0" borderId="25" xfId="0" applyFont="1" applyBorder="1" applyAlignment="1">
      <alignment horizontal="left" vertical="center" wrapText="1" indent="1"/>
    </xf>
    <xf numFmtId="9" fontId="91" fillId="4" borderId="1" xfId="0" applyNumberFormat="1" applyFont="1" applyFill="1" applyBorder="1" applyAlignment="1">
      <alignment horizontal="center" vertical="center" wrapText="1"/>
    </xf>
    <xf numFmtId="3" fontId="87" fillId="7" borderId="8" xfId="0" applyNumberFormat="1" applyFont="1" applyFill="1" applyBorder="1" applyAlignment="1">
      <alignment horizontal="center" vertical="center"/>
    </xf>
    <xf numFmtId="3" fontId="88" fillId="7" borderId="8" xfId="0" applyNumberFormat="1" applyFont="1" applyFill="1" applyBorder="1" applyAlignment="1">
      <alignment horizontal="center" vertical="center"/>
    </xf>
    <xf numFmtId="0" fontId="88" fillId="7" borderId="7" xfId="0" applyFont="1" applyFill="1" applyBorder="1" applyAlignment="1">
      <alignment horizontal="left" vertical="center" wrapText="1" indent="1"/>
    </xf>
    <xf numFmtId="0" fontId="91" fillId="4" borderId="7" xfId="0" applyFont="1" applyFill="1" applyBorder="1" applyAlignment="1">
      <alignment horizontal="left" vertical="center"/>
    </xf>
    <xf numFmtId="0" fontId="87" fillId="4" borderId="3" xfId="0" applyFont="1" applyFill="1" applyBorder="1" applyAlignment="1">
      <alignment horizontal="center" vertical="center"/>
    </xf>
    <xf numFmtId="0" fontId="87" fillId="4" borderId="2" xfId="0" applyFont="1" applyFill="1" applyBorder="1" applyAlignment="1">
      <alignment vertical="center" wrapText="1"/>
    </xf>
    <xf numFmtId="0" fontId="91" fillId="0" borderId="9" xfId="0" applyFont="1" applyBorder="1" applyAlignment="1">
      <alignment horizontal="left" vertical="center" wrapText="1" indent="1"/>
    </xf>
    <xf numFmtId="3" fontId="87" fillId="0" borderId="8" xfId="0" applyNumberFormat="1" applyFont="1" applyFill="1" applyBorder="1" applyAlignment="1">
      <alignment horizontal="center" vertical="center"/>
    </xf>
    <xf numFmtId="3" fontId="88" fillId="0" borderId="8" xfId="0" applyNumberFormat="1" applyFont="1" applyFill="1" applyBorder="1" applyAlignment="1">
      <alignment horizontal="center" vertical="center"/>
    </xf>
    <xf numFmtId="167" fontId="88" fillId="0" borderId="8" xfId="0" applyNumberFormat="1" applyFont="1" applyBorder="1" applyAlignment="1">
      <alignment horizontal="center" vertical="center"/>
    </xf>
    <xf numFmtId="3" fontId="87" fillId="0" borderId="7" xfId="0" applyNumberFormat="1" applyFont="1" applyFill="1" applyBorder="1" applyAlignment="1">
      <alignment horizontal="center" vertical="center" wrapText="1"/>
    </xf>
    <xf numFmtId="0" fontId="87" fillId="4" borderId="7" xfId="0" applyFont="1" applyFill="1" applyBorder="1" applyAlignment="1">
      <alignment vertical="center" wrapText="1"/>
    </xf>
    <xf numFmtId="9" fontId="87" fillId="0" borderId="8" xfId="1" applyFont="1" applyBorder="1" applyAlignment="1">
      <alignment horizontal="center" vertical="center"/>
    </xf>
    <xf numFmtId="167" fontId="87" fillId="0" borderId="8" xfId="1" applyNumberFormat="1" applyFont="1" applyBorder="1" applyAlignment="1">
      <alignment horizontal="center" vertical="center"/>
    </xf>
    <xf numFmtId="9" fontId="93" fillId="6" borderId="8" xfId="0" applyNumberFormat="1" applyFont="1" applyFill="1" applyBorder="1" applyAlignment="1">
      <alignment horizontal="center" vertical="center"/>
    </xf>
    <xf numFmtId="3" fontId="93" fillId="6" borderId="8" xfId="1" applyNumberFormat="1" applyFont="1" applyFill="1" applyBorder="1" applyAlignment="1">
      <alignment horizontal="center" vertical="center"/>
    </xf>
    <xf numFmtId="0" fontId="87" fillId="6" borderId="7" xfId="0" applyFont="1" applyFill="1" applyBorder="1" applyAlignment="1">
      <alignment horizontal="left" vertical="center" wrapText="1"/>
    </xf>
    <xf numFmtId="9" fontId="87" fillId="6" borderId="8" xfId="0" applyNumberFormat="1" applyFont="1" applyFill="1" applyBorder="1" applyAlignment="1">
      <alignment horizontal="center" vertical="center"/>
    </xf>
    <xf numFmtId="3" fontId="87" fillId="6" borderId="8" xfId="1" applyNumberFormat="1" applyFont="1" applyFill="1" applyBorder="1" applyAlignment="1">
      <alignment horizontal="center" vertical="center"/>
    </xf>
    <xf numFmtId="0" fontId="87" fillId="6" borderId="7" xfId="0" applyFont="1" applyFill="1" applyBorder="1" applyAlignment="1">
      <alignment vertical="center" wrapText="1"/>
    </xf>
    <xf numFmtId="0" fontId="87" fillId="3" borderId="7" xfId="0" applyFont="1" applyFill="1" applyBorder="1" applyAlignment="1">
      <alignment vertical="center" wrapText="1"/>
    </xf>
    <xf numFmtId="0" fontId="87" fillId="3" borderId="8" xfId="0" applyFont="1" applyFill="1" applyBorder="1" applyAlignment="1">
      <alignment horizontal="center" vertical="center" wrapText="1"/>
    </xf>
    <xf numFmtId="0" fontId="87" fillId="3" borderId="6" xfId="0" applyFont="1" applyFill="1" applyBorder="1" applyAlignment="1">
      <alignment horizontal="center" vertical="center" wrapText="1"/>
    </xf>
    <xf numFmtId="0" fontId="90" fillId="4" borderId="1" xfId="0" applyFont="1" applyFill="1" applyBorder="1" applyAlignment="1">
      <alignment vertical="center" wrapText="1"/>
    </xf>
    <xf numFmtId="0" fontId="90" fillId="3" borderId="1" xfId="0" applyFont="1" applyFill="1" applyBorder="1" applyAlignment="1">
      <alignment horizontal="left" vertical="center" wrapText="1"/>
    </xf>
    <xf numFmtId="0" fontId="90" fillId="0" borderId="0" xfId="0" applyFont="1" applyAlignment="1">
      <alignment horizontal="center"/>
    </xf>
    <xf numFmtId="0" fontId="90" fillId="0" borderId="0" xfId="0" applyFont="1" applyAlignment="1"/>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9" fontId="7" fillId="4" borderId="2"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0" fontId="9" fillId="3" borderId="3" xfId="0" applyFont="1" applyFill="1" applyBorder="1" applyAlignment="1">
      <alignment horizontal="center" vertical="center" wrapText="1"/>
    </xf>
    <xf numFmtId="0" fontId="7" fillId="3" borderId="7" xfId="0" applyFont="1" applyFill="1" applyBorder="1" applyAlignment="1">
      <alignment vertical="center" wrapText="1"/>
    </xf>
    <xf numFmtId="9" fontId="7" fillId="4" borderId="8" xfId="0" applyNumberFormat="1" applyFont="1" applyFill="1" applyBorder="1" applyAlignment="1">
      <alignment horizontal="center" vertical="center"/>
    </xf>
    <xf numFmtId="0" fontId="7" fillId="3" borderId="8" xfId="0" applyFont="1" applyFill="1" applyBorder="1" applyAlignment="1">
      <alignment horizontal="center" vertical="center" wrapText="1"/>
    </xf>
    <xf numFmtId="3" fontId="12" fillId="3" borderId="8" xfId="0" applyNumberFormat="1" applyFont="1" applyFill="1" applyBorder="1" applyAlignment="1">
      <alignment horizontal="center" vertical="center"/>
    </xf>
    <xf numFmtId="0" fontId="51" fillId="3"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7" xfId="0" applyFont="1" applyFill="1" applyBorder="1" applyAlignment="1">
      <alignment vertical="center" wrapText="1"/>
    </xf>
    <xf numFmtId="0" fontId="26" fillId="3" borderId="1" xfId="0" applyFont="1" applyFill="1" applyBorder="1" applyAlignment="1">
      <alignment horizontal="left" vertical="center" wrapText="1"/>
    </xf>
    <xf numFmtId="0" fontId="26" fillId="4" borderId="1" xfId="0" applyFont="1" applyFill="1" applyBorder="1" applyAlignment="1">
      <alignment vertical="center" wrapText="1"/>
    </xf>
    <xf numFmtId="0" fontId="25" fillId="3" borderId="6"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7" xfId="0" applyFont="1" applyFill="1" applyBorder="1" applyAlignment="1">
      <alignment vertical="center" wrapText="1"/>
    </xf>
    <xf numFmtId="9" fontId="25" fillId="6" borderId="8" xfId="0" applyNumberFormat="1" applyFont="1" applyFill="1" applyBorder="1" applyAlignment="1">
      <alignment horizontal="center" vertical="center"/>
    </xf>
    <xf numFmtId="0" fontId="45" fillId="3" borderId="14" xfId="0" applyFont="1" applyFill="1" applyBorder="1" applyAlignment="1">
      <alignment horizontal="left" vertical="center" wrapText="1"/>
    </xf>
    <xf numFmtId="9" fontId="6" fillId="3" borderId="8" xfId="0" applyNumberFormat="1" applyFont="1" applyFill="1" applyBorder="1" applyAlignment="1">
      <alignment horizontal="center" vertical="center"/>
    </xf>
    <xf numFmtId="0" fontId="25" fillId="3" borderId="7" xfId="0" applyFont="1" applyFill="1" applyBorder="1" applyAlignment="1">
      <alignment horizontal="left" vertical="center" wrapText="1"/>
    </xf>
    <xf numFmtId="0" fontId="26" fillId="4" borderId="7" xfId="0" applyFont="1" applyFill="1" applyBorder="1" applyAlignment="1">
      <alignment vertical="center" wrapText="1"/>
    </xf>
    <xf numFmtId="0" fontId="34" fillId="3" borderId="7" xfId="0" applyFont="1" applyFill="1" applyBorder="1" applyAlignment="1">
      <alignment vertical="center"/>
    </xf>
    <xf numFmtId="0" fontId="58" fillId="4" borderId="7" xfId="0" applyFont="1" applyFill="1" applyBorder="1" applyAlignment="1">
      <alignment horizontal="left" vertical="center" wrapText="1"/>
    </xf>
    <xf numFmtId="0" fontId="26" fillId="3" borderId="8" xfId="0" applyFont="1" applyFill="1" applyBorder="1" applyAlignment="1">
      <alignment horizontal="center" vertical="center" wrapText="1"/>
    </xf>
    <xf numFmtId="3" fontId="25" fillId="3" borderId="7"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167" fontId="25" fillId="3" borderId="8" xfId="0" applyNumberFormat="1" applyFont="1" applyFill="1" applyBorder="1" applyAlignment="1">
      <alignment horizontal="center" vertical="center"/>
    </xf>
    <xf numFmtId="0" fontId="25" fillId="0" borderId="7" xfId="0" applyFont="1" applyBorder="1" applyAlignment="1">
      <alignment horizontal="left" vertical="center" wrapText="1" indent="1"/>
    </xf>
    <xf numFmtId="3" fontId="25" fillId="0" borderId="8" xfId="0" applyNumberFormat="1" applyFont="1" applyBorder="1" applyAlignment="1">
      <alignment horizontal="center" vertical="center"/>
    </xf>
    <xf numFmtId="0" fontId="96" fillId="0" borderId="7" xfId="0" applyFont="1" applyBorder="1" applyAlignment="1">
      <alignment horizontal="left" vertical="center" wrapText="1" indent="1"/>
    </xf>
    <xf numFmtId="3" fontId="96" fillId="0" borderId="8" xfId="0" applyNumberFormat="1" applyFont="1" applyBorder="1" applyAlignment="1">
      <alignment horizontal="center" vertical="center"/>
    </xf>
    <xf numFmtId="3" fontId="96" fillId="2" borderId="8" xfId="0" applyNumberFormat="1" applyFont="1" applyFill="1" applyBorder="1" applyAlignment="1">
      <alignment horizontal="center" vertical="center"/>
    </xf>
    <xf numFmtId="9" fontId="25" fillId="0" borderId="8" xfId="1" applyFont="1" applyBorder="1" applyAlignment="1">
      <alignment horizontal="center" vertical="center"/>
    </xf>
    <xf numFmtId="167" fontId="25" fillId="0" borderId="8" xfId="1" applyNumberFormat="1" applyFont="1" applyBorder="1" applyAlignment="1">
      <alignment horizontal="center" vertical="center"/>
    </xf>
    <xf numFmtId="0" fontId="97" fillId="0" borderId="9" xfId="0" applyFont="1" applyBorder="1" applyAlignment="1">
      <alignment horizontal="left" vertical="center" wrapText="1" indent="1"/>
    </xf>
    <xf numFmtId="0" fontId="58" fillId="2" borderId="7" xfId="0" applyFont="1" applyFill="1" applyBorder="1" applyAlignment="1">
      <alignment vertical="center" wrapText="1"/>
    </xf>
    <xf numFmtId="3" fontId="26" fillId="2" borderId="8" xfId="0" applyNumberFormat="1" applyFont="1" applyFill="1" applyBorder="1" applyAlignment="1">
      <alignment horizontal="center" vertical="center"/>
    </xf>
    <xf numFmtId="0" fontId="58" fillId="4" borderId="7" xfId="0" applyFont="1" applyFill="1" applyBorder="1" applyAlignment="1">
      <alignment vertical="center" wrapText="1"/>
    </xf>
    <xf numFmtId="3" fontId="25" fillId="3" borderId="8" xfId="0" applyNumberFormat="1" applyFont="1" applyFill="1" applyBorder="1" applyAlignment="1">
      <alignment horizontal="center" vertical="center"/>
    </xf>
    <xf numFmtId="167" fontId="96" fillId="0" borderId="8" xfId="0" applyNumberFormat="1" applyFont="1" applyBorder="1" applyAlignment="1">
      <alignment horizontal="center" vertical="center"/>
    </xf>
    <xf numFmtId="0" fontId="58" fillId="0" borderId="9" xfId="0" applyFont="1" applyBorder="1" applyAlignment="1">
      <alignment horizontal="left" vertical="center" wrapText="1" indent="1"/>
    </xf>
    <xf numFmtId="0" fontId="25" fillId="6" borderId="7" xfId="0" applyFont="1" applyFill="1" applyBorder="1" applyAlignment="1">
      <alignment vertical="center" wrapText="1"/>
    </xf>
    <xf numFmtId="3" fontId="25" fillId="6" borderId="8" xfId="1" applyNumberFormat="1" applyFont="1" applyFill="1" applyBorder="1" applyAlignment="1">
      <alignment horizontal="center" vertical="center"/>
    </xf>
    <xf numFmtId="0" fontId="25" fillId="6" borderId="7" xfId="0" applyFont="1" applyFill="1" applyBorder="1" applyAlignment="1">
      <alignment horizontal="left" vertical="center" wrapText="1"/>
    </xf>
    <xf numFmtId="9" fontId="98" fillId="6"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0" fontId="58" fillId="4" borderId="7" xfId="0" applyFont="1" applyFill="1" applyBorder="1" applyAlignment="1">
      <alignment horizontal="left" vertical="center"/>
    </xf>
    <xf numFmtId="0" fontId="58" fillId="4" borderId="1" xfId="0" applyFont="1" applyFill="1" applyBorder="1" applyAlignment="1">
      <alignment horizontal="left" vertical="center" wrapText="1"/>
    </xf>
    <xf numFmtId="0" fontId="25" fillId="4" borderId="2" xfId="0" applyFont="1" applyFill="1" applyBorder="1" applyAlignment="1">
      <alignment vertical="center"/>
    </xf>
    <xf numFmtId="0" fontId="58" fillId="4" borderId="1" xfId="0" applyFont="1" applyFill="1" applyBorder="1" applyAlignment="1">
      <alignment vertical="center" wrapText="1"/>
    </xf>
    <xf numFmtId="0" fontId="25" fillId="4" borderId="3" xfId="0" applyFont="1" applyFill="1" applyBorder="1" applyAlignment="1">
      <alignment vertical="center"/>
    </xf>
    <xf numFmtId="0" fontId="25" fillId="4" borderId="4" xfId="0" applyFont="1" applyFill="1" applyBorder="1" applyAlignment="1">
      <alignment vertical="center"/>
    </xf>
    <xf numFmtId="0" fontId="25" fillId="4" borderId="7" xfId="0" applyFont="1" applyFill="1" applyBorder="1" applyAlignment="1">
      <alignment horizontal="left" vertical="center" wrapText="1"/>
    </xf>
    <xf numFmtId="0" fontId="25" fillId="4" borderId="1" xfId="0" applyFont="1" applyFill="1" applyBorder="1" applyAlignment="1">
      <alignment vertical="center"/>
    </xf>
    <xf numFmtId="0" fontId="58" fillId="4" borderId="69" xfId="0" applyFont="1" applyFill="1" applyBorder="1" applyAlignment="1">
      <alignment vertical="center" wrapText="1"/>
    </xf>
    <xf numFmtId="0" fontId="58" fillId="5" borderId="7" xfId="0" applyFont="1" applyFill="1" applyBorder="1" applyAlignment="1">
      <alignment vertical="center" wrapText="1"/>
    </xf>
    <xf numFmtId="3" fontId="26" fillId="5" borderId="8" xfId="0" applyNumberFormat="1" applyFont="1" applyFill="1" applyBorder="1" applyAlignment="1">
      <alignment horizontal="center" vertical="center"/>
    </xf>
    <xf numFmtId="3" fontId="26" fillId="4" borderId="8" xfId="0" applyNumberFormat="1" applyFont="1" applyFill="1" applyBorder="1" applyAlignment="1">
      <alignment horizontal="center" vertical="center"/>
    </xf>
    <xf numFmtId="3" fontId="26" fillId="0" borderId="8" xfId="0" applyNumberFormat="1" applyFont="1" applyBorder="1" applyAlignment="1">
      <alignment horizontal="center" vertical="center"/>
    </xf>
    <xf numFmtId="0" fontId="101" fillId="0" borderId="16" xfId="0" applyFont="1" applyBorder="1"/>
    <xf numFmtId="0" fontId="17" fillId="0" borderId="0" xfId="0" applyFont="1" applyBorder="1"/>
    <xf numFmtId="0" fontId="102" fillId="0" borderId="0" xfId="0" applyFont="1"/>
    <xf numFmtId="0" fontId="103" fillId="3" borderId="1" xfId="0" applyFont="1" applyFill="1" applyBorder="1" applyAlignment="1">
      <alignment horizontal="left" vertical="center" wrapText="1"/>
    </xf>
    <xf numFmtId="0" fontId="103" fillId="4" borderId="1" xfId="0" applyFont="1" applyFill="1" applyBorder="1" applyAlignment="1">
      <alignment vertical="center" wrapText="1"/>
    </xf>
    <xf numFmtId="0" fontId="102" fillId="3" borderId="6" xfId="0" applyFont="1" applyFill="1" applyBorder="1" applyAlignment="1">
      <alignment horizontal="center" vertical="center" wrapText="1"/>
    </xf>
    <xf numFmtId="0" fontId="102" fillId="3" borderId="8" xfId="0" applyFont="1" applyFill="1" applyBorder="1" applyAlignment="1">
      <alignment horizontal="center" vertical="center" wrapText="1"/>
    </xf>
    <xf numFmtId="0" fontId="102" fillId="3" borderId="7" xfId="0" applyFont="1" applyFill="1" applyBorder="1" applyAlignment="1">
      <alignment vertical="center" wrapText="1"/>
    </xf>
    <xf numFmtId="9" fontId="102" fillId="6" borderId="8" xfId="0" applyNumberFormat="1" applyFont="1" applyFill="1" applyBorder="1" applyAlignment="1">
      <alignment horizontal="center" vertical="center"/>
    </xf>
    <xf numFmtId="0" fontId="102" fillId="3" borderId="7" xfId="0" applyFont="1" applyFill="1" applyBorder="1" applyAlignment="1">
      <alignment horizontal="left" vertical="center" wrapText="1"/>
    </xf>
    <xf numFmtId="0" fontId="103" fillId="4" borderId="7" xfId="0" applyFont="1" applyFill="1" applyBorder="1" applyAlignment="1">
      <alignment vertical="center" wrapText="1"/>
    </xf>
    <xf numFmtId="0" fontId="102" fillId="6" borderId="7" xfId="0" applyFont="1" applyFill="1" applyBorder="1" applyAlignment="1">
      <alignment vertical="center" wrapText="1"/>
    </xf>
    <xf numFmtId="3" fontId="102" fillId="6" borderId="8" xfId="1" applyNumberFormat="1" applyFont="1" applyFill="1" applyBorder="1" applyAlignment="1">
      <alignment horizontal="center" vertical="center"/>
    </xf>
    <xf numFmtId="0" fontId="102" fillId="6" borderId="7" xfId="0" applyFont="1" applyFill="1" applyBorder="1" applyAlignment="1">
      <alignment horizontal="left" vertical="center" wrapText="1"/>
    </xf>
    <xf numFmtId="3" fontId="105" fillId="6" borderId="8" xfId="1" applyNumberFormat="1" applyFont="1" applyFill="1" applyBorder="1" applyAlignment="1">
      <alignment horizontal="center" vertical="center"/>
    </xf>
    <xf numFmtId="9" fontId="105" fillId="6" borderId="8" xfId="0" applyNumberFormat="1" applyFont="1" applyFill="1" applyBorder="1" applyAlignment="1">
      <alignment horizontal="center" vertical="center"/>
    </xf>
    <xf numFmtId="0" fontId="104" fillId="4" borderId="7" xfId="0" applyFont="1" applyFill="1" applyBorder="1" applyAlignment="1">
      <alignment horizontal="left" vertical="center" wrapText="1"/>
    </xf>
    <xf numFmtId="0" fontId="103" fillId="3" borderId="6" xfId="0" applyFont="1" applyFill="1" applyBorder="1" applyAlignment="1">
      <alignment horizontal="center" vertical="center" wrapText="1"/>
    </xf>
    <xf numFmtId="0" fontId="103" fillId="3" borderId="8" xfId="0" applyFont="1" applyFill="1" applyBorder="1" applyAlignment="1">
      <alignment horizontal="center" vertical="center" wrapText="1"/>
    </xf>
    <xf numFmtId="3" fontId="102" fillId="3" borderId="7" xfId="0" applyNumberFormat="1" applyFont="1" applyFill="1" applyBorder="1" applyAlignment="1">
      <alignment horizontal="center" vertical="center" wrapText="1"/>
    </xf>
    <xf numFmtId="0" fontId="102" fillId="3" borderId="7" xfId="0" applyFont="1" applyFill="1" applyBorder="1" applyAlignment="1">
      <alignment horizontal="center" vertical="center" wrapText="1"/>
    </xf>
    <xf numFmtId="167" fontId="102" fillId="3" borderId="8" xfId="0" applyNumberFormat="1" applyFont="1" applyFill="1" applyBorder="1" applyAlignment="1">
      <alignment horizontal="center" vertical="center"/>
    </xf>
    <xf numFmtId="0" fontId="102" fillId="0" borderId="7" xfId="0" applyFont="1" applyBorder="1" applyAlignment="1">
      <alignment horizontal="left" vertical="center" wrapText="1" indent="1"/>
    </xf>
    <xf numFmtId="3" fontId="102" fillId="0" borderId="8" xfId="0" applyNumberFormat="1" applyFont="1" applyBorder="1" applyAlignment="1">
      <alignment horizontal="center" vertical="center"/>
    </xf>
    <xf numFmtId="0" fontId="107" fillId="0" borderId="7" xfId="0" applyFont="1" applyBorder="1" applyAlignment="1">
      <alignment horizontal="left" vertical="center" wrapText="1" indent="1"/>
    </xf>
    <xf numFmtId="167" fontId="107" fillId="0" borderId="8" xfId="0" applyNumberFormat="1" applyFont="1" applyBorder="1" applyAlignment="1">
      <alignment horizontal="center" vertical="center"/>
    </xf>
    <xf numFmtId="3" fontId="107" fillId="0" borderId="8" xfId="0" applyNumberFormat="1" applyFont="1" applyBorder="1" applyAlignment="1">
      <alignment horizontal="center" vertical="center"/>
    </xf>
    <xf numFmtId="9" fontId="102" fillId="0" borderId="8" xfId="1" applyFont="1" applyBorder="1" applyAlignment="1">
      <alignment horizontal="center" vertical="center"/>
    </xf>
    <xf numFmtId="167" fontId="102" fillId="0" borderId="8" xfId="1" applyNumberFormat="1" applyFont="1" applyBorder="1" applyAlignment="1">
      <alignment horizontal="center" vertical="center"/>
    </xf>
    <xf numFmtId="0" fontId="109" fillId="0" borderId="9" xfId="0" applyFont="1" applyBorder="1" applyAlignment="1">
      <alignment horizontal="left" vertical="center" wrapText="1" indent="1"/>
    </xf>
    <xf numFmtId="0" fontId="104" fillId="2" borderId="7" xfId="0" applyFont="1" applyFill="1" applyBorder="1" applyAlignment="1">
      <alignment vertical="center" wrapText="1"/>
    </xf>
    <xf numFmtId="3" fontId="103" fillId="2" borderId="8" xfId="0" applyNumberFormat="1" applyFont="1" applyFill="1" applyBorder="1" applyAlignment="1">
      <alignment horizontal="center" vertical="center"/>
    </xf>
    <xf numFmtId="0" fontId="104" fillId="4" borderId="7" xfId="0" applyFont="1" applyFill="1" applyBorder="1" applyAlignment="1">
      <alignment vertical="center" wrapText="1"/>
    </xf>
    <xf numFmtId="0" fontId="104" fillId="0" borderId="9" xfId="0" applyFont="1" applyBorder="1" applyAlignment="1">
      <alignment horizontal="left" vertical="center" wrapText="1" indent="1"/>
    </xf>
    <xf numFmtId="0" fontId="102" fillId="4" borderId="7" xfId="0" applyFont="1" applyFill="1" applyBorder="1" applyAlignment="1">
      <alignment vertical="center" wrapText="1"/>
    </xf>
    <xf numFmtId="3" fontId="102" fillId="0" borderId="7" xfId="0" applyNumberFormat="1" applyFont="1" applyFill="1" applyBorder="1" applyAlignment="1">
      <alignment horizontal="center" vertical="center" wrapText="1"/>
    </xf>
    <xf numFmtId="3" fontId="107" fillId="0" borderId="8" xfId="0" applyNumberFormat="1" applyFont="1" applyFill="1" applyBorder="1" applyAlignment="1">
      <alignment horizontal="center" vertical="center"/>
    </xf>
    <xf numFmtId="3" fontId="102" fillId="0" borderId="8" xfId="0" applyNumberFormat="1" applyFont="1" applyFill="1" applyBorder="1" applyAlignment="1">
      <alignment horizontal="center" vertical="center"/>
    </xf>
    <xf numFmtId="0" fontId="104" fillId="3" borderId="14" xfId="0" applyFont="1" applyFill="1" applyBorder="1" applyAlignment="1">
      <alignment vertical="center" wrapText="1"/>
    </xf>
    <xf numFmtId="3" fontId="103" fillId="3" borderId="15" xfId="0" applyNumberFormat="1" applyFont="1" applyFill="1" applyBorder="1" applyAlignment="1">
      <alignment horizontal="center" vertical="center"/>
    </xf>
    <xf numFmtId="3" fontId="103" fillId="3" borderId="8" xfId="0" applyNumberFormat="1" applyFont="1" applyFill="1" applyBorder="1" applyAlignment="1">
      <alignment horizontal="center" vertical="center"/>
    </xf>
    <xf numFmtId="0" fontId="102" fillId="7" borderId="7" xfId="0" applyFont="1" applyFill="1" applyBorder="1" applyAlignment="1">
      <alignment horizontal="left" vertical="center" wrapText="1"/>
    </xf>
    <xf numFmtId="9" fontId="104" fillId="4" borderId="1" xfId="0" applyNumberFormat="1" applyFont="1" applyFill="1" applyBorder="1" applyAlignment="1">
      <alignment horizontal="center" vertical="center" wrapText="1"/>
    </xf>
    <xf numFmtId="9" fontId="110" fillId="4" borderId="2" xfId="0" applyNumberFormat="1" applyFont="1" applyFill="1" applyBorder="1" applyAlignment="1">
      <alignment vertical="center"/>
    </xf>
    <xf numFmtId="9" fontId="111" fillId="4" borderId="4" xfId="0" applyNumberFormat="1" applyFont="1" applyFill="1" applyBorder="1" applyAlignment="1">
      <alignment vertical="center"/>
    </xf>
    <xf numFmtId="0" fontId="104" fillId="4" borderId="7" xfId="0" applyFont="1" applyFill="1" applyBorder="1" applyAlignment="1">
      <alignment horizontal="left" vertical="center"/>
    </xf>
    <xf numFmtId="0" fontId="112" fillId="4" borderId="2" xfId="0" applyFont="1" applyFill="1" applyBorder="1" applyAlignment="1">
      <alignment vertical="center"/>
    </xf>
    <xf numFmtId="9" fontId="113" fillId="4" borderId="1" xfId="0" applyNumberFormat="1" applyFont="1" applyFill="1" applyBorder="1" applyAlignment="1">
      <alignment horizontal="center" vertical="center" wrapText="1"/>
    </xf>
    <xf numFmtId="0" fontId="114" fillId="4" borderId="3" xfId="0" applyFont="1" applyFill="1" applyBorder="1" applyAlignment="1">
      <alignment vertical="center"/>
    </xf>
    <xf numFmtId="0" fontId="104" fillId="4" borderId="4" xfId="0" applyFont="1" applyFill="1" applyBorder="1" applyAlignment="1">
      <alignment vertical="center"/>
    </xf>
    <xf numFmtId="0" fontId="112" fillId="4" borderId="2" xfId="0" applyFont="1" applyFill="1" applyBorder="1" applyAlignment="1">
      <alignment horizontal="center" vertical="top" wrapText="1"/>
    </xf>
    <xf numFmtId="0" fontId="103" fillId="3" borderId="1" xfId="0" applyFont="1" applyFill="1" applyBorder="1" applyAlignment="1">
      <alignment horizontal="center" vertical="center" wrapText="1"/>
    </xf>
    <xf numFmtId="3" fontId="102" fillId="3" borderId="1" xfId="0" applyNumberFormat="1" applyFont="1" applyFill="1" applyBorder="1" applyAlignment="1">
      <alignment horizontal="center" vertical="center" wrapText="1"/>
    </xf>
    <xf numFmtId="3" fontId="23" fillId="0" borderId="8" xfId="0" applyNumberFormat="1" applyFont="1" applyBorder="1" applyAlignment="1">
      <alignment horizontal="center" vertical="center"/>
    </xf>
    <xf numFmtId="3" fontId="115" fillId="0" borderId="8" xfId="0" applyNumberFormat="1" applyFont="1" applyBorder="1" applyAlignment="1">
      <alignment horizontal="center" vertical="center"/>
    </xf>
    <xf numFmtId="3" fontId="116" fillId="0" borderId="8" xfId="0" applyNumberFormat="1" applyFont="1" applyBorder="1" applyAlignment="1">
      <alignment horizontal="center" vertical="center"/>
    </xf>
    <xf numFmtId="0" fontId="105" fillId="4" borderId="7" xfId="0" applyFont="1" applyFill="1" applyBorder="1" applyAlignment="1">
      <alignment horizontal="left" vertical="center" wrapText="1"/>
    </xf>
    <xf numFmtId="0" fontId="113" fillId="4" borderId="7" xfId="0" applyFont="1" applyFill="1" applyBorder="1" applyAlignment="1">
      <alignment horizontal="left" vertical="center" wrapText="1"/>
    </xf>
    <xf numFmtId="9" fontId="106" fillId="4" borderId="1" xfId="0" applyNumberFormat="1" applyFont="1" applyFill="1" applyBorder="1" applyAlignment="1">
      <alignment horizontal="center" vertical="center" wrapText="1"/>
    </xf>
    <xf numFmtId="0" fontId="103" fillId="10" borderId="8" xfId="0" applyFont="1" applyFill="1" applyBorder="1" applyAlignment="1">
      <alignment horizontal="center" vertical="center" wrapText="1"/>
    </xf>
    <xf numFmtId="0" fontId="102" fillId="10" borderId="7" xfId="0" applyFont="1" applyFill="1" applyBorder="1" applyAlignment="1">
      <alignment horizontal="center" vertical="center" wrapText="1"/>
    </xf>
    <xf numFmtId="3" fontId="102" fillId="10" borderId="7" xfId="0" applyNumberFormat="1" applyFont="1" applyFill="1" applyBorder="1" applyAlignment="1">
      <alignment horizontal="center" vertical="center" wrapText="1"/>
    </xf>
    <xf numFmtId="167" fontId="102" fillId="10" borderId="8" xfId="0" applyNumberFormat="1" applyFont="1" applyFill="1" applyBorder="1" applyAlignment="1">
      <alignment horizontal="center" vertical="center"/>
    </xf>
    <xf numFmtId="0" fontId="102" fillId="8" borderId="14" xfId="0" applyFont="1" applyFill="1" applyBorder="1" applyAlignment="1">
      <alignment horizontal="left" vertical="center" wrapText="1"/>
    </xf>
    <xf numFmtId="0" fontId="102" fillId="8" borderId="15" xfId="0" applyFont="1" applyFill="1" applyBorder="1" applyAlignment="1">
      <alignment horizontal="center" vertical="center" wrapText="1"/>
    </xf>
    <xf numFmtId="167" fontId="102" fillId="8" borderId="15" xfId="0" applyNumberFormat="1" applyFont="1" applyFill="1" applyBorder="1" applyAlignment="1">
      <alignment horizontal="center" vertical="center"/>
    </xf>
    <xf numFmtId="167" fontId="102" fillId="8" borderId="8" xfId="0" applyNumberFormat="1" applyFont="1" applyFill="1" applyBorder="1" applyAlignment="1">
      <alignment horizontal="center" vertical="center"/>
    </xf>
    <xf numFmtId="0" fontId="102" fillId="4" borderId="2" xfId="0" applyFont="1" applyFill="1" applyBorder="1" applyAlignment="1">
      <alignment vertical="center" wrapText="1"/>
    </xf>
    <xf numFmtId="0" fontId="104" fillId="4" borderId="1" xfId="0" applyFont="1" applyFill="1" applyBorder="1" applyAlignment="1">
      <alignment vertical="center" wrapText="1"/>
    </xf>
    <xf numFmtId="0" fontId="102" fillId="4" borderId="3" xfId="0" applyFont="1" applyFill="1" applyBorder="1" applyAlignment="1">
      <alignment vertical="center"/>
    </xf>
    <xf numFmtId="0" fontId="102" fillId="4" borderId="4" xfId="0" applyFont="1" applyFill="1" applyBorder="1" applyAlignment="1">
      <alignment vertical="center"/>
    </xf>
    <xf numFmtId="9" fontId="111" fillId="4" borderId="2" xfId="0" applyNumberFormat="1" applyFont="1" applyFill="1" applyBorder="1" applyAlignment="1">
      <alignment vertical="center"/>
    </xf>
    <xf numFmtId="3" fontId="106" fillId="3" borderId="7" xfId="0" applyNumberFormat="1" applyFont="1" applyFill="1" applyBorder="1" applyAlignment="1">
      <alignment horizontal="center" vertical="center" wrapText="1"/>
    </xf>
    <xf numFmtId="3" fontId="102" fillId="2" borderId="7" xfId="0" applyNumberFormat="1" applyFont="1" applyFill="1" applyBorder="1" applyAlignment="1">
      <alignment horizontal="center" vertical="center" wrapText="1"/>
    </xf>
    <xf numFmtId="0" fontId="104" fillId="5" borderId="7" xfId="0" applyFont="1" applyFill="1" applyBorder="1" applyAlignment="1">
      <alignment vertical="center" wrapText="1"/>
    </xf>
    <xf numFmtId="3" fontId="103" fillId="5" borderId="8" xfId="0" applyNumberFormat="1" applyFont="1" applyFill="1" applyBorder="1" applyAlignment="1">
      <alignment horizontal="center" vertical="center"/>
    </xf>
    <xf numFmtId="3" fontId="103" fillId="4" borderId="8" xfId="0" applyNumberFormat="1" applyFont="1" applyFill="1" applyBorder="1" applyAlignment="1">
      <alignment horizontal="center" vertical="center"/>
    </xf>
    <xf numFmtId="3" fontId="103" fillId="0" borderId="8" xfId="0" applyNumberFormat="1" applyFont="1" applyBorder="1" applyAlignment="1">
      <alignment horizontal="center" vertical="center"/>
    </xf>
    <xf numFmtId="0" fontId="26" fillId="0" borderId="0" xfId="0" applyFont="1" applyAlignment="1">
      <alignment horizontal="center"/>
    </xf>
    <xf numFmtId="1" fontId="5" fillId="6" borderId="8" xfId="0" applyNumberFormat="1" applyFont="1" applyFill="1" applyBorder="1" applyAlignment="1">
      <alignment horizontal="center" vertical="center"/>
    </xf>
    <xf numFmtId="9" fontId="5" fillId="6" borderId="8" xfId="0" applyNumberFormat="1" applyFont="1" applyFill="1" applyBorder="1" applyAlignment="1">
      <alignment horizontal="center" vertical="center"/>
    </xf>
    <xf numFmtId="0" fontId="35" fillId="3" borderId="7" xfId="0" applyFont="1" applyFill="1" applyBorder="1" applyAlignment="1">
      <alignment horizontal="left" vertical="center" wrapText="1"/>
    </xf>
    <xf numFmtId="0" fontId="5" fillId="6" borderId="7" xfId="0" applyFont="1" applyFill="1" applyBorder="1" applyAlignment="1">
      <alignment vertical="center" wrapText="1"/>
    </xf>
    <xf numFmtId="0" fontId="45" fillId="6" borderId="8" xfId="0" applyNumberFormat="1" applyFont="1" applyFill="1" applyBorder="1" applyAlignment="1">
      <alignment horizontal="center" vertical="center"/>
    </xf>
    <xf numFmtId="0" fontId="5" fillId="6" borderId="7" xfId="0" applyFont="1" applyFill="1" applyBorder="1" applyAlignment="1">
      <alignment horizontal="left" vertical="center" wrapText="1"/>
    </xf>
    <xf numFmtId="9" fontId="45" fillId="6" borderId="8" xfId="0" applyNumberFormat="1" applyFont="1" applyFill="1" applyBorder="1" applyAlignment="1">
      <alignment horizontal="center" vertical="center"/>
    </xf>
    <xf numFmtId="0" fontId="30" fillId="4" borderId="7" xfId="0" applyFont="1" applyFill="1" applyBorder="1" applyAlignment="1">
      <alignment horizontal="left" vertical="center" wrapText="1"/>
    </xf>
    <xf numFmtId="0" fontId="5" fillId="3" borderId="7" xfId="0" applyFont="1" applyFill="1" applyBorder="1" applyAlignment="1">
      <alignment horizontal="left" vertical="center" wrapText="1"/>
    </xf>
    <xf numFmtId="0" fontId="4"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0" fontId="5" fillId="0" borderId="7" xfId="0" applyFont="1" applyBorder="1" applyAlignment="1">
      <alignment horizontal="left" vertical="center" wrapText="1" indent="1"/>
    </xf>
    <xf numFmtId="0" fontId="57" fillId="0" borderId="7" xfId="0" applyFont="1" applyBorder="1" applyAlignment="1">
      <alignment horizontal="left" vertical="center" wrapText="1" indent="1"/>
    </xf>
    <xf numFmtId="2" fontId="57" fillId="0" borderId="8" xfId="0" applyNumberFormat="1" applyFont="1" applyBorder="1" applyAlignment="1">
      <alignment horizontal="center" vertical="center"/>
    </xf>
    <xf numFmtId="3" fontId="45" fillId="0" borderId="8" xfId="0" applyNumberFormat="1" applyFont="1" applyBorder="1" applyAlignment="1">
      <alignment horizontal="center" vertical="center"/>
    </xf>
    <xf numFmtId="9" fontId="5" fillId="0" borderId="8" xfId="1" applyFont="1" applyBorder="1" applyAlignment="1">
      <alignment horizontal="center" vertical="center"/>
    </xf>
    <xf numFmtId="167" fontId="5" fillId="0" borderId="8" xfId="1" applyNumberFormat="1" applyFont="1" applyBorder="1" applyAlignment="1">
      <alignment horizontal="center" vertical="center"/>
    </xf>
    <xf numFmtId="0" fontId="125" fillId="0" borderId="9" xfId="0" applyFont="1" applyBorder="1" applyAlignment="1">
      <alignment horizontal="left" vertical="center" wrapText="1" indent="1"/>
    </xf>
    <xf numFmtId="0" fontId="30" fillId="2" borderId="7" xfId="0" applyFont="1" applyFill="1" applyBorder="1" applyAlignment="1">
      <alignment vertical="center" wrapText="1"/>
    </xf>
    <xf numFmtId="0" fontId="35" fillId="6" borderId="7" xfId="0" applyFont="1" applyFill="1" applyBorder="1" applyAlignment="1">
      <alignment horizontal="left" vertical="center" wrapText="1"/>
    </xf>
    <xf numFmtId="0" fontId="5" fillId="6" borderId="8" xfId="0" applyNumberFormat="1" applyFont="1" applyFill="1" applyBorder="1" applyAlignment="1">
      <alignment horizontal="center" vertical="center"/>
    </xf>
    <xf numFmtId="9" fontId="35" fillId="6" borderId="8" xfId="0" applyNumberFormat="1" applyFont="1" applyFill="1" applyBorder="1" applyAlignment="1">
      <alignment horizontal="center" vertical="center"/>
    </xf>
    <xf numFmtId="0" fontId="46" fillId="4" borderId="7" xfId="0" applyFont="1" applyFill="1" applyBorder="1" applyAlignment="1">
      <alignment horizontal="left" vertical="center" wrapText="1"/>
    </xf>
    <xf numFmtId="9" fontId="30" fillId="4" borderId="1" xfId="0" applyNumberFormat="1" applyFont="1" applyFill="1" applyBorder="1" applyAlignment="1">
      <alignment horizontal="center" vertical="center" wrapText="1"/>
    </xf>
    <xf numFmtId="0" fontId="30" fillId="4" borderId="7" xfId="0" applyFont="1" applyFill="1" applyBorder="1" applyAlignment="1">
      <alignment horizontal="left" vertical="center"/>
    </xf>
    <xf numFmtId="0" fontId="125" fillId="0" borderId="25" xfId="0" applyFont="1" applyBorder="1" applyAlignment="1">
      <alignment horizontal="left" vertical="center" wrapText="1" indent="1"/>
    </xf>
    <xf numFmtId="0" fontId="30" fillId="5" borderId="7" xfId="0" applyFont="1" applyFill="1" applyBorder="1" applyAlignment="1">
      <alignment vertical="center" wrapText="1"/>
    </xf>
    <xf numFmtId="3" fontId="4" fillId="5" borderId="8" xfId="0" applyNumberFormat="1" applyFont="1" applyFill="1" applyBorder="1" applyAlignment="1">
      <alignment horizontal="center" vertical="center"/>
    </xf>
    <xf numFmtId="3" fontId="4" fillId="4" borderId="8" xfId="0" applyNumberFormat="1" applyFont="1" applyFill="1" applyBorder="1" applyAlignment="1">
      <alignment horizontal="center" vertical="center"/>
    </xf>
    <xf numFmtId="3" fontId="4" fillId="0" borderId="8" xfId="0" applyNumberFormat="1" applyFont="1" applyBorder="1" applyAlignment="1">
      <alignment horizontal="center" vertical="center"/>
    </xf>
    <xf numFmtId="0" fontId="126" fillId="0" borderId="0" xfId="0" applyFont="1" applyAlignment="1"/>
    <xf numFmtId="3" fontId="7" fillId="0" borderId="1" xfId="0" applyNumberFormat="1" applyFont="1" applyBorder="1" applyAlignment="1">
      <alignment horizontal="center" vertical="center"/>
    </xf>
    <xf numFmtId="3" fontId="7" fillId="0" borderId="7" xfId="0" applyNumberFormat="1" applyFont="1" applyBorder="1" applyAlignment="1">
      <alignment horizontal="center" vertical="center"/>
    </xf>
    <xf numFmtId="3" fontId="12" fillId="0" borderId="4" xfId="0" applyNumberFormat="1" applyFont="1" applyBorder="1" applyAlignment="1">
      <alignment horizontal="center" vertical="center"/>
    </xf>
    <xf numFmtId="0" fontId="6" fillId="0" borderId="1" xfId="0" applyFont="1" applyBorder="1" applyAlignment="1">
      <alignment horizontal="left" vertical="center" wrapText="1" indent="1"/>
    </xf>
    <xf numFmtId="3" fontId="7" fillId="0" borderId="4" xfId="0" applyNumberFormat="1" applyFont="1" applyBorder="1" applyAlignment="1">
      <alignment horizontal="center" vertical="center"/>
    </xf>
    <xf numFmtId="0" fontId="8" fillId="0" borderId="7" xfId="0" applyFont="1" applyBorder="1" applyAlignment="1">
      <alignment horizontal="left" vertical="center" wrapText="1" indent="1"/>
    </xf>
    <xf numFmtId="0" fontId="122" fillId="0" borderId="0" xfId="0" applyFont="1" applyAlignment="1">
      <alignment horizontal="left" wrapText="1"/>
    </xf>
    <xf numFmtId="0" fontId="122" fillId="0" borderId="0" xfId="0" applyFont="1" applyAlignment="1">
      <alignment wrapText="1"/>
    </xf>
    <xf numFmtId="0" fontId="10" fillId="4" borderId="7" xfId="0" applyFont="1" applyFill="1" applyBorder="1" applyAlignment="1">
      <alignment horizontal="center" vertical="center" wrapText="1"/>
    </xf>
    <xf numFmtId="0" fontId="128" fillId="0" borderId="0" xfId="0" applyFont="1"/>
    <xf numFmtId="3" fontId="128" fillId="0" borderId="0" xfId="0" applyNumberFormat="1" applyFont="1"/>
    <xf numFmtId="0" fontId="40" fillId="4" borderId="7" xfId="0" applyFont="1" applyFill="1" applyBorder="1" applyAlignment="1">
      <alignment horizontal="left" vertical="center" wrapText="1"/>
    </xf>
    <xf numFmtId="9" fontId="0" fillId="0" borderId="0" xfId="0" applyNumberFormat="1"/>
    <xf numFmtId="9" fontId="27" fillId="6" borderId="84" xfId="1" applyFont="1" applyFill="1" applyBorder="1" applyAlignment="1">
      <alignment horizontal="center" vertical="center"/>
    </xf>
    <xf numFmtId="9" fontId="7" fillId="6" borderId="6" xfId="0" applyNumberFormat="1" applyFont="1" applyFill="1" applyBorder="1" applyAlignment="1">
      <alignment horizontal="center" vertical="center"/>
    </xf>
    <xf numFmtId="3" fontId="129" fillId="3" borderId="8" xfId="1" applyNumberFormat="1" applyFont="1" applyFill="1" applyBorder="1" applyAlignment="1">
      <alignment horizontal="center" vertical="center"/>
    </xf>
    <xf numFmtId="9" fontId="130" fillId="6" borderId="16" xfId="0" applyNumberFormat="1" applyFont="1" applyFill="1" applyBorder="1" applyAlignment="1">
      <alignment horizontal="center" vertical="center"/>
    </xf>
    <xf numFmtId="0" fontId="129" fillId="3" borderId="14" xfId="0" applyFont="1" applyFill="1" applyBorder="1" applyAlignment="1">
      <alignment horizontal="left" vertical="center" wrapText="1"/>
    </xf>
    <xf numFmtId="9" fontId="129" fillId="3" borderId="15" xfId="1" applyFont="1" applyFill="1" applyBorder="1" applyAlignment="1">
      <alignment horizontal="center" vertical="center"/>
    </xf>
    <xf numFmtId="9" fontId="129" fillId="6" borderId="16" xfId="0" applyNumberFormat="1" applyFont="1" applyFill="1" applyBorder="1" applyAlignment="1">
      <alignment horizontal="center" vertical="center"/>
    </xf>
    <xf numFmtId="166" fontId="7" fillId="0" borderId="8" xfId="23" applyFont="1" applyBorder="1" applyAlignment="1">
      <alignment horizontal="center" vertical="center"/>
    </xf>
    <xf numFmtId="173" fontId="7" fillId="0" borderId="8" xfId="23" applyNumberFormat="1" applyFont="1" applyBorder="1" applyAlignment="1">
      <alignment horizontal="center" vertical="center"/>
    </xf>
    <xf numFmtId="9" fontId="131" fillId="4" borderId="1" xfId="0" applyNumberFormat="1" applyFont="1" applyFill="1" applyBorder="1" applyAlignment="1">
      <alignment horizontal="center" vertical="center" wrapText="1"/>
    </xf>
    <xf numFmtId="0" fontId="131" fillId="4" borderId="7" xfId="0" applyFont="1" applyFill="1" applyBorder="1" applyAlignment="1">
      <alignment horizontal="left" vertical="center" wrapText="1"/>
    </xf>
    <xf numFmtId="167" fontId="1" fillId="0" borderId="0" xfId="1" applyNumberFormat="1" applyFont="1"/>
    <xf numFmtId="9" fontId="0" fillId="0" borderId="0" xfId="1" applyFont="1"/>
    <xf numFmtId="0" fontId="13" fillId="0" borderId="7" xfId="0" applyFont="1" applyBorder="1" applyAlignment="1">
      <alignment vertical="center" wrapText="1"/>
    </xf>
    <xf numFmtId="3" fontId="12" fillId="0" borderId="0" xfId="0" applyNumberFormat="1" applyFont="1" applyFill="1" applyBorder="1" applyAlignment="1">
      <alignment horizontal="center" vertical="center"/>
    </xf>
    <xf numFmtId="3" fontId="0" fillId="0" borderId="0" xfId="0" applyNumberFormat="1" applyFill="1"/>
    <xf numFmtId="0" fontId="33" fillId="6" borderId="7" xfId="0" applyFont="1" applyFill="1" applyBorder="1" applyAlignment="1">
      <alignment vertical="center" wrapText="1"/>
    </xf>
    <xf numFmtId="9" fontId="12" fillId="0" borderId="0" xfId="1" applyFont="1" applyFill="1" applyBorder="1" applyAlignment="1">
      <alignment horizontal="center" vertical="center"/>
    </xf>
    <xf numFmtId="0" fontId="14" fillId="3" borderId="9" xfId="0" applyFont="1" applyFill="1" applyBorder="1" applyAlignment="1">
      <alignment horizontal="left" vertical="center" wrapText="1" indent="1"/>
    </xf>
    <xf numFmtId="0" fontId="14" fillId="3" borderId="7" xfId="0" applyFont="1" applyFill="1" applyBorder="1" applyAlignment="1">
      <alignment vertical="center" wrapText="1"/>
    </xf>
    <xf numFmtId="3" fontId="9" fillId="0" borderId="0" xfId="0" applyNumberFormat="1" applyFont="1" applyFill="1" applyBorder="1" applyAlignment="1">
      <alignment horizontal="center" vertical="center"/>
    </xf>
    <xf numFmtId="0" fontId="23" fillId="0" borderId="0" xfId="0" applyFont="1"/>
    <xf numFmtId="0" fontId="0" fillId="0" borderId="0" xfId="0" applyBorder="1"/>
    <xf numFmtId="0" fontId="136" fillId="0" borderId="16" xfId="0" applyFont="1" applyBorder="1"/>
    <xf numFmtId="0" fontId="0" fillId="0" borderId="0" xfId="0" applyAlignment="1">
      <alignment horizontal="right"/>
    </xf>
    <xf numFmtId="0" fontId="118" fillId="4" borderId="1" xfId="0" applyFont="1" applyFill="1" applyBorder="1" applyAlignment="1">
      <alignment vertical="center" wrapText="1"/>
    </xf>
    <xf numFmtId="0" fontId="23" fillId="3" borderId="6"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5" fillId="3" borderId="7" xfId="0" applyFont="1" applyFill="1" applyBorder="1" applyAlignment="1">
      <alignment vertical="top" wrapText="1"/>
    </xf>
    <xf numFmtId="9" fontId="23" fillId="6" borderId="8" xfId="0" applyNumberFormat="1" applyFont="1" applyFill="1" applyBorder="1" applyAlignment="1">
      <alignment horizontal="center" vertical="center"/>
    </xf>
    <xf numFmtId="0" fontId="118" fillId="4" borderId="7" xfId="0" applyFont="1" applyFill="1" applyBorder="1" applyAlignment="1">
      <alignment vertical="center" wrapText="1"/>
    </xf>
    <xf numFmtId="0" fontId="23" fillId="6" borderId="7" xfId="0" applyFont="1" applyFill="1" applyBorder="1" applyAlignment="1">
      <alignment vertical="center" wrapText="1"/>
    </xf>
    <xf numFmtId="3" fontId="23" fillId="6" borderId="8" xfId="1" applyNumberFormat="1" applyFont="1" applyFill="1" applyBorder="1" applyAlignment="1">
      <alignment horizontal="center" vertical="center"/>
    </xf>
    <xf numFmtId="9" fontId="137" fillId="6" borderId="8" xfId="0" applyNumberFormat="1" applyFont="1" applyFill="1" applyBorder="1" applyAlignment="1">
      <alignment horizontal="center" vertical="center"/>
    </xf>
    <xf numFmtId="0" fontId="119" fillId="4" borderId="7" xfId="0" applyFont="1" applyFill="1" applyBorder="1" applyAlignment="1">
      <alignment horizontal="left" vertical="center" wrapText="1"/>
    </xf>
    <xf numFmtId="0" fontId="23" fillId="3" borderId="7" xfId="0" applyFont="1" applyFill="1" applyBorder="1" applyAlignment="1">
      <alignment horizontal="left" vertical="center" wrapText="1"/>
    </xf>
    <xf numFmtId="0" fontId="118" fillId="3" borderId="6" xfId="0" applyFont="1" applyFill="1" applyBorder="1" applyAlignment="1">
      <alignment horizontal="center" vertical="center" wrapText="1"/>
    </xf>
    <xf numFmtId="0" fontId="118" fillId="3" borderId="8" xfId="0" applyFont="1" applyFill="1" applyBorder="1" applyAlignment="1">
      <alignment horizontal="center" vertical="center" wrapText="1"/>
    </xf>
    <xf numFmtId="3" fontId="23" fillId="3" borderId="7" xfId="0" applyNumberFormat="1" applyFont="1" applyFill="1" applyBorder="1" applyAlignment="1">
      <alignment horizontal="center" vertical="center" wrapText="1"/>
    </xf>
    <xf numFmtId="0" fontId="23" fillId="3" borderId="7" xfId="0" applyFont="1" applyFill="1" applyBorder="1" applyAlignment="1">
      <alignment horizontal="center" vertical="center" wrapText="1"/>
    </xf>
    <xf numFmtId="167" fontId="23" fillId="3" borderId="8" xfId="0" applyNumberFormat="1" applyFont="1" applyFill="1" applyBorder="1" applyAlignment="1">
      <alignment horizontal="center" vertical="center"/>
    </xf>
    <xf numFmtId="0" fontId="23" fillId="0" borderId="7" xfId="0" applyFont="1" applyBorder="1" applyAlignment="1">
      <alignment horizontal="left" vertical="center" wrapText="1" indent="1"/>
    </xf>
    <xf numFmtId="0" fontId="116" fillId="0" borderId="7" xfId="0" applyFont="1" applyBorder="1" applyAlignment="1">
      <alignment horizontal="left" vertical="center" wrapText="1" indent="1"/>
    </xf>
    <xf numFmtId="1" fontId="116" fillId="0" borderId="8" xfId="1" applyNumberFormat="1" applyFont="1" applyBorder="1" applyAlignment="1">
      <alignment horizontal="center" vertical="center"/>
    </xf>
    <xf numFmtId="3" fontId="23" fillId="3" borderId="8" xfId="0" applyNumberFormat="1" applyFont="1" applyFill="1" applyBorder="1" applyAlignment="1">
      <alignment horizontal="center" vertical="center"/>
    </xf>
    <xf numFmtId="9" fontId="23" fillId="0" borderId="8" xfId="1" applyFont="1" applyBorder="1" applyAlignment="1">
      <alignment horizontal="center" vertical="center"/>
    </xf>
    <xf numFmtId="167" fontId="23" fillId="0" borderId="8" xfId="1" applyNumberFormat="1" applyFont="1" applyBorder="1" applyAlignment="1">
      <alignment horizontal="center" vertical="center"/>
    </xf>
    <xf numFmtId="0" fontId="139" fillId="0" borderId="9" xfId="0" applyFont="1" applyBorder="1" applyAlignment="1">
      <alignment horizontal="left" vertical="center" wrapText="1" indent="1"/>
    </xf>
    <xf numFmtId="0" fontId="119" fillId="2" borderId="7" xfId="0" applyFont="1" applyFill="1" applyBorder="1" applyAlignment="1">
      <alignment vertical="center" wrapText="1"/>
    </xf>
    <xf numFmtId="3" fontId="118" fillId="2" borderId="8" xfId="0" applyNumberFormat="1" applyFont="1" applyFill="1" applyBorder="1" applyAlignment="1">
      <alignment horizontal="center" vertical="center"/>
    </xf>
    <xf numFmtId="0" fontId="23" fillId="4" borderId="7" xfId="0" applyFont="1" applyFill="1" applyBorder="1" applyAlignment="1">
      <alignment vertical="center" wrapText="1"/>
    </xf>
    <xf numFmtId="167" fontId="116" fillId="0" borderId="8" xfId="0" applyNumberFormat="1" applyFont="1" applyBorder="1" applyAlignment="1">
      <alignment horizontal="center" vertical="center"/>
    </xf>
    <xf numFmtId="0" fontId="119" fillId="0" borderId="9" xfId="0" applyFont="1" applyBorder="1" applyAlignment="1">
      <alignment horizontal="left" vertical="center" wrapText="1" indent="1"/>
    </xf>
    <xf numFmtId="3" fontId="23" fillId="0" borderId="7" xfId="0" applyNumberFormat="1" applyFont="1" applyFill="1" applyBorder="1" applyAlignment="1">
      <alignment horizontal="center" vertical="center" wrapText="1"/>
    </xf>
    <xf numFmtId="3" fontId="116" fillId="0" borderId="8" xfId="0" applyNumberFormat="1" applyFont="1" applyFill="1" applyBorder="1" applyAlignment="1">
      <alignment horizontal="center" vertical="center"/>
    </xf>
    <xf numFmtId="3" fontId="23" fillId="0" borderId="8" xfId="0" applyNumberFormat="1" applyFont="1" applyFill="1" applyBorder="1" applyAlignment="1">
      <alignment horizontal="center" vertical="center"/>
    </xf>
    <xf numFmtId="3" fontId="116" fillId="0" borderId="6" xfId="0" applyNumberFormat="1" applyFont="1" applyBorder="1" applyAlignment="1">
      <alignment horizontal="center" vertical="center"/>
    </xf>
    <xf numFmtId="0" fontId="14" fillId="4" borderId="16" xfId="0" applyFont="1" applyFill="1" applyBorder="1" applyAlignment="1">
      <alignment horizontal="left" vertical="center" wrapText="1"/>
    </xf>
    <xf numFmtId="0" fontId="14" fillId="4" borderId="94" xfId="0" applyFont="1" applyFill="1" applyBorder="1" applyAlignment="1">
      <alignment horizontal="left" vertical="center" wrapText="1"/>
    </xf>
    <xf numFmtId="9" fontId="14" fillId="4" borderId="95" xfId="0" applyNumberFormat="1" applyFont="1" applyFill="1" applyBorder="1" applyAlignment="1">
      <alignment horizontal="center" vertical="center" wrapText="1"/>
    </xf>
    <xf numFmtId="0" fontId="23" fillId="4" borderId="7" xfId="0" applyFont="1" applyFill="1" applyBorder="1" applyAlignment="1">
      <alignment horizontal="left" vertical="center" wrapText="1"/>
    </xf>
    <xf numFmtId="0" fontId="140" fillId="4" borderId="1" xfId="0" applyFont="1" applyFill="1" applyBorder="1" applyAlignment="1">
      <alignment vertical="center" wrapText="1"/>
    </xf>
    <xf numFmtId="0" fontId="119" fillId="4" borderId="1" xfId="0" applyFont="1" applyFill="1" applyBorder="1" applyAlignment="1">
      <alignment horizontal="left" vertical="center" wrapText="1"/>
    </xf>
    <xf numFmtId="0" fontId="23" fillId="4" borderId="2" xfId="0" applyFont="1" applyFill="1" applyBorder="1" applyAlignment="1">
      <alignment vertical="center"/>
    </xf>
    <xf numFmtId="0" fontId="119" fillId="4" borderId="69" xfId="0" applyFont="1" applyFill="1" applyBorder="1" applyAlignment="1">
      <alignment vertical="center" wrapText="1"/>
    </xf>
    <xf numFmtId="0" fontId="23" fillId="4" borderId="3" xfId="0" applyFont="1" applyFill="1" applyBorder="1" applyAlignment="1">
      <alignment vertical="center"/>
    </xf>
    <xf numFmtId="0" fontId="23" fillId="4" borderId="4" xfId="0" applyFont="1" applyFill="1" applyBorder="1" applyAlignment="1">
      <alignment vertical="center"/>
    </xf>
    <xf numFmtId="0" fontId="119" fillId="5" borderId="7" xfId="0" applyFont="1" applyFill="1" applyBorder="1" applyAlignment="1">
      <alignment vertical="center" wrapText="1"/>
    </xf>
    <xf numFmtId="3" fontId="118" fillId="5" borderId="8" xfId="0" applyNumberFormat="1" applyFont="1" applyFill="1" applyBorder="1" applyAlignment="1">
      <alignment horizontal="center" vertical="center"/>
    </xf>
    <xf numFmtId="3" fontId="118" fillId="4" borderId="8" xfId="0" applyNumberFormat="1" applyFont="1" applyFill="1" applyBorder="1" applyAlignment="1">
      <alignment horizontal="center" vertical="center"/>
    </xf>
    <xf numFmtId="3" fontId="118" fillId="0" borderId="8" xfId="0" applyNumberFormat="1" applyFont="1" applyBorder="1" applyAlignment="1">
      <alignment horizontal="center" vertical="center"/>
    </xf>
    <xf numFmtId="3" fontId="118" fillId="2" borderId="6" xfId="0" applyNumberFormat="1" applyFont="1" applyFill="1" applyBorder="1" applyAlignment="1">
      <alignment horizontal="center" vertical="center"/>
    </xf>
    <xf numFmtId="0" fontId="22" fillId="0" borderId="0" xfId="0" applyFont="1"/>
    <xf numFmtId="0" fontId="141" fillId="0" borderId="0" xfId="0" applyFont="1" applyAlignment="1">
      <alignment horizontal="center"/>
    </xf>
    <xf numFmtId="0" fontId="118" fillId="3" borderId="97" xfId="0" applyFont="1" applyFill="1" applyBorder="1" applyAlignment="1">
      <alignment horizontal="left" vertical="center" wrapText="1"/>
    </xf>
    <xf numFmtId="0" fontId="118" fillId="3" borderId="60" xfId="0" applyFont="1" applyFill="1" applyBorder="1" applyAlignment="1">
      <alignment horizontal="left" vertical="center" wrapText="1"/>
    </xf>
    <xf numFmtId="0" fontId="118" fillId="4" borderId="60" xfId="0" applyFont="1" applyFill="1" applyBorder="1" applyAlignment="1">
      <alignment vertical="center" wrapText="1"/>
    </xf>
    <xf numFmtId="0" fontId="23" fillId="3" borderId="16" xfId="0" applyFont="1" applyFill="1" applyBorder="1" applyAlignment="1">
      <alignment horizontal="center" vertical="center" wrapText="1"/>
    </xf>
    <xf numFmtId="0" fontId="23" fillId="3" borderId="91" xfId="0" applyFont="1" applyFill="1" applyBorder="1" applyAlignment="1">
      <alignment horizontal="center" vertical="center" wrapText="1"/>
    </xf>
    <xf numFmtId="0" fontId="23" fillId="3" borderId="60" xfId="0" applyFont="1" applyFill="1" applyBorder="1" applyAlignment="1">
      <alignment vertical="center" wrapText="1"/>
    </xf>
    <xf numFmtId="9" fontId="23" fillId="0" borderId="16" xfId="0" applyNumberFormat="1" applyFont="1" applyFill="1" applyBorder="1" applyAlignment="1">
      <alignment horizontal="center" vertical="center"/>
    </xf>
    <xf numFmtId="9" fontId="23" fillId="0" borderId="91" xfId="0" applyNumberFormat="1" applyFont="1" applyFill="1" applyBorder="1" applyAlignment="1">
      <alignment horizontal="center" vertical="center"/>
    </xf>
    <xf numFmtId="4" fontId="22" fillId="0" borderId="0" xfId="0" applyNumberFormat="1" applyFont="1"/>
    <xf numFmtId="0" fontId="23" fillId="0" borderId="60" xfId="0" applyFont="1" applyFill="1" applyBorder="1" applyAlignment="1">
      <alignment vertical="center" wrapText="1"/>
    </xf>
    <xf numFmtId="9" fontId="23" fillId="0" borderId="16" xfId="1" applyFont="1" applyFill="1" applyBorder="1" applyAlignment="1">
      <alignment horizontal="center" vertical="center"/>
    </xf>
    <xf numFmtId="0" fontId="142" fillId="0" borderId="0" xfId="0" applyFont="1"/>
    <xf numFmtId="0" fontId="23" fillId="0" borderId="60" xfId="0" applyFont="1" applyFill="1" applyBorder="1" applyAlignment="1">
      <alignment horizontal="left" vertical="center" wrapText="1"/>
    </xf>
    <xf numFmtId="3" fontId="137" fillId="0" borderId="16" xfId="1" applyNumberFormat="1" applyFont="1" applyFill="1" applyBorder="1" applyAlignment="1">
      <alignment horizontal="center" vertical="center"/>
    </xf>
    <xf numFmtId="9" fontId="137" fillId="0" borderId="16" xfId="0" applyNumberFormat="1" applyFont="1" applyFill="1" applyBorder="1" applyAlignment="1">
      <alignment horizontal="center" vertical="center"/>
    </xf>
    <xf numFmtId="9" fontId="137" fillId="0" borderId="91" xfId="0" applyNumberFormat="1" applyFont="1" applyFill="1" applyBorder="1" applyAlignment="1">
      <alignment horizontal="center" vertical="center"/>
    </xf>
    <xf numFmtId="0" fontId="119" fillId="4" borderId="60" xfId="0" applyFont="1" applyFill="1" applyBorder="1" applyAlignment="1">
      <alignment horizontal="left" vertical="center" wrapText="1"/>
    </xf>
    <xf numFmtId="0" fontId="23" fillId="3" borderId="60" xfId="0" applyFont="1" applyFill="1" applyBorder="1" applyAlignment="1">
      <alignment horizontal="left" vertical="center" wrapText="1"/>
    </xf>
    <xf numFmtId="0" fontId="118" fillId="3" borderId="16" xfId="0" applyFont="1" applyFill="1" applyBorder="1" applyAlignment="1">
      <alignment horizontal="center" vertical="center" wrapText="1"/>
    </xf>
    <xf numFmtId="0" fontId="118" fillId="3" borderId="91" xfId="0" applyFont="1" applyFill="1" applyBorder="1" applyAlignment="1">
      <alignment horizontal="center" vertical="center" wrapText="1"/>
    </xf>
    <xf numFmtId="3" fontId="23" fillId="3" borderId="16" xfId="0" applyNumberFormat="1" applyFont="1" applyFill="1" applyBorder="1" applyAlignment="1">
      <alignment horizontal="center" vertical="center" wrapText="1"/>
    </xf>
    <xf numFmtId="3" fontId="23" fillId="3" borderId="91" xfId="0" applyNumberFormat="1" applyFont="1" applyFill="1" applyBorder="1" applyAlignment="1">
      <alignment horizontal="center" vertical="center" wrapText="1"/>
    </xf>
    <xf numFmtId="9" fontId="22" fillId="0" borderId="0" xfId="1" applyFont="1"/>
    <xf numFmtId="167" fontId="23" fillId="3" borderId="16" xfId="0" applyNumberFormat="1" applyFont="1" applyFill="1" applyBorder="1" applyAlignment="1">
      <alignment horizontal="center" vertical="center"/>
    </xf>
    <xf numFmtId="167" fontId="23" fillId="3" borderId="91" xfId="0" applyNumberFormat="1" applyFont="1" applyFill="1" applyBorder="1" applyAlignment="1">
      <alignment horizontal="center" vertical="center"/>
    </xf>
    <xf numFmtId="3" fontId="22" fillId="0" borderId="0" xfId="0" applyNumberFormat="1" applyFont="1"/>
    <xf numFmtId="0" fontId="23" fillId="0" borderId="60" xfId="0" applyFont="1" applyBorder="1" applyAlignment="1">
      <alignment horizontal="left" vertical="center" wrapText="1" indent="1"/>
    </xf>
    <xf numFmtId="3" fontId="23" fillId="0" borderId="16" xfId="0" applyNumberFormat="1" applyFont="1" applyBorder="1" applyAlignment="1">
      <alignment horizontal="center" vertical="center"/>
    </xf>
    <xf numFmtId="0" fontId="116" fillId="0" borderId="60" xfId="0" applyFont="1" applyBorder="1" applyAlignment="1">
      <alignment horizontal="left" vertical="center" wrapText="1" indent="1"/>
    </xf>
    <xf numFmtId="3" fontId="116" fillId="0" borderId="16" xfId="0" applyNumberFormat="1" applyFont="1" applyBorder="1" applyAlignment="1">
      <alignment horizontal="center" vertical="center"/>
    </xf>
    <xf numFmtId="167" fontId="116" fillId="0" borderId="16" xfId="0" applyNumberFormat="1" applyFont="1" applyBorder="1" applyAlignment="1">
      <alignment horizontal="center" vertical="center"/>
    </xf>
    <xf numFmtId="167" fontId="116" fillId="0" borderId="91" xfId="0" applyNumberFormat="1" applyFont="1" applyBorder="1" applyAlignment="1">
      <alignment horizontal="center" vertical="center"/>
    </xf>
    <xf numFmtId="3" fontId="23" fillId="0" borderId="91" xfId="0" applyNumberFormat="1" applyFont="1" applyBorder="1" applyAlignment="1">
      <alignment horizontal="center" vertical="center"/>
    </xf>
    <xf numFmtId="3" fontId="116" fillId="0" borderId="91" xfId="0" applyNumberFormat="1" applyFont="1" applyBorder="1" applyAlignment="1">
      <alignment horizontal="center" vertical="center"/>
    </xf>
    <xf numFmtId="9" fontId="23" fillId="0" borderId="0" xfId="1" applyFont="1" applyFill="1" applyBorder="1" applyAlignment="1">
      <alignment horizontal="center" vertical="center"/>
    </xf>
    <xf numFmtId="0" fontId="22" fillId="0" borderId="0" xfId="0" applyFont="1" applyAlignment="1">
      <alignment wrapText="1"/>
    </xf>
    <xf numFmtId="167" fontId="22" fillId="0" borderId="0" xfId="1" applyNumberFormat="1" applyFont="1"/>
    <xf numFmtId="167" fontId="23" fillId="0" borderId="16" xfId="1" applyNumberFormat="1" applyFont="1" applyBorder="1" applyAlignment="1">
      <alignment horizontal="center" vertical="center"/>
    </xf>
    <xf numFmtId="9" fontId="23" fillId="0" borderId="16" xfId="1" applyFont="1" applyBorder="1" applyAlignment="1">
      <alignment horizontal="center" vertical="center"/>
    </xf>
    <xf numFmtId="9" fontId="23" fillId="0" borderId="91" xfId="1" applyFont="1" applyBorder="1" applyAlignment="1">
      <alignment horizontal="center" vertical="center"/>
    </xf>
    <xf numFmtId="0" fontId="119" fillId="0" borderId="60" xfId="0" applyFont="1" applyFill="1" applyBorder="1" applyAlignment="1">
      <alignment horizontal="left" vertical="center" wrapText="1"/>
    </xf>
    <xf numFmtId="3" fontId="118" fillId="2" borderId="16" xfId="0" applyNumberFormat="1" applyFont="1" applyFill="1" applyBorder="1" applyAlignment="1">
      <alignment horizontal="center" vertical="center"/>
    </xf>
    <xf numFmtId="3" fontId="118" fillId="2" borderId="91" xfId="0" applyNumberFormat="1" applyFont="1" applyFill="1" applyBorder="1" applyAlignment="1">
      <alignment horizontal="center" vertical="center"/>
    </xf>
    <xf numFmtId="0" fontId="119" fillId="4" borderId="16" xfId="0" applyFont="1" applyFill="1" applyBorder="1" applyAlignment="1">
      <alignment horizontal="left" vertical="center" wrapText="1"/>
    </xf>
    <xf numFmtId="9" fontId="119" fillId="4" borderId="16" xfId="0" applyNumberFormat="1" applyFont="1" applyFill="1" applyBorder="1" applyAlignment="1">
      <alignment horizontal="center" vertical="center" wrapText="1"/>
    </xf>
    <xf numFmtId="0" fontId="119" fillId="4" borderId="60" xfId="0" applyFont="1" applyFill="1" applyBorder="1" applyAlignment="1">
      <alignment horizontal="left" vertical="center"/>
    </xf>
    <xf numFmtId="0" fontId="139" fillId="0" borderId="60" xfId="0" applyFont="1" applyBorder="1" applyAlignment="1">
      <alignment horizontal="left" vertical="center" wrapText="1" indent="1"/>
    </xf>
    <xf numFmtId="0" fontId="23" fillId="3" borderId="60" xfId="0" applyFont="1" applyFill="1" applyBorder="1" applyAlignment="1">
      <alignment horizontal="center" vertical="center" wrapText="1"/>
    </xf>
    <xf numFmtId="0" fontId="119" fillId="5" borderId="60" xfId="0" applyFont="1" applyFill="1" applyBorder="1" applyAlignment="1">
      <alignment vertical="center" wrapText="1"/>
    </xf>
    <xf numFmtId="3" fontId="118" fillId="5" borderId="16" xfId="0" applyNumberFormat="1" applyFont="1" applyFill="1" applyBorder="1" applyAlignment="1">
      <alignment horizontal="center" vertical="center"/>
    </xf>
    <xf numFmtId="3" fontId="118" fillId="5" borderId="91" xfId="0" applyNumberFormat="1" applyFont="1" applyFill="1" applyBorder="1" applyAlignment="1">
      <alignment horizontal="center" vertical="center"/>
    </xf>
    <xf numFmtId="3" fontId="118" fillId="4" borderId="16" xfId="0" applyNumberFormat="1" applyFont="1" applyFill="1" applyBorder="1" applyAlignment="1">
      <alignment horizontal="center" vertical="center"/>
    </xf>
    <xf numFmtId="3" fontId="118" fillId="4" borderId="91" xfId="0" applyNumberFormat="1" applyFont="1" applyFill="1" applyBorder="1" applyAlignment="1">
      <alignment horizontal="center" vertical="center"/>
    </xf>
    <xf numFmtId="3" fontId="118" fillId="0" borderId="16" xfId="0" applyNumberFormat="1" applyFont="1" applyBorder="1" applyAlignment="1">
      <alignment horizontal="center" vertical="center"/>
    </xf>
    <xf numFmtId="3" fontId="118" fillId="0" borderId="91" xfId="0" applyNumberFormat="1" applyFont="1" applyBorder="1" applyAlignment="1">
      <alignment horizontal="center" vertical="center"/>
    </xf>
    <xf numFmtId="0" fontId="119" fillId="2" borderId="61" xfId="0" applyFont="1" applyFill="1" applyBorder="1" applyAlignment="1">
      <alignment vertical="center" wrapText="1"/>
    </xf>
    <xf numFmtId="3" fontId="118" fillId="2" borderId="90" xfId="0" applyNumberFormat="1" applyFont="1" applyFill="1" applyBorder="1" applyAlignment="1">
      <alignment horizontal="center" vertical="center"/>
    </xf>
    <xf numFmtId="3" fontId="118" fillId="2" borderId="89" xfId="0" applyNumberFormat="1" applyFont="1" applyFill="1" applyBorder="1" applyAlignment="1">
      <alignment horizontal="center" vertical="center"/>
    </xf>
    <xf numFmtId="9" fontId="7" fillId="0" borderId="0" xfId="1" applyFont="1" applyFill="1" applyBorder="1" applyAlignment="1">
      <alignment horizontal="center" vertical="center"/>
    </xf>
    <xf numFmtId="3" fontId="43" fillId="3" borderId="7" xfId="0" applyNumberFormat="1" applyFont="1" applyFill="1" applyBorder="1" applyAlignment="1">
      <alignment horizontal="center" vertical="center" wrapText="1"/>
    </xf>
    <xf numFmtId="0" fontId="7" fillId="7" borderId="7" xfId="0" applyFont="1" applyFill="1" applyBorder="1" applyAlignment="1">
      <alignment horizontal="left" vertical="center" wrapText="1"/>
    </xf>
    <xf numFmtId="0" fontId="9" fillId="4" borderId="2" xfId="0" applyFont="1" applyFill="1" applyBorder="1" applyAlignment="1">
      <alignment vertical="center" wrapText="1"/>
    </xf>
    <xf numFmtId="3" fontId="12" fillId="0" borderId="15"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9" fontId="0" fillId="3" borderId="0" xfId="1" applyFont="1" applyFill="1"/>
    <xf numFmtId="0" fontId="0" fillId="3" borderId="0" xfId="0" applyFill="1" applyAlignment="1">
      <alignment horizontal="right"/>
    </xf>
    <xf numFmtId="0" fontId="13" fillId="0" borderId="99" xfId="0" applyFont="1" applyBorder="1" applyAlignment="1">
      <alignment horizontal="left" vertical="center" wrapText="1" indent="1"/>
    </xf>
    <xf numFmtId="3" fontId="12" fillId="0" borderId="39" xfId="0" applyNumberFormat="1" applyFont="1" applyBorder="1" applyAlignment="1">
      <alignment horizontal="center" vertical="center"/>
    </xf>
    <xf numFmtId="0" fontId="9" fillId="3" borderId="8" xfId="0" applyFont="1" applyFill="1" applyBorder="1" applyAlignment="1">
      <alignment horizontal="center" vertical="center" wrapText="1"/>
    </xf>
    <xf numFmtId="3" fontId="7" fillId="0" borderId="15" xfId="0" applyNumberFormat="1" applyFont="1" applyBorder="1" applyAlignment="1">
      <alignment horizontal="center" vertical="center"/>
    </xf>
    <xf numFmtId="0" fontId="0" fillId="0" borderId="1" xfId="0" applyBorder="1"/>
    <xf numFmtId="3" fontId="42" fillId="0" borderId="39" xfId="0" applyNumberFormat="1" applyFont="1" applyBorder="1" applyAlignment="1">
      <alignment horizontal="center" vertical="center"/>
    </xf>
    <xf numFmtId="0" fontId="9" fillId="4" borderId="4" xfId="0" applyFont="1" applyFill="1" applyBorder="1" applyAlignment="1">
      <alignment vertical="center"/>
    </xf>
    <xf numFmtId="0" fontId="0" fillId="0" borderId="0" xfId="0" applyAlignment="1"/>
    <xf numFmtId="170" fontId="7" fillId="0" borderId="16" xfId="24" applyNumberFormat="1" applyFont="1" applyFill="1" applyBorder="1" applyAlignment="1">
      <alignment horizontal="center" vertical="center" wrapText="1"/>
    </xf>
    <xf numFmtId="0" fontId="7" fillId="0" borderId="8" xfId="0" applyNumberFormat="1" applyFont="1" applyFill="1" applyBorder="1" applyAlignment="1">
      <alignment horizontal="center" vertical="center"/>
    </xf>
    <xf numFmtId="0" fontId="4" fillId="3" borderId="34" xfId="0" applyFont="1" applyFill="1" applyBorder="1" applyAlignment="1">
      <alignment horizontal="left" vertical="center" wrapText="1"/>
    </xf>
    <xf numFmtId="0" fontId="4" fillId="4" borderId="14" xfId="0" applyFont="1" applyFill="1" applyBorder="1" applyAlignment="1">
      <alignment vertical="center" wrapText="1"/>
    </xf>
    <xf numFmtId="4" fontId="0" fillId="0" borderId="0" xfId="0" applyNumberFormat="1" applyFill="1"/>
    <xf numFmtId="0" fontId="7" fillId="4" borderId="14" xfId="0" applyFont="1" applyFill="1" applyBorder="1" applyAlignment="1">
      <alignment vertical="center" wrapText="1"/>
    </xf>
    <xf numFmtId="9" fontId="33" fillId="4" borderId="102" xfId="1" applyFont="1" applyFill="1" applyBorder="1" applyAlignment="1">
      <alignment horizontal="center" vertical="center"/>
    </xf>
    <xf numFmtId="9" fontId="33" fillId="4" borderId="8" xfId="1" applyFont="1" applyFill="1" applyBorder="1" applyAlignment="1">
      <alignment horizontal="center" vertical="center"/>
    </xf>
    <xf numFmtId="0" fontId="3" fillId="0" borderId="0" xfId="0" applyFont="1" applyFill="1"/>
    <xf numFmtId="2" fontId="33" fillId="0" borderId="0" xfId="1" applyNumberFormat="1" applyFont="1" applyFill="1" applyBorder="1" applyAlignment="1">
      <alignment horizontal="center" vertical="center"/>
    </xf>
    <xf numFmtId="16" fontId="0" fillId="0" borderId="0" xfId="0" applyNumberFormat="1" applyFill="1"/>
    <xf numFmtId="16" fontId="0" fillId="0" borderId="0" xfId="0" applyNumberFormat="1"/>
    <xf numFmtId="3" fontId="7" fillId="0" borderId="8" xfId="0" applyNumberFormat="1" applyFont="1" applyBorder="1" applyAlignment="1">
      <alignment horizontal="right" vertical="center"/>
    </xf>
    <xf numFmtId="174" fontId="7" fillId="0" borderId="8" xfId="25" applyNumberFormat="1" applyFont="1" applyBorder="1" applyAlignment="1">
      <alignment horizontal="right" vertical="center"/>
    </xf>
    <xf numFmtId="1" fontId="7" fillId="0" borderId="8" xfId="0" applyNumberFormat="1" applyFont="1" applyBorder="1" applyAlignment="1">
      <alignment horizontal="right" vertical="center"/>
    </xf>
    <xf numFmtId="3" fontId="145" fillId="0" borderId="8" xfId="0" applyNumberFormat="1" applyFont="1" applyBorder="1" applyAlignment="1">
      <alignment horizontal="right" vertical="center"/>
    </xf>
    <xf numFmtId="0" fontId="47" fillId="0" borderId="0" xfId="0" applyFont="1" applyFill="1" applyBorder="1" applyAlignment="1">
      <alignment vertical="top" wrapText="1"/>
    </xf>
    <xf numFmtId="0" fontId="13" fillId="0" borderId="103" xfId="0" applyFont="1" applyBorder="1" applyAlignment="1">
      <alignment horizontal="left" vertical="center" wrapText="1" indent="1"/>
    </xf>
    <xf numFmtId="0" fontId="14" fillId="5" borderId="104" xfId="0" applyFont="1" applyFill="1" applyBorder="1" applyAlignment="1">
      <alignment vertical="center" wrapText="1"/>
    </xf>
    <xf numFmtId="3" fontId="7" fillId="7" borderId="8" xfId="0" applyNumberFormat="1" applyFont="1" applyFill="1" applyBorder="1" applyAlignment="1">
      <alignment horizontal="center" vertical="center"/>
    </xf>
    <xf numFmtId="3" fontId="7" fillId="6" borderId="16" xfId="0" applyNumberFormat="1" applyFont="1" applyFill="1" applyBorder="1" applyAlignment="1">
      <alignment horizontal="center" vertical="center"/>
    </xf>
    <xf numFmtId="3" fontId="7" fillId="6" borderId="31" xfId="0" applyNumberFormat="1" applyFont="1" applyFill="1" applyBorder="1" applyAlignment="1">
      <alignment horizontal="center" vertical="center"/>
    </xf>
    <xf numFmtId="9" fontId="7" fillId="6" borderId="31" xfId="0" applyNumberFormat="1" applyFont="1" applyFill="1" applyBorder="1" applyAlignment="1">
      <alignment horizontal="center" vertical="center"/>
    </xf>
    <xf numFmtId="3" fontId="7" fillId="3" borderId="16"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3" fontId="33" fillId="0" borderId="8" xfId="1" applyNumberFormat="1" applyFont="1" applyFill="1" applyBorder="1" applyAlignment="1">
      <alignment horizontal="center" vertical="center"/>
    </xf>
    <xf numFmtId="9" fontId="33" fillId="0" borderId="8" xfId="0" applyNumberFormat="1" applyFont="1" applyFill="1" applyBorder="1" applyAlignment="1">
      <alignment horizontal="center" vertical="center"/>
    </xf>
    <xf numFmtId="0" fontId="50" fillId="0" borderId="0" xfId="0" applyFont="1" applyFill="1" applyAlignment="1">
      <alignment wrapText="1"/>
    </xf>
    <xf numFmtId="167" fontId="0" fillId="0" borderId="0" xfId="1" applyNumberFormat="1" applyFont="1" applyFill="1"/>
    <xf numFmtId="0" fontId="14" fillId="0" borderId="9" xfId="0" applyFont="1" applyFill="1" applyBorder="1" applyAlignment="1">
      <alignment horizontal="left" vertical="center" wrapText="1" indent="1"/>
    </xf>
    <xf numFmtId="0" fontId="10" fillId="0" borderId="7" xfId="0" applyFont="1" applyFill="1" applyBorder="1" applyAlignment="1">
      <alignment horizontal="left" vertical="center"/>
    </xf>
    <xf numFmtId="0" fontId="13" fillId="0" borderId="25" xfId="0" applyFont="1" applyFill="1" applyBorder="1" applyAlignment="1">
      <alignment horizontal="left" vertical="center" wrapText="1" indent="1"/>
    </xf>
    <xf numFmtId="0" fontId="10" fillId="0" borderId="1" xfId="0" applyFont="1" applyFill="1" applyBorder="1" applyAlignment="1">
      <alignment horizontal="center" vertical="center" wrapText="1"/>
    </xf>
    <xf numFmtId="0" fontId="7" fillId="0" borderId="2" xfId="0" applyFont="1" applyFill="1" applyBorder="1" applyAlignment="1">
      <alignment vertical="top" wrapText="1"/>
    </xf>
    <xf numFmtId="3" fontId="147" fillId="3" borderId="7" xfId="0" applyNumberFormat="1" applyFont="1" applyFill="1" applyBorder="1" applyAlignment="1">
      <alignment horizontal="center" vertical="center" wrapText="1"/>
    </xf>
    <xf numFmtId="3" fontId="147" fillId="3" borderId="8" xfId="0" applyNumberFormat="1" applyFont="1" applyFill="1" applyBorder="1" applyAlignment="1">
      <alignment horizontal="center" vertical="center"/>
    </xf>
    <xf numFmtId="3" fontId="147" fillId="0" borderId="8" xfId="0" applyNumberFormat="1" applyFont="1" applyBorder="1" applyAlignment="1">
      <alignment horizontal="center" vertical="center"/>
    </xf>
    <xf numFmtId="0" fontId="126" fillId="0" borderId="0" xfId="0" applyFont="1" applyFill="1" applyAlignment="1">
      <alignment horizontal="left" vertical="top" wrapText="1"/>
    </xf>
    <xf numFmtId="0" fontId="8" fillId="3" borderId="1" xfId="0" applyFont="1" applyFill="1" applyBorder="1" applyAlignment="1">
      <alignment horizontal="left" vertical="center" wrapText="1"/>
    </xf>
    <xf numFmtId="0" fontId="8" fillId="4" borderId="1" xfId="0" applyFont="1" applyFill="1" applyBorder="1" applyAlignment="1">
      <alignment vertical="center" wrapText="1"/>
    </xf>
    <xf numFmtId="0" fontId="6" fillId="3" borderId="6"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7" xfId="0" applyFont="1" applyFill="1" applyBorder="1" applyAlignment="1">
      <alignment vertical="center" wrapText="1"/>
    </xf>
    <xf numFmtId="9" fontId="6" fillId="0" borderId="8" xfId="0" applyNumberFormat="1" applyFont="1" applyFill="1" applyBorder="1" applyAlignment="1">
      <alignment horizontal="center" vertical="center"/>
    </xf>
    <xf numFmtId="0" fontId="6" fillId="3" borderId="7" xfId="0" applyFont="1" applyFill="1" applyBorder="1" applyAlignment="1">
      <alignment horizontal="left" vertical="center" wrapText="1"/>
    </xf>
    <xf numFmtId="9" fontId="6" fillId="0" borderId="0" xfId="0" applyNumberFormat="1" applyFont="1" applyFill="1" applyBorder="1" applyAlignment="1">
      <alignment horizontal="center" vertical="center"/>
    </xf>
    <xf numFmtId="0" fontId="6" fillId="6" borderId="7" xfId="0" applyFont="1" applyFill="1" applyBorder="1" applyAlignment="1">
      <alignment vertical="center" wrapText="1"/>
    </xf>
    <xf numFmtId="9" fontId="6" fillId="6" borderId="8" xfId="0" applyNumberFormat="1" applyFont="1" applyFill="1" applyBorder="1" applyAlignment="1">
      <alignment horizontal="center" vertical="center"/>
    </xf>
    <xf numFmtId="0" fontId="6" fillId="6" borderId="9" xfId="0" applyFont="1" applyFill="1" applyBorder="1" applyAlignment="1">
      <alignment horizontal="left" vertical="center" wrapText="1"/>
    </xf>
    <xf numFmtId="49" fontId="44" fillId="0" borderId="8" xfId="1" applyNumberFormat="1" applyFont="1" applyFill="1" applyBorder="1" applyAlignment="1">
      <alignment horizontal="center" vertical="center"/>
    </xf>
    <xf numFmtId="9" fontId="44" fillId="0" borderId="6" xfId="0" applyNumberFormat="1" applyFont="1" applyFill="1" applyBorder="1" applyAlignment="1">
      <alignment horizontal="center" vertical="center"/>
    </xf>
    <xf numFmtId="9" fontId="44" fillId="0" borderId="8" xfId="0" applyNumberFormat="1" applyFont="1" applyFill="1" applyBorder="1" applyAlignment="1">
      <alignment horizontal="center" vertical="center"/>
    </xf>
    <xf numFmtId="0" fontId="6" fillId="6" borderId="16" xfId="0" applyFont="1" applyFill="1" applyBorder="1" applyAlignment="1">
      <alignment horizontal="left" vertical="center" wrapText="1"/>
    </xf>
    <xf numFmtId="49" fontId="44" fillId="0" borderId="15" xfId="1" applyNumberFormat="1" applyFont="1" applyFill="1" applyBorder="1" applyAlignment="1">
      <alignment horizontal="center" vertical="center"/>
    </xf>
    <xf numFmtId="9" fontId="44" fillId="0" borderId="16" xfId="0" applyNumberFormat="1" applyFont="1" applyFill="1" applyBorder="1" applyAlignment="1">
      <alignment horizontal="center" vertical="center"/>
    </xf>
    <xf numFmtId="0" fontId="6" fillId="6" borderId="14" xfId="0" applyFont="1" applyFill="1" applyBorder="1" applyAlignment="1">
      <alignment horizontal="left" vertical="center" wrapText="1"/>
    </xf>
    <xf numFmtId="3" fontId="151" fillId="6" borderId="15" xfId="1" applyNumberFormat="1" applyFont="1" applyFill="1" applyBorder="1" applyAlignment="1">
      <alignment horizontal="center" vertical="center"/>
    </xf>
    <xf numFmtId="9" fontId="151" fillId="6" borderId="15" xfId="0" applyNumberFormat="1" applyFont="1" applyFill="1" applyBorder="1" applyAlignment="1">
      <alignment horizontal="center" vertical="center"/>
    </xf>
    <xf numFmtId="9" fontId="151" fillId="6" borderId="8" xfId="0" applyNumberFormat="1" applyFont="1" applyFill="1" applyBorder="1" applyAlignment="1">
      <alignment horizontal="center" vertical="center"/>
    </xf>
    <xf numFmtId="0" fontId="14" fillId="4" borderId="7" xfId="0" applyFont="1" applyFill="1" applyBorder="1" applyAlignment="1">
      <alignment horizontal="left" vertical="center" wrapText="1"/>
    </xf>
    <xf numFmtId="0" fontId="59" fillId="0" borderId="0" xfId="0" applyFont="1" applyFill="1"/>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3" fontId="6" fillId="3" borderId="7" xfId="0" applyNumberFormat="1" applyFont="1" applyFill="1" applyBorder="1" applyAlignment="1">
      <alignment horizontal="center" vertical="center" wrapText="1"/>
    </xf>
    <xf numFmtId="9" fontId="59" fillId="0" borderId="0" xfId="1" applyFont="1"/>
    <xf numFmtId="0" fontId="6" fillId="3" borderId="7" xfId="0" applyFont="1" applyFill="1" applyBorder="1" applyAlignment="1">
      <alignment horizontal="center" vertical="center" wrapText="1"/>
    </xf>
    <xf numFmtId="167" fontId="6" fillId="3" borderId="8" xfId="0" applyNumberFormat="1" applyFont="1" applyFill="1" applyBorder="1" applyAlignment="1">
      <alignment horizontal="center" vertical="center"/>
    </xf>
    <xf numFmtId="3" fontId="153" fillId="0" borderId="8" xfId="0" applyNumberFormat="1" applyFont="1" applyFill="1" applyBorder="1" applyAlignment="1">
      <alignment horizontal="center" vertical="center"/>
    </xf>
    <xf numFmtId="3" fontId="153" fillId="3" borderId="8" xfId="0" applyNumberFormat="1" applyFont="1" applyFill="1" applyBorder="1" applyAlignment="1">
      <alignment horizontal="center" vertical="center"/>
    </xf>
    <xf numFmtId="3" fontId="11" fillId="0" borderId="8" xfId="0" applyNumberFormat="1" applyFont="1" applyFill="1" applyBorder="1" applyAlignment="1">
      <alignment horizontal="center" vertical="center"/>
    </xf>
    <xf numFmtId="167" fontId="11" fillId="0" borderId="8" xfId="0" applyNumberFormat="1" applyFont="1" applyFill="1" applyBorder="1" applyAlignment="1">
      <alignment horizontal="center" vertical="center"/>
    </xf>
    <xf numFmtId="3" fontId="59" fillId="0" borderId="0" xfId="0" applyNumberFormat="1" applyFont="1"/>
    <xf numFmtId="3" fontId="6" fillId="0" borderId="8" xfId="0" applyNumberFormat="1" applyFont="1" applyFill="1" applyBorder="1" applyAlignment="1">
      <alignment horizontal="center" vertical="center"/>
    </xf>
    <xf numFmtId="3" fontId="124" fillId="0" borderId="8" xfId="0" applyNumberFormat="1" applyFont="1" applyFill="1" applyBorder="1" applyAlignment="1">
      <alignment horizontal="center" vertical="center"/>
    </xf>
    <xf numFmtId="3" fontId="150" fillId="0" borderId="8" xfId="0" applyNumberFormat="1" applyFont="1" applyBorder="1" applyAlignment="1">
      <alignment horizontal="center" vertical="center"/>
    </xf>
    <xf numFmtId="3" fontId="11" fillId="0" borderId="8" xfId="0" applyNumberFormat="1" applyFont="1" applyBorder="1" applyAlignment="1">
      <alignment horizontal="center" vertical="center"/>
    </xf>
    <xf numFmtId="3" fontId="6" fillId="0" borderId="8" xfId="0" applyNumberFormat="1" applyFont="1" applyBorder="1" applyAlignment="1">
      <alignment horizontal="center" vertical="center"/>
    </xf>
    <xf numFmtId="9" fontId="6" fillId="0" borderId="8" xfId="1" applyFont="1" applyBorder="1" applyAlignment="1">
      <alignment horizontal="center" vertical="center"/>
    </xf>
    <xf numFmtId="167" fontId="6" fillId="0" borderId="8" xfId="1" applyNumberFormat="1" applyFont="1" applyBorder="1" applyAlignment="1">
      <alignment horizontal="center" vertical="center"/>
    </xf>
    <xf numFmtId="3" fontId="154" fillId="0" borderId="8" xfId="0" applyNumberFormat="1" applyFont="1" applyBorder="1" applyAlignment="1">
      <alignment horizontal="center" vertical="center"/>
    </xf>
    <xf numFmtId="3" fontId="8" fillId="2" borderId="8" xfId="0" applyNumberFormat="1" applyFont="1" applyFill="1" applyBorder="1" applyAlignment="1">
      <alignment horizontal="center" vertical="center"/>
    </xf>
    <xf numFmtId="0" fontId="14" fillId="4" borderId="7" xfId="0" applyFont="1" applyFill="1" applyBorder="1" applyAlignment="1">
      <alignment vertical="center" wrapText="1"/>
    </xf>
    <xf numFmtId="9" fontId="6" fillId="0" borderId="7"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wrapText="1"/>
    </xf>
    <xf numFmtId="167" fontId="6" fillId="0" borderId="8" xfId="0" applyNumberFormat="1" applyFont="1" applyFill="1" applyBorder="1" applyAlignment="1">
      <alignment horizontal="center" vertical="center"/>
    </xf>
    <xf numFmtId="3" fontId="150" fillId="0" borderId="8" xfId="0" applyNumberFormat="1" applyFont="1" applyFill="1" applyBorder="1" applyAlignment="1">
      <alignment horizontal="center" vertical="center"/>
    </xf>
    <xf numFmtId="0" fontId="14" fillId="0" borderId="16" xfId="0" applyFont="1" applyBorder="1" applyAlignment="1">
      <alignment horizontal="left" vertical="center" wrapText="1" indent="1"/>
    </xf>
    <xf numFmtId="0" fontId="152" fillId="4" borderId="7" xfId="0" applyFont="1" applyFill="1" applyBorder="1" applyAlignment="1">
      <alignment horizontal="center" vertical="center" wrapText="1"/>
    </xf>
    <xf numFmtId="9" fontId="14" fillId="4" borderId="1" xfId="0" applyNumberFormat="1" applyFont="1" applyFill="1" applyBorder="1" applyAlignment="1">
      <alignment horizontal="center" vertical="center" wrapText="1"/>
    </xf>
    <xf numFmtId="0" fontId="14" fillId="4" borderId="7" xfId="0" applyFont="1" applyFill="1" applyBorder="1" applyAlignment="1">
      <alignment horizontal="left" vertical="center"/>
    </xf>
    <xf numFmtId="3" fontId="154" fillId="0" borderId="8" xfId="0" applyNumberFormat="1" applyFont="1" applyFill="1" applyBorder="1" applyAlignment="1">
      <alignment horizontal="center" vertical="center"/>
    </xf>
    <xf numFmtId="0" fontId="14" fillId="4" borderId="1" xfId="0" applyFont="1" applyFill="1" applyBorder="1" applyAlignment="1">
      <alignment horizontal="left" vertical="center" wrapText="1"/>
    </xf>
    <xf numFmtId="0" fontId="156" fillId="0" borderId="2" xfId="0" applyFont="1" applyFill="1" applyBorder="1" applyAlignment="1">
      <alignment horizontal="center" vertical="center" wrapText="1"/>
    </xf>
    <xf numFmtId="0" fontId="6" fillId="3" borderId="14" xfId="0" applyFont="1" applyFill="1" applyBorder="1" applyAlignment="1">
      <alignment horizontal="left" vertical="center" wrapText="1"/>
    </xf>
    <xf numFmtId="3" fontId="124" fillId="0" borderId="8" xfId="0" applyNumberFormat="1" applyFont="1" applyBorder="1" applyAlignment="1">
      <alignment horizontal="center" vertical="center"/>
    </xf>
    <xf numFmtId="3" fontId="8" fillId="5" borderId="8" xfId="0" applyNumberFormat="1" applyFont="1" applyFill="1" applyBorder="1" applyAlignment="1">
      <alignment horizontal="center" vertical="center"/>
    </xf>
    <xf numFmtId="3" fontId="8" fillId="0" borderId="8" xfId="0" applyNumberFormat="1" applyFont="1" applyFill="1" applyBorder="1" applyAlignment="1">
      <alignment horizontal="center" vertical="center"/>
    </xf>
    <xf numFmtId="0" fontId="141" fillId="0" borderId="0" xfId="0" applyFont="1" applyAlignment="1"/>
    <xf numFmtId="0" fontId="142" fillId="2" borderId="0" xfId="0" applyFont="1" applyFill="1" applyAlignment="1"/>
    <xf numFmtId="0" fontId="141" fillId="3" borderId="1" xfId="0" applyFont="1" applyFill="1" applyBorder="1" applyAlignment="1">
      <alignment horizontal="left" vertical="center" wrapText="1"/>
    </xf>
    <xf numFmtId="0" fontId="141" fillId="3" borderId="5" xfId="0" applyFont="1" applyFill="1" applyBorder="1" applyAlignment="1">
      <alignment horizontal="left" vertical="center" wrapText="1"/>
    </xf>
    <xf numFmtId="0" fontId="22" fillId="0" borderId="12" xfId="0" applyFont="1" applyBorder="1"/>
    <xf numFmtId="0" fontId="22" fillId="0" borderId="2" xfId="0" applyFont="1" applyBorder="1" applyAlignment="1">
      <alignment vertical="center" wrapText="1"/>
    </xf>
    <xf numFmtId="0" fontId="22" fillId="0" borderId="3" xfId="0" applyFont="1" applyBorder="1" applyAlignment="1">
      <alignment vertical="center" wrapText="1"/>
    </xf>
    <xf numFmtId="0" fontId="22" fillId="0" borderId="4" xfId="0" applyFont="1" applyBorder="1" applyAlignment="1">
      <alignment vertical="center" wrapText="1"/>
    </xf>
    <xf numFmtId="0" fontId="141" fillId="4" borderId="1" xfId="0" applyFont="1" applyFill="1" applyBorder="1" applyAlignment="1">
      <alignment vertical="center" wrapText="1"/>
    </xf>
    <xf numFmtId="0" fontId="22" fillId="3" borderId="5" xfId="0" applyFont="1" applyFill="1" applyBorder="1" applyAlignment="1">
      <alignment vertical="center" wrapText="1"/>
    </xf>
    <xf numFmtId="0" fontId="22" fillId="3" borderId="6" xfId="0" applyFont="1" applyFill="1" applyBorder="1" applyAlignment="1">
      <alignment horizontal="center" vertical="center" wrapText="1"/>
    </xf>
    <xf numFmtId="0" fontId="22" fillId="3" borderId="7" xfId="0" applyFont="1" applyFill="1" applyBorder="1" applyAlignment="1">
      <alignment vertical="center" wrapText="1"/>
    </xf>
    <xf numFmtId="0" fontId="22" fillId="3" borderId="8" xfId="0" applyFont="1" applyFill="1" applyBorder="1" applyAlignment="1">
      <alignment horizontal="center" vertical="center" wrapText="1"/>
    </xf>
    <xf numFmtId="0" fontId="22" fillId="3" borderId="7" xfId="0" applyFont="1" applyFill="1" applyBorder="1" applyAlignment="1">
      <alignment horizontal="left" vertical="center" wrapText="1"/>
    </xf>
    <xf numFmtId="9" fontId="22" fillId="6" borderId="8" xfId="0" applyNumberFormat="1" applyFont="1" applyFill="1" applyBorder="1" applyAlignment="1">
      <alignment horizontal="center" vertical="center"/>
    </xf>
    <xf numFmtId="0" fontId="141" fillId="4" borderId="7" xfId="0" applyFont="1" applyFill="1" applyBorder="1" applyAlignment="1">
      <alignment vertical="center" wrapText="1"/>
    </xf>
    <xf numFmtId="3" fontId="22" fillId="3" borderId="8" xfId="1" applyNumberFormat="1" applyFont="1" applyFill="1" applyBorder="1" applyAlignment="1">
      <alignment horizontal="center" vertical="center"/>
    </xf>
    <xf numFmtId="9" fontId="157" fillId="3" borderId="8" xfId="0" applyNumberFormat="1" applyFont="1" applyFill="1" applyBorder="1" applyAlignment="1">
      <alignment horizontal="center" vertical="center"/>
    </xf>
    <xf numFmtId="3" fontId="157" fillId="3" borderId="8" xfId="1" applyNumberFormat="1" applyFont="1" applyFill="1" applyBorder="1" applyAlignment="1">
      <alignment horizontal="center" vertical="center"/>
    </xf>
    <xf numFmtId="0" fontId="142" fillId="4" borderId="7" xfId="0" applyFont="1" applyFill="1" applyBorder="1" applyAlignment="1">
      <alignment horizontal="left" vertical="center" wrapText="1"/>
    </xf>
    <xf numFmtId="0" fontId="22" fillId="3" borderId="2" xfId="0" applyFont="1" applyFill="1" applyBorder="1" applyAlignment="1">
      <alignment vertical="center"/>
    </xf>
    <xf numFmtId="0" fontId="22" fillId="3" borderId="3" xfId="0" applyFont="1" applyFill="1" applyBorder="1" applyAlignment="1">
      <alignment vertical="center"/>
    </xf>
    <xf numFmtId="0" fontId="22" fillId="3" borderId="4" xfId="0" applyFont="1" applyFill="1" applyBorder="1" applyAlignment="1">
      <alignment vertical="center"/>
    </xf>
    <xf numFmtId="0" fontId="141" fillId="3" borderId="6" xfId="0" applyFont="1" applyFill="1" applyBorder="1" applyAlignment="1">
      <alignment horizontal="center" vertical="center" wrapText="1"/>
    </xf>
    <xf numFmtId="0" fontId="141" fillId="3" borderId="8" xfId="0" applyFont="1" applyFill="1" applyBorder="1" applyAlignment="1">
      <alignment horizontal="center" vertical="center" wrapText="1"/>
    </xf>
    <xf numFmtId="3" fontId="22" fillId="3" borderId="7" xfId="0" applyNumberFormat="1" applyFont="1" applyFill="1" applyBorder="1" applyAlignment="1">
      <alignment horizontal="center" vertical="center" wrapText="1"/>
    </xf>
    <xf numFmtId="0" fontId="22" fillId="3" borderId="7" xfId="0" applyFont="1" applyFill="1" applyBorder="1" applyAlignment="1">
      <alignment horizontal="center" vertical="center" wrapText="1"/>
    </xf>
    <xf numFmtId="167" fontId="22" fillId="3" borderId="8" xfId="0" applyNumberFormat="1" applyFont="1" applyFill="1" applyBorder="1" applyAlignment="1">
      <alignment horizontal="center" vertical="center"/>
    </xf>
    <xf numFmtId="0" fontId="22" fillId="0" borderId="7" xfId="0" applyFont="1" applyBorder="1" applyAlignment="1">
      <alignment horizontal="left" vertical="center" wrapText="1" indent="1"/>
    </xf>
    <xf numFmtId="3" fontId="22" fillId="0" borderId="8" xfId="0" applyNumberFormat="1" applyFont="1" applyBorder="1" applyAlignment="1">
      <alignment horizontal="center" vertical="center"/>
    </xf>
    <xf numFmtId="0" fontId="144" fillId="0" borderId="7" xfId="0" applyFont="1" applyBorder="1" applyAlignment="1">
      <alignment horizontal="left" vertical="center" wrapText="1" indent="1"/>
    </xf>
    <xf numFmtId="3" fontId="144" fillId="0" borderId="8" xfId="0" applyNumberFormat="1" applyFont="1" applyBorder="1" applyAlignment="1">
      <alignment horizontal="center" vertical="center"/>
    </xf>
    <xf numFmtId="3" fontId="144" fillId="3" borderId="8" xfId="0" applyNumberFormat="1" applyFont="1" applyFill="1" applyBorder="1" applyAlignment="1">
      <alignment horizontal="center" vertical="center"/>
    </xf>
    <xf numFmtId="3" fontId="22" fillId="3" borderId="8" xfId="0" applyNumberFormat="1" applyFont="1" applyFill="1" applyBorder="1" applyAlignment="1">
      <alignment horizontal="center" vertical="center"/>
    </xf>
    <xf numFmtId="9" fontId="22" fillId="0" borderId="8" xfId="1" applyFont="1" applyBorder="1" applyAlignment="1">
      <alignment horizontal="center" vertical="center"/>
    </xf>
    <xf numFmtId="167" fontId="22" fillId="0" borderId="8" xfId="1" applyNumberFormat="1" applyFont="1" applyBorder="1" applyAlignment="1">
      <alignment horizontal="center" vertical="center"/>
    </xf>
    <xf numFmtId="0" fontId="143" fillId="0" borderId="9" xfId="0" applyFont="1" applyBorder="1" applyAlignment="1">
      <alignment horizontal="left" vertical="center" wrapText="1" indent="1"/>
    </xf>
    <xf numFmtId="0" fontId="142" fillId="2" borderId="7" xfId="0" applyFont="1" applyFill="1" applyBorder="1" applyAlignment="1">
      <alignment vertical="center" wrapText="1"/>
    </xf>
    <xf numFmtId="3" fontId="141" fillId="2" borderId="8" xfId="0" applyNumberFormat="1" applyFont="1" applyFill="1" applyBorder="1" applyAlignment="1">
      <alignment horizontal="center" vertical="center"/>
    </xf>
    <xf numFmtId="0" fontId="22" fillId="4" borderId="7" xfId="0" applyFont="1" applyFill="1" applyBorder="1" applyAlignment="1">
      <alignment vertical="center" wrapText="1"/>
    </xf>
    <xf numFmtId="0" fontId="22" fillId="4" borderId="2" xfId="0" applyFont="1" applyFill="1" applyBorder="1" applyAlignment="1">
      <alignment vertical="center"/>
    </xf>
    <xf numFmtId="0" fontId="22" fillId="4" borderId="3" xfId="0" applyFont="1" applyFill="1" applyBorder="1" applyAlignment="1">
      <alignment vertical="center"/>
    </xf>
    <xf numFmtId="0" fontId="22" fillId="4" borderId="4" xfId="0" applyFont="1" applyFill="1" applyBorder="1" applyAlignment="1">
      <alignment vertical="center"/>
    </xf>
    <xf numFmtId="0" fontId="22" fillId="3" borderId="2" xfId="0" applyFont="1" applyFill="1" applyBorder="1" applyAlignment="1">
      <alignment vertical="center" wrapText="1"/>
    </xf>
    <xf numFmtId="0" fontId="22" fillId="3" borderId="3" xfId="0" applyFont="1" applyFill="1" applyBorder="1" applyAlignment="1">
      <alignment vertical="center" wrapText="1"/>
    </xf>
    <xf numFmtId="0" fontId="22" fillId="3" borderId="4" xfId="0" applyFont="1" applyFill="1" applyBorder="1" applyAlignment="1">
      <alignment vertical="center" wrapText="1"/>
    </xf>
    <xf numFmtId="0" fontId="141" fillId="4" borderId="2" xfId="0" applyFont="1" applyFill="1" applyBorder="1" applyAlignment="1">
      <alignment vertical="center" wrapText="1"/>
    </xf>
    <xf numFmtId="0" fontId="141" fillId="4" borderId="3" xfId="0" applyFont="1" applyFill="1" applyBorder="1" applyAlignment="1">
      <alignment vertical="center" wrapText="1"/>
    </xf>
    <xf numFmtId="0" fontId="141" fillId="4" borderId="4" xfId="0" applyFont="1" applyFill="1" applyBorder="1" applyAlignment="1">
      <alignment vertical="center" wrapText="1"/>
    </xf>
    <xf numFmtId="167" fontId="144" fillId="0" borderId="8" xfId="0" applyNumberFormat="1" applyFont="1" applyBorder="1" applyAlignment="1">
      <alignment horizontal="center" vertical="center"/>
    </xf>
    <xf numFmtId="0" fontId="142" fillId="0" borderId="9" xfId="0" applyFont="1" applyBorder="1" applyAlignment="1">
      <alignment horizontal="left" vertical="center" wrapText="1" indent="1"/>
    </xf>
    <xf numFmtId="3" fontId="22" fillId="0" borderId="7" xfId="0" applyNumberFormat="1" applyFont="1" applyFill="1" applyBorder="1" applyAlignment="1">
      <alignment horizontal="center" vertical="center" wrapText="1"/>
    </xf>
    <xf numFmtId="3" fontId="144" fillId="0" borderId="8" xfId="0" applyNumberFormat="1" applyFont="1" applyFill="1" applyBorder="1" applyAlignment="1">
      <alignment horizontal="center" vertical="center"/>
    </xf>
    <xf numFmtId="3" fontId="22" fillId="0" borderId="8" xfId="0" applyNumberFormat="1" applyFont="1" applyFill="1" applyBorder="1" applyAlignment="1">
      <alignment horizontal="center" vertical="center"/>
    </xf>
    <xf numFmtId="9" fontId="142" fillId="4" borderId="1" xfId="0" applyNumberFormat="1" applyFont="1" applyFill="1" applyBorder="1" applyAlignment="1">
      <alignment horizontal="center" vertical="center" wrapText="1"/>
    </xf>
    <xf numFmtId="0" fontId="142" fillId="4" borderId="7" xfId="0" applyFont="1" applyFill="1" applyBorder="1" applyAlignment="1">
      <alignment horizontal="left" vertical="center"/>
    </xf>
    <xf numFmtId="9" fontId="22" fillId="4" borderId="2" xfId="0" applyNumberFormat="1" applyFont="1" applyFill="1" applyBorder="1" applyAlignment="1">
      <alignment vertical="center"/>
    </xf>
    <xf numFmtId="9" fontId="22" fillId="4" borderId="15" xfId="0" applyNumberFormat="1" applyFont="1" applyFill="1" applyBorder="1" applyAlignment="1">
      <alignment vertical="center"/>
    </xf>
    <xf numFmtId="9" fontId="22" fillId="4" borderId="3" xfId="0" applyNumberFormat="1" applyFont="1" applyFill="1" applyBorder="1" applyAlignment="1">
      <alignment vertical="center"/>
    </xf>
    <xf numFmtId="9" fontId="22" fillId="4" borderId="4" xfId="0" applyNumberFormat="1" applyFont="1" applyFill="1" applyBorder="1" applyAlignment="1">
      <alignment vertical="center"/>
    </xf>
    <xf numFmtId="0" fontId="143" fillId="0" borderId="25" xfId="0" applyFont="1" applyBorder="1" applyAlignment="1">
      <alignment horizontal="left" vertical="center" wrapText="1" indent="1"/>
    </xf>
    <xf numFmtId="0" fontId="142" fillId="4" borderId="1" xfId="0" applyFont="1" applyFill="1" applyBorder="1" applyAlignment="1">
      <alignment vertical="center" wrapText="1"/>
    </xf>
    <xf numFmtId="0" fontId="142" fillId="4" borderId="1" xfId="0" applyFont="1" applyFill="1" applyBorder="1" applyAlignment="1">
      <alignment horizontal="left" vertical="center" wrapText="1"/>
    </xf>
    <xf numFmtId="0" fontId="141" fillId="3" borderId="2" xfId="0" applyFont="1" applyFill="1" applyBorder="1" applyAlignment="1">
      <alignment vertical="center"/>
    </xf>
    <xf numFmtId="0" fontId="142" fillId="5" borderId="7" xfId="0" applyFont="1" applyFill="1" applyBorder="1" applyAlignment="1">
      <alignment vertical="center" wrapText="1"/>
    </xf>
    <xf numFmtId="3" fontId="141" fillId="5" borderId="8"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141" fillId="4" borderId="8" xfId="0" applyNumberFormat="1" applyFont="1" applyFill="1" applyBorder="1" applyAlignment="1">
      <alignment horizontal="center" vertical="center"/>
    </xf>
    <xf numFmtId="3" fontId="158" fillId="0" borderId="8" xfId="0" applyNumberFormat="1" applyFont="1" applyBorder="1" applyAlignment="1">
      <alignment horizontal="center" vertical="center"/>
    </xf>
    <xf numFmtId="3" fontId="159" fillId="0" borderId="8" xfId="0" applyNumberFormat="1" applyFont="1" applyBorder="1" applyAlignment="1">
      <alignment horizontal="center" vertical="center"/>
    </xf>
    <xf numFmtId="3" fontId="158" fillId="2" borderId="8" xfId="0" applyNumberFormat="1" applyFont="1" applyFill="1" applyBorder="1" applyAlignment="1">
      <alignment horizontal="center" vertical="center"/>
    </xf>
    <xf numFmtId="3" fontId="0" fillId="3" borderId="0" xfId="0" applyNumberFormat="1" applyFill="1"/>
    <xf numFmtId="0" fontId="118" fillId="0" borderId="0" xfId="0" applyFont="1" applyAlignment="1">
      <alignment horizontal="center"/>
    </xf>
    <xf numFmtId="0" fontId="118" fillId="3" borderId="1" xfId="0" applyFont="1" applyFill="1" applyBorder="1" applyAlignment="1">
      <alignment horizontal="left" vertical="center" wrapText="1"/>
    </xf>
    <xf numFmtId="0" fontId="23" fillId="3" borderId="7" xfId="0" applyFont="1" applyFill="1" applyBorder="1" applyAlignment="1">
      <alignment horizontal="left" vertical="top" wrapText="1"/>
    </xf>
    <xf numFmtId="4" fontId="23" fillId="0" borderId="0" xfId="0" applyNumberFormat="1" applyFont="1"/>
    <xf numFmtId="0" fontId="119" fillId="0" borderId="0" xfId="0" applyFont="1"/>
    <xf numFmtId="0" fontId="23" fillId="6" borderId="7" xfId="0" applyFont="1" applyFill="1" applyBorder="1" applyAlignment="1">
      <alignment horizontal="left" vertical="center" wrapText="1"/>
    </xf>
    <xf numFmtId="0" fontId="23" fillId="6" borderId="7" xfId="0" applyFont="1" applyFill="1" applyBorder="1" applyAlignment="1">
      <alignment horizontal="left" vertical="top" wrapText="1"/>
    </xf>
    <xf numFmtId="3" fontId="23" fillId="0" borderId="0" xfId="0" applyNumberFormat="1" applyFont="1"/>
    <xf numFmtId="9" fontId="23" fillId="0" borderId="0" xfId="1" applyFont="1"/>
    <xf numFmtId="0" fontId="23" fillId="0" borderId="0" xfId="0" applyFont="1" applyAlignment="1">
      <alignment wrapText="1"/>
    </xf>
    <xf numFmtId="0" fontId="119" fillId="7" borderId="7" xfId="0" applyFont="1" applyFill="1" applyBorder="1" applyAlignment="1">
      <alignment horizontal="left" vertical="center" wrapText="1"/>
    </xf>
    <xf numFmtId="0" fontId="119" fillId="7" borderId="1" xfId="0" applyNumberFormat="1" applyFont="1" applyFill="1" applyBorder="1" applyAlignment="1">
      <alignment horizontal="center" vertical="center" wrapText="1"/>
    </xf>
    <xf numFmtId="0" fontId="119" fillId="4" borderId="7" xfId="0" applyFont="1" applyFill="1" applyBorder="1" applyAlignment="1">
      <alignment horizontal="left" vertical="center"/>
    </xf>
    <xf numFmtId="3" fontId="23" fillId="7" borderId="7" xfId="0" applyNumberFormat="1" applyFont="1" applyFill="1" applyBorder="1" applyAlignment="1">
      <alignment horizontal="center" vertical="center" wrapText="1"/>
    </xf>
    <xf numFmtId="0" fontId="119" fillId="4" borderId="1" xfId="0" applyFont="1" applyFill="1" applyBorder="1" applyAlignment="1">
      <alignment vertical="center" wrapText="1"/>
    </xf>
    <xf numFmtId="0" fontId="23" fillId="4" borderId="1" xfId="0" applyFont="1" applyFill="1" applyBorder="1" applyAlignment="1">
      <alignment vertical="center"/>
    </xf>
    <xf numFmtId="3" fontId="33" fillId="3" borderId="8" xfId="1" applyNumberFormat="1" applyFont="1" applyFill="1" applyBorder="1" applyAlignment="1">
      <alignment horizontal="center" vertical="center"/>
    </xf>
    <xf numFmtId="0" fontId="33" fillId="3" borderId="8"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0" xfId="0" applyFont="1" applyFill="1" applyBorder="1" applyAlignment="1">
      <alignment horizontal="center"/>
    </xf>
    <xf numFmtId="0" fontId="6"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9" fontId="7"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167" fontId="7" fillId="0" borderId="0" xfId="0" applyNumberFormat="1" applyFont="1" applyFill="1" applyBorder="1" applyAlignment="1">
      <alignment horizontal="center" vertical="center"/>
    </xf>
    <xf numFmtId="167" fontId="12" fillId="0" borderId="0" xfId="0" applyNumberFormat="1" applyFont="1" applyFill="1" applyBorder="1" applyAlignment="1">
      <alignment horizontal="center" vertical="center"/>
    </xf>
    <xf numFmtId="9" fontId="7" fillId="0" borderId="0" xfId="0" applyNumberFormat="1" applyFont="1" applyFill="1" applyBorder="1" applyAlignment="1">
      <alignment horizontal="center" vertical="center" wrapText="1"/>
    </xf>
    <xf numFmtId="0" fontId="101" fillId="0" borderId="0" xfId="0" applyFont="1" applyFill="1" applyBorder="1" applyAlignment="1">
      <alignment horizontal="center" vertical="center" wrapText="1"/>
    </xf>
    <xf numFmtId="0" fontId="8" fillId="0" borderId="9" xfId="0" applyFont="1" applyBorder="1" applyAlignment="1">
      <alignment horizontal="left" vertical="center" wrapText="1" indent="1"/>
    </xf>
    <xf numFmtId="3" fontId="16" fillId="0" borderId="0" xfId="0" applyNumberFormat="1" applyFont="1" applyFill="1" applyBorder="1" applyAlignment="1">
      <alignment horizontal="center" vertical="center"/>
    </xf>
    <xf numFmtId="167" fontId="16" fillId="0" borderId="0" xfId="0" applyNumberFormat="1" applyFont="1" applyFill="1" applyBorder="1" applyAlignment="1">
      <alignment horizontal="center" vertical="center"/>
    </xf>
    <xf numFmtId="1" fontId="33" fillId="0" borderId="8" xfId="0" applyNumberFormat="1" applyFont="1" applyFill="1" applyBorder="1" applyAlignment="1">
      <alignment horizontal="center" vertical="center"/>
    </xf>
    <xf numFmtId="0" fontId="94" fillId="0" borderId="0" xfId="0" applyFont="1" applyFill="1"/>
    <xf numFmtId="3" fontId="94" fillId="0" borderId="0" xfId="0" applyNumberFormat="1" applyFont="1" applyFill="1"/>
    <xf numFmtId="3" fontId="10" fillId="0" borderId="0" xfId="0" applyNumberFormat="1" applyFont="1" applyBorder="1" applyAlignment="1">
      <alignment horizontal="center" vertical="center"/>
    </xf>
    <xf numFmtId="0" fontId="14"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4" fillId="0" borderId="2" xfId="0" applyFont="1" applyFill="1" applyBorder="1" applyAlignment="1">
      <alignment vertical="center" wrapText="1"/>
    </xf>
    <xf numFmtId="3" fontId="9" fillId="0" borderId="15" xfId="0" applyNumberFormat="1" applyFont="1" applyFill="1" applyBorder="1" applyAlignment="1">
      <alignment horizontal="center" vertical="center"/>
    </xf>
    <xf numFmtId="0" fontId="7" fillId="0" borderId="2" xfId="0" applyFont="1" applyFill="1" applyBorder="1" applyAlignment="1">
      <alignment vertical="center"/>
    </xf>
    <xf numFmtId="0" fontId="7" fillId="0" borderId="1" xfId="0" applyFont="1" applyFill="1" applyBorder="1" applyAlignment="1">
      <alignment vertical="center"/>
    </xf>
    <xf numFmtId="0" fontId="9" fillId="0" borderId="1" xfId="0" applyFont="1" applyFill="1" applyBorder="1" applyAlignment="1">
      <alignment horizontal="center" vertical="center" wrapText="1"/>
    </xf>
    <xf numFmtId="0" fontId="7" fillId="0" borderId="3" xfId="0" applyFont="1" applyFill="1" applyBorder="1" applyAlignment="1">
      <alignment vertical="center"/>
    </xf>
    <xf numFmtId="0" fontId="7" fillId="0" borderId="4" xfId="0" applyFont="1" applyFill="1" applyBorder="1" applyAlignment="1">
      <alignment vertical="center"/>
    </xf>
    <xf numFmtId="0" fontId="10" fillId="0" borderId="69" xfId="0" applyFont="1" applyFill="1" applyBorder="1" applyAlignment="1">
      <alignment vertical="center" wrapText="1"/>
    </xf>
    <xf numFmtId="3" fontId="34" fillId="0" borderId="8" xfId="0" applyNumberFormat="1" applyFont="1" applyFill="1" applyBorder="1" applyAlignment="1">
      <alignment horizontal="center" vertical="center"/>
    </xf>
    <xf numFmtId="167" fontId="12" fillId="3" borderId="8" xfId="0" applyNumberFormat="1" applyFont="1" applyFill="1" applyBorder="1" applyAlignment="1">
      <alignment horizontal="center" vertical="center"/>
    </xf>
    <xf numFmtId="0" fontId="27" fillId="3" borderId="7" xfId="0" applyFont="1" applyFill="1" applyBorder="1" applyAlignment="1">
      <alignment horizontal="left" vertical="center" wrapText="1"/>
    </xf>
    <xf numFmtId="0" fontId="165" fillId="3" borderId="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69" xfId="0" applyFont="1" applyFill="1" applyBorder="1" applyAlignment="1">
      <alignment vertical="center" wrapText="1"/>
    </xf>
    <xf numFmtId="0" fontId="23" fillId="3" borderId="7" xfId="0" applyFont="1" applyFill="1" applyBorder="1" applyAlignment="1">
      <alignment vertical="center" wrapText="1"/>
    </xf>
    <xf numFmtId="9" fontId="23" fillId="3" borderId="7" xfId="1" applyFont="1" applyFill="1" applyBorder="1" applyAlignment="1">
      <alignment horizontal="center" vertical="center" wrapText="1"/>
    </xf>
    <xf numFmtId="0" fontId="23" fillId="3" borderId="8" xfId="6" applyNumberFormat="1" applyFont="1" applyFill="1" applyBorder="1" applyAlignment="1">
      <alignment horizontal="center" vertical="center"/>
    </xf>
    <xf numFmtId="49" fontId="23" fillId="3" borderId="8" xfId="6" applyNumberFormat="1" applyFont="1" applyFill="1" applyBorder="1" applyAlignment="1">
      <alignment horizontal="center" vertical="center"/>
    </xf>
    <xf numFmtId="9" fontId="23" fillId="3" borderId="8" xfId="0" applyNumberFormat="1" applyFont="1" applyFill="1" applyBorder="1" applyAlignment="1">
      <alignment horizontal="center" vertical="center"/>
    </xf>
    <xf numFmtId="0" fontId="166" fillId="3" borderId="7" xfId="0" applyFont="1" applyFill="1" applyBorder="1" applyAlignment="1">
      <alignment vertical="center" wrapText="1"/>
    </xf>
    <xf numFmtId="3" fontId="166" fillId="3" borderId="8" xfId="0" applyNumberFormat="1" applyFont="1" applyFill="1" applyBorder="1" applyAlignment="1">
      <alignment horizontal="center" vertical="center"/>
    </xf>
    <xf numFmtId="167" fontId="166" fillId="0" borderId="8" xfId="0" applyNumberFormat="1" applyFont="1" applyBorder="1" applyAlignment="1">
      <alignment horizontal="center" vertical="center"/>
    </xf>
    <xf numFmtId="0" fontId="118" fillId="0" borderId="7" xfId="0" applyFont="1" applyBorder="1" applyAlignment="1">
      <alignment horizontal="left" vertical="center" wrapText="1" indent="1"/>
    </xf>
    <xf numFmtId="3" fontId="7" fillId="3" borderId="0" xfId="1"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0" fontId="9" fillId="3" borderId="16" xfId="0" applyFont="1" applyFill="1" applyBorder="1" applyAlignment="1">
      <alignment horizontal="center" vertical="center" wrapText="1"/>
    </xf>
    <xf numFmtId="0" fontId="9" fillId="3" borderId="15" xfId="0" applyFont="1" applyFill="1" applyBorder="1" applyAlignment="1">
      <alignment horizontal="center" vertical="center" wrapText="1"/>
    </xf>
    <xf numFmtId="167" fontId="12" fillId="0" borderId="16" xfId="0" applyNumberFormat="1" applyFont="1" applyBorder="1" applyAlignment="1">
      <alignment horizontal="center" vertical="center"/>
    </xf>
    <xf numFmtId="0" fontId="4" fillId="3" borderId="56" xfId="0" applyFont="1" applyFill="1" applyBorder="1" applyAlignment="1">
      <alignment horizontal="left" vertical="center" wrapText="1"/>
    </xf>
    <xf numFmtId="0" fontId="4" fillId="3" borderId="48" xfId="0" applyFont="1" applyFill="1" applyBorder="1" applyAlignment="1">
      <alignment horizontal="left" vertical="center" wrapText="1"/>
    </xf>
    <xf numFmtId="0" fontId="4" fillId="4" borderId="48" xfId="0" applyFont="1" applyFill="1" applyBorder="1" applyAlignment="1">
      <alignment vertical="center" wrapText="1"/>
    </xf>
    <xf numFmtId="0" fontId="7" fillId="3" borderId="21"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25" fillId="3" borderId="46" xfId="0" applyFont="1" applyFill="1" applyBorder="1" applyAlignment="1">
      <alignment vertical="center" wrapText="1"/>
    </xf>
    <xf numFmtId="9" fontId="7" fillId="6" borderId="47" xfId="0" applyNumberFormat="1" applyFont="1" applyFill="1" applyBorder="1" applyAlignment="1">
      <alignment horizontal="center" vertical="center"/>
    </xf>
    <xf numFmtId="0" fontId="8" fillId="4" borderId="46" xfId="0" applyFont="1" applyFill="1" applyBorder="1" applyAlignment="1">
      <alignment vertical="center" wrapText="1"/>
    </xf>
    <xf numFmtId="0" fontId="7" fillId="6" borderId="46" xfId="0" applyFont="1" applyFill="1" applyBorder="1" applyAlignment="1">
      <alignment vertical="center" wrapText="1"/>
    </xf>
    <xf numFmtId="0" fontId="25" fillId="6" borderId="46" xfId="0" applyFont="1" applyFill="1" applyBorder="1" applyAlignment="1">
      <alignment horizontal="left" vertical="center" wrapText="1"/>
    </xf>
    <xf numFmtId="9" fontId="32" fillId="6" borderId="47" xfId="0" applyNumberFormat="1" applyFont="1" applyFill="1" applyBorder="1" applyAlignment="1">
      <alignment horizontal="center" vertical="center"/>
    </xf>
    <xf numFmtId="0" fontId="30" fillId="4" borderId="46" xfId="0" applyFont="1" applyFill="1" applyBorder="1" applyAlignment="1">
      <alignment horizontal="left" vertical="center" wrapText="1"/>
    </xf>
    <xf numFmtId="0" fontId="7" fillId="3" borderId="46" xfId="0" applyFont="1" applyFill="1" applyBorder="1" applyAlignment="1">
      <alignment horizontal="left" vertical="center" wrapText="1"/>
    </xf>
    <xf numFmtId="0" fontId="9" fillId="3" borderId="21" xfId="0" applyFont="1" applyFill="1" applyBorder="1" applyAlignment="1">
      <alignment horizontal="center" vertical="center" wrapText="1"/>
    </xf>
    <xf numFmtId="0" fontId="9" fillId="3" borderId="47" xfId="0" applyFont="1" applyFill="1" applyBorder="1" applyAlignment="1">
      <alignment horizontal="center" vertical="center" wrapText="1"/>
    </xf>
    <xf numFmtId="3" fontId="5" fillId="3" borderId="54" xfId="0" applyNumberFormat="1" applyFont="1" applyFill="1" applyBorder="1" applyAlignment="1">
      <alignment horizontal="center" vertical="center" wrapText="1"/>
    </xf>
    <xf numFmtId="0" fontId="7" fillId="3" borderId="42" xfId="0" applyFont="1" applyFill="1" applyBorder="1" applyAlignment="1">
      <alignment horizontal="left" vertical="center" wrapText="1"/>
    </xf>
    <xf numFmtId="3" fontId="5" fillId="3" borderId="110" xfId="0" applyNumberFormat="1" applyFont="1" applyFill="1" applyBorder="1" applyAlignment="1">
      <alignment horizontal="center" vertical="center" wrapText="1"/>
    </xf>
    <xf numFmtId="3" fontId="5" fillId="3" borderId="111" xfId="0" applyNumberFormat="1" applyFont="1" applyFill="1" applyBorder="1" applyAlignment="1">
      <alignment horizontal="center" vertical="center" wrapText="1"/>
    </xf>
    <xf numFmtId="0" fontId="7" fillId="3" borderId="56" xfId="0" applyFont="1" applyFill="1" applyBorder="1" applyAlignment="1">
      <alignment horizontal="left" vertical="center" wrapText="1"/>
    </xf>
    <xf numFmtId="3" fontId="5" fillId="3" borderId="105" xfId="0" applyNumberFormat="1" applyFont="1" applyFill="1" applyBorder="1" applyAlignment="1">
      <alignment horizontal="center" vertical="center" wrapText="1"/>
    </xf>
    <xf numFmtId="3" fontId="5" fillId="3" borderId="106" xfId="0" applyNumberFormat="1" applyFont="1" applyFill="1" applyBorder="1" applyAlignment="1">
      <alignment horizontal="center" vertical="center" wrapText="1"/>
    </xf>
    <xf numFmtId="0" fontId="7" fillId="3" borderId="112" xfId="0" applyFont="1" applyFill="1" applyBorder="1" applyAlignment="1">
      <alignment horizontal="left" vertical="center" wrapText="1"/>
    </xf>
    <xf numFmtId="167" fontId="5" fillId="3" borderId="113" xfId="0" applyNumberFormat="1" applyFont="1" applyFill="1" applyBorder="1" applyAlignment="1">
      <alignment horizontal="center" vertical="center"/>
    </xf>
    <xf numFmtId="0" fontId="7" fillId="3" borderId="114" xfId="0" applyFont="1" applyFill="1" applyBorder="1" applyAlignment="1">
      <alignment horizontal="left" vertical="center" wrapText="1"/>
    </xf>
    <xf numFmtId="167" fontId="5" fillId="3" borderId="115" xfId="0" applyNumberFormat="1" applyFont="1" applyFill="1" applyBorder="1" applyAlignment="1">
      <alignment horizontal="center" vertical="center"/>
    </xf>
    <xf numFmtId="0" fontId="7" fillId="3" borderId="116" xfId="0" applyFont="1" applyFill="1" applyBorder="1" applyAlignment="1">
      <alignment horizontal="left" vertical="center" wrapText="1"/>
    </xf>
    <xf numFmtId="0" fontId="5" fillId="3" borderId="117" xfId="0" applyFont="1" applyFill="1" applyBorder="1" applyAlignment="1">
      <alignment horizontal="center" vertical="center" wrapText="1"/>
    </xf>
    <xf numFmtId="167" fontId="5" fillId="3" borderId="118" xfId="0" applyNumberFormat="1" applyFont="1" applyFill="1" applyBorder="1" applyAlignment="1">
      <alignment horizontal="center" vertical="center"/>
    </xf>
    <xf numFmtId="167" fontId="5" fillId="3" borderId="119" xfId="0" applyNumberFormat="1" applyFont="1" applyFill="1" applyBorder="1" applyAlignment="1">
      <alignment horizontal="center" vertical="center"/>
    </xf>
    <xf numFmtId="0" fontId="6" fillId="0" borderId="46" xfId="0" applyFont="1" applyBorder="1" applyAlignment="1">
      <alignment horizontal="left" vertical="center" wrapText="1" indent="1"/>
    </xf>
    <xf numFmtId="3" fontId="5" fillId="0" borderId="47" xfId="0" applyNumberFormat="1" applyFont="1" applyFill="1" applyBorder="1" applyAlignment="1">
      <alignment horizontal="center" vertical="center"/>
    </xf>
    <xf numFmtId="0" fontId="11" fillId="0" borderId="46" xfId="0" applyFont="1" applyBorder="1" applyAlignment="1">
      <alignment horizontal="left" vertical="center" wrapText="1" indent="1"/>
    </xf>
    <xf numFmtId="4" fontId="57" fillId="0" borderId="47" xfId="1" applyNumberFormat="1" applyFont="1" applyFill="1" applyBorder="1" applyAlignment="1">
      <alignment horizontal="center" vertical="center"/>
    </xf>
    <xf numFmtId="4" fontId="57" fillId="0" borderId="47" xfId="0" applyNumberFormat="1" applyFont="1" applyFill="1" applyBorder="1" applyAlignment="1">
      <alignment horizontal="center" vertical="center"/>
    </xf>
    <xf numFmtId="3" fontId="57" fillId="0" borderId="47" xfId="0" applyNumberFormat="1" applyFont="1" applyFill="1" applyBorder="1" applyAlignment="1">
      <alignment horizontal="center" vertical="center"/>
    </xf>
    <xf numFmtId="0" fontId="13" fillId="0" borderId="53" xfId="0" applyFont="1" applyBorder="1" applyAlignment="1">
      <alignment horizontal="left" vertical="center" wrapText="1" indent="1"/>
    </xf>
    <xf numFmtId="0" fontId="14" fillId="2" borderId="122" xfId="0" applyFont="1" applyFill="1" applyBorder="1" applyAlignment="1">
      <alignment vertical="center" wrapText="1"/>
    </xf>
    <xf numFmtId="3" fontId="4" fillId="2" borderId="47" xfId="0" applyNumberFormat="1" applyFont="1" applyFill="1" applyBorder="1" applyAlignment="1">
      <alignment horizontal="center" vertical="center"/>
    </xf>
    <xf numFmtId="0" fontId="30" fillId="4" borderId="46" xfId="0" applyFont="1" applyFill="1" applyBorder="1" applyAlignment="1">
      <alignment vertical="center" wrapText="1"/>
    </xf>
    <xf numFmtId="0" fontId="5" fillId="0" borderId="54" xfId="0" applyFont="1" applyFill="1" applyBorder="1" applyAlignment="1">
      <alignment horizontal="center" vertical="center" wrapText="1"/>
    </xf>
    <xf numFmtId="167" fontId="5" fillId="3" borderId="47" xfId="0" applyNumberFormat="1" applyFont="1" applyFill="1" applyBorder="1" applyAlignment="1">
      <alignment horizontal="center" vertical="center"/>
    </xf>
    <xf numFmtId="0" fontId="6" fillId="0" borderId="42" xfId="0" applyFont="1" applyBorder="1" applyAlignment="1">
      <alignment horizontal="left" vertical="center" wrapText="1" indent="1"/>
    </xf>
    <xf numFmtId="3" fontId="5" fillId="0" borderId="44" xfId="0" applyNumberFormat="1" applyFont="1" applyBorder="1" applyAlignment="1">
      <alignment horizontal="center" vertical="center"/>
    </xf>
    <xf numFmtId="3" fontId="5" fillId="0" borderId="24" xfId="0" applyNumberFormat="1" applyFont="1" applyBorder="1" applyAlignment="1">
      <alignment horizontal="center" vertical="center"/>
    </xf>
    <xf numFmtId="0" fontId="11" fillId="0" borderId="124" xfId="0" applyFont="1" applyBorder="1" applyAlignment="1">
      <alignment horizontal="left" vertical="center" wrapText="1" indent="1"/>
    </xf>
    <xf numFmtId="3" fontId="57" fillId="0" borderId="125" xfId="0" applyNumberFormat="1" applyFont="1" applyBorder="1" applyAlignment="1">
      <alignment horizontal="center" vertical="center"/>
    </xf>
    <xf numFmtId="167" fontId="57" fillId="0" borderId="125" xfId="0" applyNumberFormat="1" applyFont="1" applyBorder="1" applyAlignment="1">
      <alignment horizontal="center" vertical="center"/>
    </xf>
    <xf numFmtId="167" fontId="57" fillId="0" borderId="126" xfId="0" applyNumberFormat="1" applyFont="1" applyBorder="1" applyAlignment="1">
      <alignment horizontal="center" vertical="center"/>
    </xf>
    <xf numFmtId="0" fontId="11" fillId="0" borderId="122" xfId="0" applyFont="1" applyBorder="1" applyAlignment="1">
      <alignment horizontal="left" vertical="center" wrapText="1" indent="1"/>
    </xf>
    <xf numFmtId="3" fontId="57" fillId="0" borderId="74" xfId="0" applyNumberFormat="1" applyFont="1" applyBorder="1" applyAlignment="1">
      <alignment horizontal="center" vertical="center"/>
    </xf>
    <xf numFmtId="167" fontId="57" fillId="0" borderId="74" xfId="0" applyNumberFormat="1" applyFont="1" applyBorder="1" applyAlignment="1">
      <alignment horizontal="center" vertical="center"/>
    </xf>
    <xf numFmtId="167" fontId="57" fillId="0" borderId="127" xfId="0" applyNumberFormat="1" applyFont="1" applyBorder="1" applyAlignment="1">
      <alignment horizontal="center" vertical="center"/>
    </xf>
    <xf numFmtId="0" fontId="6" fillId="0" borderId="112" xfId="0" applyFont="1" applyBorder="1" applyAlignment="1">
      <alignment horizontal="left" vertical="center" wrapText="1" indent="1"/>
    </xf>
    <xf numFmtId="3" fontId="5" fillId="0" borderId="113" xfId="0" applyNumberFormat="1" applyFont="1" applyBorder="1" applyAlignment="1">
      <alignment horizontal="center" vertical="center"/>
    </xf>
    <xf numFmtId="3" fontId="5" fillId="0" borderId="127" xfId="0" applyNumberFormat="1" applyFont="1" applyBorder="1" applyAlignment="1">
      <alignment horizontal="center" vertical="center"/>
    </xf>
    <xf numFmtId="3" fontId="5" fillId="0" borderId="47" xfId="0" applyNumberFormat="1" applyFont="1" applyBorder="1" applyAlignment="1">
      <alignment horizontal="center" vertical="center"/>
    </xf>
    <xf numFmtId="4" fontId="57" fillId="0" borderId="8" xfId="0" applyNumberFormat="1" applyFont="1" applyBorder="1" applyAlignment="1">
      <alignment horizontal="center" vertical="center"/>
    </xf>
    <xf numFmtId="4" fontId="57" fillId="0" borderId="47" xfId="0" applyNumberFormat="1" applyFont="1" applyBorder="1" applyAlignment="1">
      <alignment horizontal="center" vertical="center"/>
    </xf>
    <xf numFmtId="0" fontId="14" fillId="0" borderId="128" xfId="0" applyFont="1" applyBorder="1" applyAlignment="1">
      <alignment horizontal="left" vertical="center" wrapText="1" indent="1"/>
    </xf>
    <xf numFmtId="3" fontId="57" fillId="0" borderId="47" xfId="0" applyNumberFormat="1" applyFont="1" applyBorder="1" applyAlignment="1">
      <alignment horizontal="center" vertical="center"/>
    </xf>
    <xf numFmtId="0" fontId="14" fillId="2" borderId="46" xfId="0" applyFont="1" applyFill="1" applyBorder="1" applyAlignment="1">
      <alignment vertical="center" wrapText="1"/>
    </xf>
    <xf numFmtId="0" fontId="7" fillId="4" borderId="46" xfId="0" applyFont="1" applyFill="1" applyBorder="1" applyAlignment="1">
      <alignment vertical="center" wrapText="1"/>
    </xf>
    <xf numFmtId="3" fontId="7" fillId="0" borderId="54" xfId="0" applyNumberFormat="1" applyFont="1" applyFill="1" applyBorder="1" applyAlignment="1">
      <alignment horizontal="center" vertical="center" wrapText="1"/>
    </xf>
    <xf numFmtId="3" fontId="7" fillId="3" borderId="54" xfId="0" applyNumberFormat="1" applyFont="1" applyFill="1" applyBorder="1" applyAlignment="1">
      <alignment horizontal="center" vertical="center" wrapText="1"/>
    </xf>
    <xf numFmtId="167" fontId="7" fillId="3" borderId="47" xfId="0" applyNumberFormat="1" applyFont="1" applyFill="1" applyBorder="1" applyAlignment="1">
      <alignment horizontal="center" vertical="center"/>
    </xf>
    <xf numFmtId="3" fontId="7" fillId="0" borderId="47" xfId="0" applyNumberFormat="1" applyFont="1" applyBorder="1" applyAlignment="1">
      <alignment horizontal="center" vertical="center"/>
    </xf>
    <xf numFmtId="167" fontId="12" fillId="0" borderId="47" xfId="0" applyNumberFormat="1" applyFont="1" applyBorder="1" applyAlignment="1">
      <alignment horizontal="center" vertical="center"/>
    </xf>
    <xf numFmtId="3" fontId="7" fillId="0" borderId="47" xfId="0" applyNumberFormat="1" applyFont="1" applyFill="1" applyBorder="1" applyAlignment="1">
      <alignment horizontal="center" vertical="center"/>
    </xf>
    <xf numFmtId="0" fontId="14" fillId="0" borderId="41" xfId="0" applyFont="1" applyBorder="1" applyAlignment="1">
      <alignment horizontal="left" vertical="center" wrapText="1" indent="1"/>
    </xf>
    <xf numFmtId="3" fontId="12" fillId="0" borderId="47" xfId="0" applyNumberFormat="1" applyFont="1" applyBorder="1" applyAlignment="1">
      <alignment horizontal="center" vertical="center"/>
    </xf>
    <xf numFmtId="3" fontId="9" fillId="2" borderId="47" xfId="0" applyNumberFormat="1" applyFont="1" applyFill="1" applyBorder="1" applyAlignment="1">
      <alignment horizontal="center" vertical="center"/>
    </xf>
    <xf numFmtId="0" fontId="10" fillId="4" borderId="48" xfId="0" applyFont="1" applyFill="1" applyBorder="1" applyAlignment="1">
      <alignment horizontal="left" vertical="center" wrapText="1"/>
    </xf>
    <xf numFmtId="0" fontId="5" fillId="3" borderId="54" xfId="0" applyFont="1" applyFill="1" applyBorder="1" applyAlignment="1">
      <alignment horizontal="center" vertical="center" wrapText="1"/>
    </xf>
    <xf numFmtId="3" fontId="7" fillId="0" borderId="127" xfId="0" applyNumberFormat="1" applyFont="1" applyBorder="1" applyAlignment="1">
      <alignment horizontal="center" vertical="center"/>
    </xf>
    <xf numFmtId="0" fontId="11" fillId="0" borderId="112" xfId="0" applyFont="1" applyBorder="1" applyAlignment="1">
      <alignment horizontal="left" vertical="center" wrapText="1" indent="1"/>
    </xf>
    <xf numFmtId="3" fontId="7" fillId="0" borderId="71" xfId="0" applyNumberFormat="1" applyFont="1" applyBorder="1" applyAlignment="1">
      <alignment horizontal="center" vertical="center"/>
    </xf>
    <xf numFmtId="3" fontId="7" fillId="0" borderId="113" xfId="0" applyNumberFormat="1" applyFont="1" applyBorder="1" applyAlignment="1">
      <alignment horizontal="center" vertical="center"/>
    </xf>
    <xf numFmtId="0" fontId="11" fillId="0" borderId="129" xfId="0" applyFont="1" applyBorder="1" applyAlignment="1">
      <alignment horizontal="left" vertical="center" wrapText="1" indent="1"/>
    </xf>
    <xf numFmtId="3" fontId="7" fillId="0" borderId="130" xfId="0" applyNumberFormat="1" applyFont="1" applyBorder="1" applyAlignment="1">
      <alignment horizontal="center" vertical="center"/>
    </xf>
    <xf numFmtId="3" fontId="7" fillId="0" borderId="131" xfId="0" applyNumberFormat="1" applyFont="1" applyBorder="1" applyAlignment="1">
      <alignment horizontal="center" vertical="center"/>
    </xf>
    <xf numFmtId="0" fontId="6" fillId="0" borderId="56" xfId="0" applyFont="1" applyBorder="1" applyAlignment="1">
      <alignment horizontal="left" vertical="center" wrapText="1" indent="1"/>
    </xf>
    <xf numFmtId="3" fontId="5" fillId="0" borderId="132" xfId="0" applyNumberFormat="1" applyFont="1" applyBorder="1" applyAlignment="1">
      <alignment horizontal="center" vertical="center"/>
    </xf>
    <xf numFmtId="3" fontId="5" fillId="0" borderId="52" xfId="0" applyNumberFormat="1" applyFont="1" applyBorder="1" applyAlignment="1">
      <alignment horizontal="center" vertical="center"/>
    </xf>
    <xf numFmtId="3" fontId="12" fillId="0" borderId="71" xfId="0" applyNumberFormat="1" applyFont="1" applyBorder="1" applyAlignment="1">
      <alignment horizontal="center" vertical="center"/>
    </xf>
    <xf numFmtId="3" fontId="12" fillId="0" borderId="113" xfId="0" applyNumberFormat="1" applyFont="1" applyBorder="1" applyAlignment="1">
      <alignment horizontal="center" vertical="center"/>
    </xf>
    <xf numFmtId="3" fontId="12" fillId="0" borderId="74" xfId="0" applyNumberFormat="1" applyFont="1" applyBorder="1" applyAlignment="1">
      <alignment horizontal="center" vertical="center"/>
    </xf>
    <xf numFmtId="3" fontId="12" fillId="0" borderId="127" xfId="0" applyNumberFormat="1" applyFont="1" applyBorder="1" applyAlignment="1">
      <alignment horizontal="center" vertical="center"/>
    </xf>
    <xf numFmtId="0" fontId="13" fillId="0" borderId="41" xfId="0" applyFont="1" applyBorder="1" applyAlignment="1">
      <alignment horizontal="left" vertical="center" wrapText="1" indent="1"/>
    </xf>
    <xf numFmtId="0" fontId="13" fillId="0" borderId="128" xfId="0" applyFont="1" applyBorder="1" applyAlignment="1">
      <alignment horizontal="left" vertical="center" wrapText="1" indent="1"/>
    </xf>
    <xf numFmtId="0" fontId="10" fillId="4" borderId="46" xfId="0" applyFont="1" applyFill="1" applyBorder="1" applyAlignment="1">
      <alignment horizontal="left" vertical="center" wrapText="1"/>
    </xf>
    <xf numFmtId="0" fontId="10" fillId="4" borderId="46" xfId="0" applyFont="1" applyFill="1" applyBorder="1" applyAlignment="1">
      <alignment horizontal="left" vertical="center"/>
    </xf>
    <xf numFmtId="4" fontId="5" fillId="0" borderId="8" xfId="0" applyNumberFormat="1" applyFont="1" applyBorder="1" applyAlignment="1">
      <alignment horizontal="center" vertical="center"/>
    </xf>
    <xf numFmtId="4" fontId="5" fillId="0" borderId="47" xfId="0" applyNumberFormat="1" applyFont="1" applyBorder="1" applyAlignment="1">
      <alignment horizontal="center" vertical="center"/>
    </xf>
    <xf numFmtId="0" fontId="11" fillId="0" borderId="42" xfId="0" applyFont="1" applyBorder="1" applyAlignment="1">
      <alignment horizontal="left" vertical="center" wrapText="1" indent="1"/>
    </xf>
    <xf numFmtId="3" fontId="57" fillId="0" borderId="44" xfId="0" applyNumberFormat="1" applyFont="1" applyBorder="1" applyAlignment="1">
      <alignment horizontal="center" vertical="center"/>
    </xf>
    <xf numFmtId="0" fontId="11" fillId="0" borderId="56" xfId="0" applyFont="1" applyBorder="1" applyAlignment="1">
      <alignment horizontal="left" vertical="center" wrapText="1" indent="1"/>
    </xf>
    <xf numFmtId="3" fontId="57" fillId="0" borderId="132" xfId="0" applyNumberFormat="1" applyFont="1" applyBorder="1" applyAlignment="1">
      <alignment horizontal="center" vertical="center"/>
    </xf>
    <xf numFmtId="0" fontId="13" fillId="0" borderId="136" xfId="0" applyFont="1" applyBorder="1" applyAlignment="1">
      <alignment horizontal="left" vertical="center" wrapText="1" indent="1"/>
    </xf>
    <xf numFmtId="0" fontId="7" fillId="3" borderId="54" xfId="0" applyFont="1" applyFill="1" applyBorder="1" applyAlignment="1">
      <alignment horizontal="left" vertical="center" wrapText="1"/>
    </xf>
    <xf numFmtId="0" fontId="7" fillId="4" borderId="49" xfId="0" applyFont="1" applyFill="1" applyBorder="1" applyAlignment="1">
      <alignment vertical="center"/>
    </xf>
    <xf numFmtId="3" fontId="12" fillId="0" borderId="21" xfId="0" applyNumberFormat="1" applyFont="1" applyBorder="1" applyAlignment="1">
      <alignment horizontal="center" vertical="center"/>
    </xf>
    <xf numFmtId="0" fontId="14" fillId="5" borderId="122" xfId="0" applyFont="1" applyFill="1" applyBorder="1" applyAlignment="1">
      <alignment vertical="center" wrapText="1"/>
    </xf>
    <xf numFmtId="3" fontId="9" fillId="5" borderId="74" xfId="0" applyNumberFormat="1" applyFont="1" applyFill="1" applyBorder="1" applyAlignment="1">
      <alignment horizontal="center" vertical="center"/>
    </xf>
    <xf numFmtId="3" fontId="9" fillId="5" borderId="127" xfId="0" applyNumberFormat="1" applyFont="1" applyFill="1" applyBorder="1" applyAlignment="1">
      <alignment horizontal="center" vertical="center"/>
    </xf>
    <xf numFmtId="3" fontId="9" fillId="4" borderId="47" xfId="0" applyNumberFormat="1" applyFont="1" applyFill="1" applyBorder="1" applyAlignment="1">
      <alignment horizontal="center" vertical="center"/>
    </xf>
    <xf numFmtId="3" fontId="9" fillId="0" borderId="47" xfId="0" applyNumberFormat="1" applyFont="1" applyBorder="1" applyAlignment="1">
      <alignment horizontal="center" vertical="center"/>
    </xf>
    <xf numFmtId="0" fontId="14" fillId="2" borderId="112" xfId="0" applyFont="1" applyFill="1" applyBorder="1" applyAlignment="1">
      <alignment vertical="center" wrapText="1"/>
    </xf>
    <xf numFmtId="3" fontId="9" fillId="2" borderId="113" xfId="0" applyNumberFormat="1" applyFont="1" applyFill="1" applyBorder="1" applyAlignment="1">
      <alignment horizontal="center" vertical="center"/>
    </xf>
    <xf numFmtId="0" fontId="77" fillId="0" borderId="97" xfId="0" applyFont="1" applyBorder="1" applyAlignment="1">
      <alignment horizontal="justify" vertical="center"/>
    </xf>
    <xf numFmtId="9" fontId="77" fillId="4" borderId="93" xfId="0" applyNumberFormat="1" applyFont="1" applyFill="1" applyBorder="1" applyAlignment="1">
      <alignment horizontal="center" vertical="center"/>
    </xf>
    <xf numFmtId="9" fontId="77" fillId="4" borderId="92" xfId="0" applyNumberFormat="1" applyFont="1" applyFill="1" applyBorder="1" applyAlignment="1">
      <alignment horizontal="center" vertical="center"/>
    </xf>
    <xf numFmtId="10" fontId="77" fillId="4" borderId="91" xfId="0" applyNumberFormat="1" applyFont="1" applyFill="1" applyBorder="1" applyAlignment="1">
      <alignment horizontal="center" vertical="center"/>
    </xf>
    <xf numFmtId="9" fontId="77" fillId="4" borderId="91" xfId="0" applyNumberFormat="1" applyFont="1" applyFill="1" applyBorder="1" applyAlignment="1">
      <alignment horizontal="center" vertical="center"/>
    </xf>
    <xf numFmtId="3" fontId="76" fillId="0" borderId="8" xfId="0" applyNumberFormat="1" applyFont="1" applyBorder="1" applyAlignment="1">
      <alignment horizontal="center" vertical="center"/>
    </xf>
    <xf numFmtId="3" fontId="76" fillId="0" borderId="47" xfId="0" applyNumberFormat="1" applyFont="1" applyBorder="1" applyAlignment="1">
      <alignment horizontal="center" vertical="center"/>
    </xf>
    <xf numFmtId="3" fontId="76" fillId="0" borderId="6" xfId="0" applyNumberFormat="1" applyFont="1" applyBorder="1" applyAlignment="1">
      <alignment horizontal="center" vertical="center"/>
    </xf>
    <xf numFmtId="3" fontId="76" fillId="0" borderId="21" xfId="0" applyNumberFormat="1" applyFont="1" applyBorder="1" applyAlignment="1">
      <alignment horizontal="center" vertical="center"/>
    </xf>
    <xf numFmtId="0" fontId="78" fillId="0" borderId="46" xfId="0" applyFont="1" applyFill="1" applyBorder="1" applyAlignment="1">
      <alignment horizontal="left" vertical="top" wrapText="1"/>
    </xf>
    <xf numFmtId="166" fontId="77" fillId="3" borderId="7" xfId="6" applyFont="1" applyFill="1" applyBorder="1" applyAlignment="1">
      <alignment vertical="center" wrapText="1"/>
    </xf>
    <xf numFmtId="166" fontId="76" fillId="0" borderId="8" xfId="6" applyFont="1" applyBorder="1" applyAlignment="1">
      <alignment horizontal="center" vertical="center"/>
    </xf>
    <xf numFmtId="0" fontId="77" fillId="4" borderId="3" xfId="0" applyFont="1" applyFill="1" applyBorder="1" applyAlignment="1">
      <alignment vertical="center"/>
    </xf>
    <xf numFmtId="0" fontId="77" fillId="4" borderId="49" xfId="0" applyFont="1" applyFill="1" applyBorder="1" applyAlignment="1">
      <alignment vertical="center"/>
    </xf>
    <xf numFmtId="0" fontId="167" fillId="0" borderId="0" xfId="0" applyFont="1" applyAlignment="1">
      <alignment wrapText="1"/>
    </xf>
    <xf numFmtId="0" fontId="169" fillId="0" borderId="0" xfId="0" applyFont="1" applyAlignment="1">
      <alignment horizontal="justify" vertical="center"/>
    </xf>
    <xf numFmtId="168" fontId="77" fillId="3" borderId="7" xfId="0" applyNumberFormat="1" applyFont="1" applyFill="1" applyBorder="1" applyAlignment="1">
      <alignment horizontal="center" vertical="center" wrapText="1"/>
    </xf>
    <xf numFmtId="0" fontId="94" fillId="0" borderId="0" xfId="0" applyFont="1"/>
    <xf numFmtId="0" fontId="60" fillId="0" borderId="0" xfId="0" applyFont="1" applyFill="1" applyAlignment="1">
      <alignment horizontal="center"/>
    </xf>
    <xf numFmtId="0" fontId="61" fillId="0" borderId="0" xfId="0" applyFont="1" applyFill="1"/>
    <xf numFmtId="9" fontId="51" fillId="6" borderId="8" xfId="0" applyNumberFormat="1" applyFont="1" applyFill="1" applyBorder="1" applyAlignment="1">
      <alignment horizontal="center" vertical="center"/>
    </xf>
    <xf numFmtId="0" fontId="51" fillId="6" borderId="7" xfId="0" applyFont="1" applyFill="1" applyBorder="1" applyAlignment="1">
      <alignment vertical="center" wrapText="1"/>
    </xf>
    <xf numFmtId="3" fontId="51" fillId="6" borderId="8" xfId="1" applyNumberFormat="1" applyFont="1" applyFill="1" applyBorder="1" applyAlignment="1">
      <alignment horizontal="center" vertical="center"/>
    </xf>
    <xf numFmtId="0" fontId="51" fillId="6" borderId="7" xfId="0" applyFont="1" applyFill="1" applyBorder="1" applyAlignment="1">
      <alignment horizontal="left" vertical="center" wrapText="1"/>
    </xf>
    <xf numFmtId="3" fontId="170" fillId="6" borderId="8" xfId="1" applyNumberFormat="1" applyFont="1" applyFill="1" applyBorder="1" applyAlignment="1">
      <alignment horizontal="center" vertical="center"/>
    </xf>
    <xf numFmtId="9" fontId="170" fillId="6" borderId="8" xfId="0" applyNumberFormat="1" applyFont="1" applyFill="1" applyBorder="1" applyAlignment="1">
      <alignment horizontal="center" vertical="center"/>
    </xf>
    <xf numFmtId="3" fontId="61" fillId="0" borderId="0" xfId="0" applyNumberFormat="1" applyFont="1" applyFill="1"/>
    <xf numFmtId="0" fontId="69" fillId="0" borderId="9" xfId="0" applyFont="1" applyBorder="1" applyAlignment="1">
      <alignment horizontal="left" vertical="center" wrapText="1" indent="1"/>
    </xf>
    <xf numFmtId="0" fontId="64" fillId="4" borderId="1" xfId="0" applyFont="1" applyFill="1" applyBorder="1" applyAlignment="1">
      <alignment horizontal="left" vertical="center" wrapText="1"/>
    </xf>
    <xf numFmtId="0" fontId="63" fillId="4" borderId="2" xfId="0" applyFont="1" applyFill="1" applyBorder="1" applyAlignment="1">
      <alignment vertical="center"/>
    </xf>
    <xf numFmtId="0" fontId="64" fillId="4" borderId="1" xfId="0" applyFont="1" applyFill="1" applyBorder="1" applyAlignment="1">
      <alignment vertical="center" wrapText="1"/>
    </xf>
    <xf numFmtId="0" fontId="51" fillId="4" borderId="3" xfId="0" applyFont="1" applyFill="1" applyBorder="1" applyAlignment="1">
      <alignment vertical="center"/>
    </xf>
    <xf numFmtId="0" fontId="51" fillId="4" borderId="4" xfId="0" applyFont="1" applyFill="1" applyBorder="1" applyAlignment="1">
      <alignment vertical="center"/>
    </xf>
    <xf numFmtId="0" fontId="68" fillId="0" borderId="9" xfId="0" applyFont="1" applyBorder="1" applyAlignment="1">
      <alignment horizontal="left" vertical="center" wrapText="1" indent="1"/>
    </xf>
    <xf numFmtId="0" fontId="69" fillId="0" borderId="16" xfId="0" applyFont="1" applyBorder="1" applyAlignment="1">
      <alignment horizontal="left" vertical="center" wrapText="1" indent="1"/>
    </xf>
    <xf numFmtId="3" fontId="68" fillId="0" borderId="16" xfId="0" applyNumberFormat="1" applyFont="1" applyBorder="1" applyAlignment="1">
      <alignment horizontal="center" vertical="center"/>
    </xf>
    <xf numFmtId="0" fontId="51" fillId="4" borderId="7" xfId="0" applyFont="1" applyFill="1" applyBorder="1" applyAlignment="1">
      <alignment horizontal="left" vertical="center" wrapText="1"/>
    </xf>
    <xf numFmtId="0" fontId="51" fillId="4" borderId="1" xfId="0" applyFont="1" applyFill="1" applyBorder="1" applyAlignment="1">
      <alignment vertical="center" wrapText="1"/>
    </xf>
    <xf numFmtId="0" fontId="51" fillId="4" borderId="2" xfId="0" applyFont="1" applyFill="1" applyBorder="1" applyAlignment="1">
      <alignment vertical="center"/>
    </xf>
    <xf numFmtId="0" fontId="64" fillId="4" borderId="69" xfId="0" applyFont="1" applyFill="1" applyBorder="1" applyAlignment="1">
      <alignment vertical="center" wrapText="1"/>
    </xf>
    <xf numFmtId="3" fontId="68" fillId="0" borderId="6" xfId="0" applyNumberFormat="1" applyFont="1" applyFill="1" applyBorder="1" applyAlignment="1">
      <alignment horizontal="center" vertical="center"/>
    </xf>
    <xf numFmtId="9" fontId="33" fillId="0" borderId="8" xfId="1" applyFont="1" applyFill="1" applyBorder="1" applyAlignment="1">
      <alignment horizontal="center" vertical="center"/>
    </xf>
    <xf numFmtId="0" fontId="164" fillId="0" borderId="7" xfId="0" applyFont="1" applyBorder="1" applyAlignment="1">
      <alignment horizontal="left" vertical="center" wrapText="1" indent="1"/>
    </xf>
    <xf numFmtId="0" fontId="13" fillId="0" borderId="10" xfId="0" applyFont="1" applyBorder="1" applyAlignment="1">
      <alignment horizontal="left" vertical="center" wrapText="1" indent="1"/>
    </xf>
    <xf numFmtId="0" fontId="7" fillId="3" borderId="0" xfId="0" applyFont="1" applyFill="1" applyBorder="1" applyAlignment="1">
      <alignment horizontal="left" vertical="center" wrapText="1"/>
    </xf>
    <xf numFmtId="0" fontId="2" fillId="0" borderId="16" xfId="0" applyFont="1" applyBorder="1" applyAlignment="1">
      <alignment horizontal="center"/>
    </xf>
    <xf numFmtId="0" fontId="0" fillId="0" borderId="16" xfId="0" applyBorder="1"/>
    <xf numFmtId="0" fontId="0" fillId="0" borderId="16" xfId="0" applyFont="1" applyBorder="1"/>
    <xf numFmtId="0" fontId="118" fillId="3" borderId="16" xfId="0" applyFont="1" applyFill="1" applyBorder="1" applyAlignment="1">
      <alignment horizontal="left" vertical="center" wrapText="1"/>
    </xf>
    <xf numFmtId="0" fontId="118" fillId="4" borderId="16" xfId="0" applyFont="1" applyFill="1" applyBorder="1" applyAlignment="1">
      <alignment vertical="center" wrapText="1"/>
    </xf>
    <xf numFmtId="0" fontId="25" fillId="3" borderId="16" xfId="0" applyFont="1" applyFill="1" applyBorder="1" applyAlignment="1">
      <alignment horizontal="center" vertical="center" wrapText="1"/>
    </xf>
    <xf numFmtId="0" fontId="23" fillId="4" borderId="16" xfId="0" applyFont="1" applyFill="1" applyBorder="1" applyAlignment="1">
      <alignment vertical="center" wrapText="1"/>
    </xf>
    <xf numFmtId="9" fontId="25" fillId="4" borderId="16" xfId="0" applyNumberFormat="1" applyFont="1" applyFill="1" applyBorder="1" applyAlignment="1">
      <alignment horizontal="center" vertical="center"/>
    </xf>
    <xf numFmtId="0" fontId="23" fillId="4" borderId="16" xfId="0" applyFont="1" applyFill="1" applyBorder="1" applyAlignment="1">
      <alignment horizontal="left" vertical="center" wrapText="1"/>
    </xf>
    <xf numFmtId="0" fontId="118" fillId="4" borderId="16" xfId="0" applyFont="1" applyFill="1" applyBorder="1" applyAlignment="1">
      <alignment horizontal="left" vertical="center" wrapText="1"/>
    </xf>
    <xf numFmtId="0" fontId="23" fillId="6" borderId="16" xfId="0" applyFont="1" applyFill="1" applyBorder="1" applyAlignment="1">
      <alignment vertical="center" wrapText="1"/>
    </xf>
    <xf numFmtId="3" fontId="25" fillId="6" borderId="16" xfId="1" applyNumberFormat="1" applyFont="1" applyFill="1" applyBorder="1" applyAlignment="1">
      <alignment horizontal="center" vertical="center"/>
    </xf>
    <xf numFmtId="9" fontId="25" fillId="6" borderId="16" xfId="0" applyNumberFormat="1" applyFont="1" applyFill="1" applyBorder="1" applyAlignment="1">
      <alignment horizontal="center" vertical="center"/>
    </xf>
    <xf numFmtId="0" fontId="23" fillId="6" borderId="16" xfId="0" applyFont="1" applyFill="1" applyBorder="1" applyAlignment="1">
      <alignment horizontal="left" vertical="center" wrapText="1"/>
    </xf>
    <xf numFmtId="3" fontId="172" fillId="6" borderId="16" xfId="1" applyNumberFormat="1" applyFont="1" applyFill="1" applyBorder="1" applyAlignment="1">
      <alignment horizontal="center" vertical="center"/>
    </xf>
    <xf numFmtId="9" fontId="98" fillId="6" borderId="16" xfId="0" applyNumberFormat="1" applyFont="1" applyFill="1" applyBorder="1" applyAlignment="1">
      <alignment horizontal="center" vertical="center"/>
    </xf>
    <xf numFmtId="0" fontId="23" fillId="3" borderId="16" xfId="0" applyFont="1" applyFill="1" applyBorder="1" applyAlignment="1">
      <alignment horizontal="left" vertical="center" wrapText="1"/>
    </xf>
    <xf numFmtId="0" fontId="26" fillId="3" borderId="16" xfId="0" applyFont="1" applyFill="1" applyBorder="1" applyAlignment="1">
      <alignment horizontal="center" vertical="center" wrapText="1"/>
    </xf>
    <xf numFmtId="3" fontId="25" fillId="3" borderId="16" xfId="0" applyNumberFormat="1" applyFont="1" applyFill="1" applyBorder="1" applyAlignment="1">
      <alignment horizontal="center" vertical="center" wrapText="1"/>
    </xf>
    <xf numFmtId="4" fontId="25" fillId="3" borderId="16" xfId="0" applyNumberFormat="1" applyFont="1" applyFill="1" applyBorder="1" applyAlignment="1">
      <alignment horizontal="center" vertical="center" wrapText="1"/>
    </xf>
    <xf numFmtId="167" fontId="25" fillId="3" borderId="16" xfId="0" applyNumberFormat="1" applyFont="1" applyFill="1" applyBorder="1" applyAlignment="1">
      <alignment horizontal="center" vertical="center"/>
    </xf>
    <xf numFmtId="0" fontId="23" fillId="0" borderId="16" xfId="0" applyFont="1" applyBorder="1" applyAlignment="1">
      <alignment horizontal="left" vertical="center" wrapText="1" indent="1"/>
    </xf>
    <xf numFmtId="3" fontId="25" fillId="0" borderId="16" xfId="0" applyNumberFormat="1" applyFont="1" applyBorder="1" applyAlignment="1">
      <alignment horizontal="center" vertical="center"/>
    </xf>
    <xf numFmtId="0" fontId="116" fillId="0" borderId="16" xfId="0" applyFont="1" applyBorder="1" applyAlignment="1">
      <alignment horizontal="left" vertical="center" wrapText="1" indent="1"/>
    </xf>
    <xf numFmtId="3" fontId="96" fillId="0" borderId="16" xfId="0" applyNumberFormat="1" applyFont="1" applyBorder="1" applyAlignment="1">
      <alignment horizontal="center" vertical="center"/>
    </xf>
    <xf numFmtId="3" fontId="96" fillId="3" borderId="16" xfId="0" applyNumberFormat="1" applyFont="1" applyFill="1" applyBorder="1" applyAlignment="1">
      <alignment horizontal="center" vertical="center"/>
    </xf>
    <xf numFmtId="167" fontId="96" fillId="0" borderId="16" xfId="0" applyNumberFormat="1" applyFont="1" applyBorder="1" applyAlignment="1">
      <alignment horizontal="center" vertical="center"/>
    </xf>
    <xf numFmtId="3" fontId="25" fillId="3" borderId="16" xfId="0" applyNumberFormat="1" applyFont="1" applyFill="1" applyBorder="1" applyAlignment="1">
      <alignment horizontal="center" vertical="center"/>
    </xf>
    <xf numFmtId="9" fontId="25" fillId="0" borderId="16" xfId="1" applyFont="1" applyBorder="1" applyAlignment="1">
      <alignment horizontal="center" vertical="center"/>
    </xf>
    <xf numFmtId="167" fontId="25" fillId="0" borderId="16" xfId="1" applyNumberFormat="1" applyFont="1" applyBorder="1" applyAlignment="1">
      <alignment horizontal="center" vertical="center"/>
    </xf>
    <xf numFmtId="0" fontId="139" fillId="0" borderId="16" xfId="0" applyFont="1" applyBorder="1" applyAlignment="1">
      <alignment horizontal="left" vertical="center" wrapText="1" indent="1"/>
    </xf>
    <xf numFmtId="0" fontId="119" fillId="2" borderId="16" xfId="0" applyFont="1" applyFill="1" applyBorder="1" applyAlignment="1">
      <alignment vertical="center" wrapText="1"/>
    </xf>
    <xf numFmtId="3" fontId="26" fillId="2" borderId="16" xfId="0" applyNumberFormat="1" applyFont="1" applyFill="1" applyBorder="1" applyAlignment="1">
      <alignment horizontal="center" vertical="center"/>
    </xf>
    <xf numFmtId="0" fontId="58" fillId="4" borderId="16" xfId="0" applyFont="1" applyFill="1" applyBorder="1" applyAlignment="1">
      <alignment horizontal="left" vertical="center" wrapText="1"/>
    </xf>
    <xf numFmtId="9" fontId="58" fillId="4" borderId="16" xfId="0" applyNumberFormat="1" applyFont="1" applyFill="1" applyBorder="1" applyAlignment="1">
      <alignment horizontal="center" vertical="center" wrapText="1"/>
    </xf>
    <xf numFmtId="0" fontId="119" fillId="4" borderId="16" xfId="0" applyFont="1" applyFill="1" applyBorder="1" applyAlignment="1">
      <alignment horizontal="left" vertical="center"/>
    </xf>
    <xf numFmtId="0" fontId="119" fillId="5" borderId="16" xfId="0" applyFont="1" applyFill="1" applyBorder="1" applyAlignment="1">
      <alignment vertical="center" wrapText="1"/>
    </xf>
    <xf numFmtId="3" fontId="26" fillId="5" borderId="16" xfId="0" applyNumberFormat="1" applyFont="1" applyFill="1" applyBorder="1" applyAlignment="1">
      <alignment horizontal="center" vertical="center"/>
    </xf>
    <xf numFmtId="3" fontId="26" fillId="4" borderId="16" xfId="0" applyNumberFormat="1" applyFont="1" applyFill="1" applyBorder="1" applyAlignment="1">
      <alignment horizontal="center" vertical="center"/>
    </xf>
    <xf numFmtId="3" fontId="26" fillId="0" borderId="16" xfId="0" applyNumberFormat="1" applyFont="1" applyBorder="1" applyAlignment="1">
      <alignment horizontal="center" vertical="center"/>
    </xf>
    <xf numFmtId="3" fontId="0" fillId="0" borderId="16" xfId="0" applyNumberFormat="1" applyBorder="1"/>
    <xf numFmtId="0" fontId="26" fillId="0" borderId="16" xfId="0" applyFont="1" applyBorder="1"/>
    <xf numFmtId="0" fontId="101" fillId="0" borderId="16" xfId="0" applyFont="1" applyBorder="1" applyAlignment="1">
      <alignment horizontal="center" vertical="center" wrapText="1"/>
    </xf>
    <xf numFmtId="3" fontId="32" fillId="0" borderId="8" xfId="0" applyNumberFormat="1" applyFont="1" applyBorder="1" applyAlignment="1">
      <alignment horizontal="center" vertical="center"/>
    </xf>
    <xf numFmtId="0" fontId="7" fillId="4" borderId="1" xfId="0" applyFont="1" applyFill="1" applyBorder="1" applyAlignment="1">
      <alignment horizontal="left" vertical="center" wrapText="1"/>
    </xf>
    <xf numFmtId="0" fontId="6" fillId="5" borderId="7" xfId="0" applyFont="1" applyFill="1" applyBorder="1" applyAlignment="1">
      <alignment horizontal="left" vertical="center" wrapText="1" indent="1"/>
    </xf>
    <xf numFmtId="3" fontId="7" fillId="5" borderId="8" xfId="0" applyNumberFormat="1" applyFont="1" applyFill="1" applyBorder="1" applyAlignment="1">
      <alignment horizontal="center" vertical="center"/>
    </xf>
    <xf numFmtId="0" fontId="46" fillId="3" borderId="1" xfId="0" applyFont="1" applyFill="1" applyBorder="1" applyAlignment="1">
      <alignment horizontal="left" vertical="center" wrapText="1"/>
    </xf>
    <xf numFmtId="0" fontId="46" fillId="4" borderId="1" xfId="0" applyFont="1" applyFill="1" applyBorder="1" applyAlignment="1">
      <alignment vertical="center" wrapText="1"/>
    </xf>
    <xf numFmtId="0" fontId="33" fillId="3" borderId="6"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174" fillId="0" borderId="7" xfId="0" applyFont="1" applyBorder="1" applyAlignment="1">
      <alignment horizontal="left" vertical="center" wrapText="1" indent="1"/>
    </xf>
    <xf numFmtId="9" fontId="38" fillId="0" borderId="8" xfId="1" applyFont="1" applyBorder="1" applyAlignment="1">
      <alignment horizontal="center" vertical="center"/>
    </xf>
    <xf numFmtId="167" fontId="38" fillId="0" borderId="8" xfId="0" applyNumberFormat="1" applyFont="1" applyBorder="1" applyAlignment="1">
      <alignment horizontal="center" vertical="center"/>
    </xf>
    <xf numFmtId="3" fontId="33" fillId="0" borderId="15" xfId="0" applyNumberFormat="1" applyFont="1" applyBorder="1" applyAlignment="1">
      <alignment horizontal="center" vertical="center"/>
    </xf>
    <xf numFmtId="3" fontId="175" fillId="0" borderId="16" xfId="26" applyNumberFormat="1" applyFont="1" applyBorder="1" applyAlignment="1">
      <alignment horizontal="center"/>
    </xf>
    <xf numFmtId="0" fontId="17" fillId="2" borderId="7" xfId="0" applyFont="1" applyFill="1" applyBorder="1" applyAlignment="1">
      <alignment vertical="center" wrapText="1"/>
    </xf>
    <xf numFmtId="3" fontId="34" fillId="2" borderId="8" xfId="0" applyNumberFormat="1" applyFont="1" applyFill="1" applyBorder="1" applyAlignment="1">
      <alignment horizontal="center" vertical="center"/>
    </xf>
    <xf numFmtId="0" fontId="33" fillId="4" borderId="7" xfId="0" applyFont="1" applyFill="1" applyBorder="1" applyAlignment="1">
      <alignment vertical="center" wrapText="1"/>
    </xf>
    <xf numFmtId="0" fontId="17" fillId="0" borderId="9" xfId="0" applyFont="1" applyBorder="1" applyAlignment="1">
      <alignment horizontal="left" vertical="center" wrapText="1" indent="1"/>
    </xf>
    <xf numFmtId="3" fontId="176" fillId="0" borderId="8" xfId="0" applyNumberFormat="1" applyFont="1" applyBorder="1" applyAlignment="1">
      <alignment horizontal="center" vertical="center"/>
    </xf>
    <xf numFmtId="0" fontId="17" fillId="5" borderId="7" xfId="0" applyFont="1" applyFill="1" applyBorder="1" applyAlignment="1">
      <alignment vertical="center" wrapText="1"/>
    </xf>
    <xf numFmtId="3" fontId="34" fillId="5" borderId="8" xfId="0" applyNumberFormat="1" applyFont="1" applyFill="1" applyBorder="1" applyAlignment="1">
      <alignment horizontal="center" vertical="center"/>
    </xf>
    <xf numFmtId="3" fontId="34" fillId="4" borderId="8" xfId="0" applyNumberFormat="1" applyFont="1" applyFill="1" applyBorder="1" applyAlignment="1">
      <alignment horizontal="center" vertical="center"/>
    </xf>
    <xf numFmtId="0" fontId="36" fillId="3" borderId="7" xfId="0" applyFont="1" applyFill="1" applyBorder="1" applyAlignment="1">
      <alignment vertical="center" wrapText="1"/>
    </xf>
    <xf numFmtId="3" fontId="176" fillId="3" borderId="8" xfId="0" applyNumberFormat="1" applyFont="1" applyFill="1" applyBorder="1" applyAlignment="1">
      <alignment horizontal="center" vertical="center"/>
    </xf>
    <xf numFmtId="167" fontId="176" fillId="0" borderId="8" xfId="0" applyNumberFormat="1" applyFont="1" applyBorder="1" applyAlignment="1">
      <alignment horizontal="center" vertical="center"/>
    </xf>
    <xf numFmtId="0" fontId="17" fillId="0" borderId="7" xfId="0" applyFont="1" applyBorder="1" applyAlignment="1">
      <alignment horizontal="left" vertical="center" wrapText="1" indent="1"/>
    </xf>
    <xf numFmtId="1" fontId="51" fillId="6" borderId="8" xfId="0" applyNumberFormat="1" applyFont="1" applyFill="1" applyBorder="1" applyAlignment="1">
      <alignment horizontal="center" vertical="center"/>
    </xf>
    <xf numFmtId="3" fontId="67" fillId="0" borderId="8" xfId="0" applyNumberFormat="1" applyFont="1" applyFill="1" applyBorder="1" applyAlignment="1">
      <alignment horizontal="center" vertical="center"/>
    </xf>
    <xf numFmtId="0" fontId="68" fillId="0" borderId="7" xfId="0" applyFont="1" applyBorder="1" applyAlignment="1">
      <alignment horizontal="center" vertical="center" wrapText="1"/>
    </xf>
    <xf numFmtId="0" fontId="51" fillId="0" borderId="7" xfId="0" applyFont="1" applyFill="1" applyBorder="1" applyAlignment="1">
      <alignment horizontal="center" vertical="center" wrapText="1"/>
    </xf>
    <xf numFmtId="167" fontId="51" fillId="0" borderId="8" xfId="0" applyNumberFormat="1" applyFont="1" applyFill="1" applyBorder="1" applyAlignment="1">
      <alignment horizontal="center" vertical="center"/>
    </xf>
    <xf numFmtId="3" fontId="63" fillId="0" borderId="8" xfId="0" applyNumberFormat="1" applyFont="1" applyFill="1" applyBorder="1" applyAlignment="1">
      <alignment horizontal="center" vertical="center"/>
    </xf>
    <xf numFmtId="0" fontId="26" fillId="0" borderId="0" xfId="0" applyFont="1" applyAlignment="1"/>
    <xf numFmtId="3" fontId="116" fillId="3" borderId="8" xfId="0" applyNumberFormat="1" applyFont="1" applyFill="1" applyBorder="1" applyAlignment="1">
      <alignment horizontal="center" vertical="center"/>
    </xf>
    <xf numFmtId="0" fontId="118" fillId="0" borderId="0" xfId="0" applyFont="1" applyAlignment="1"/>
    <xf numFmtId="0" fontId="17" fillId="0" borderId="0" xfId="0" applyFont="1" applyBorder="1" applyAlignment="1">
      <alignment horizontal="center" vertical="center" wrapText="1"/>
    </xf>
    <xf numFmtId="0" fontId="0" fillId="3" borderId="0" xfId="0" applyFont="1" applyFill="1"/>
    <xf numFmtId="0" fontId="8" fillId="3" borderId="0" xfId="0" applyFont="1" applyFill="1" applyBorder="1"/>
    <xf numFmtId="0" fontId="8" fillId="3" borderId="0" xfId="0" applyFont="1" applyFill="1" applyBorder="1" applyAlignment="1">
      <alignment horizontal="center" vertical="center" wrapText="1"/>
    </xf>
    <xf numFmtId="3" fontId="146" fillId="2" borderId="8" xfId="0" applyNumberFormat="1" applyFont="1" applyFill="1" applyBorder="1" applyAlignment="1">
      <alignment horizontal="center" vertical="center"/>
    </xf>
    <xf numFmtId="0" fontId="149" fillId="2" borderId="7" xfId="0" applyFont="1" applyFill="1" applyBorder="1" applyAlignment="1">
      <alignment vertical="center" wrapText="1"/>
    </xf>
    <xf numFmtId="3" fontId="50" fillId="0" borderId="8" xfId="0" applyNumberFormat="1" applyFont="1" applyBorder="1" applyAlignment="1">
      <alignment horizontal="center" vertical="center"/>
    </xf>
    <xf numFmtId="0" fontId="122" fillId="0" borderId="7" xfId="0" applyFont="1" applyBorder="1" applyAlignment="1">
      <alignment horizontal="left" vertical="center" wrapText="1" indent="1"/>
    </xf>
    <xf numFmtId="3" fontId="146" fillId="3" borderId="8" xfId="0" applyNumberFormat="1" applyFont="1" applyFill="1" applyBorder="1" applyAlignment="1">
      <alignment horizontal="center" vertical="center"/>
    </xf>
    <xf numFmtId="0" fontId="59" fillId="3" borderId="7" xfId="0" applyFont="1" applyFill="1" applyBorder="1" applyAlignment="1">
      <alignment horizontal="left" vertical="center" wrapText="1" indent="1"/>
    </xf>
    <xf numFmtId="3" fontId="146" fillId="0" borderId="8" xfId="0" applyNumberFormat="1" applyFont="1" applyFill="1" applyBorder="1" applyAlignment="1">
      <alignment horizontal="center" vertical="center"/>
    </xf>
    <xf numFmtId="3" fontId="146" fillId="4" borderId="8" xfId="0" applyNumberFormat="1" applyFont="1" applyFill="1" applyBorder="1" applyAlignment="1">
      <alignment horizontal="center" vertical="center"/>
    </xf>
    <xf numFmtId="0" fontId="59" fillId="4" borderId="7" xfId="0" applyFont="1" applyFill="1" applyBorder="1" applyAlignment="1">
      <alignment horizontal="left" vertical="center" wrapText="1" indent="1"/>
    </xf>
    <xf numFmtId="3" fontId="179" fillId="0" borderId="8" xfId="0" applyNumberFormat="1" applyFont="1" applyBorder="1" applyAlignment="1">
      <alignment horizontal="center" vertical="center"/>
    </xf>
    <xf numFmtId="0" fontId="126" fillId="4" borderId="7" xfId="0" applyFont="1" applyFill="1" applyBorder="1" applyAlignment="1">
      <alignment vertical="center" wrapText="1"/>
    </xf>
    <xf numFmtId="3" fontId="146" fillId="5" borderId="8" xfId="0" applyNumberFormat="1" applyFont="1" applyFill="1" applyBorder="1" applyAlignment="1">
      <alignment horizontal="center" vertical="center"/>
    </xf>
    <xf numFmtId="0" fontId="149" fillId="5" borderId="7" xfId="0" applyFont="1" applyFill="1" applyBorder="1" applyAlignment="1">
      <alignment vertical="center" wrapText="1"/>
    </xf>
    <xf numFmtId="0" fontId="146" fillId="3" borderId="8" xfId="0" applyFont="1" applyFill="1" applyBorder="1" applyAlignment="1">
      <alignment horizontal="center" vertical="center" wrapText="1"/>
    </xf>
    <xf numFmtId="0" fontId="146" fillId="3" borderId="6" xfId="0" applyFont="1" applyFill="1" applyBorder="1" applyAlignment="1">
      <alignment horizontal="center" vertical="center" wrapText="1"/>
    </xf>
    <xf numFmtId="167" fontId="50" fillId="3" borderId="8" xfId="0" applyNumberFormat="1" applyFont="1" applyFill="1" applyBorder="1" applyAlignment="1">
      <alignment horizontal="center" vertical="center"/>
    </xf>
    <xf numFmtId="0" fontId="50" fillId="3" borderId="7" xfId="0" applyFont="1" applyFill="1" applyBorder="1" applyAlignment="1">
      <alignment horizontal="center" vertical="center" wrapText="1"/>
    </xf>
    <xf numFmtId="0" fontId="50" fillId="3" borderId="7" xfId="0" applyFont="1" applyFill="1" applyBorder="1" applyAlignment="1">
      <alignment horizontal="left" vertical="center" wrapText="1"/>
    </xf>
    <xf numFmtId="3" fontId="50" fillId="3" borderId="7" xfId="0" applyNumberFormat="1" applyFont="1" applyFill="1" applyBorder="1" applyAlignment="1">
      <alignment horizontal="center" vertical="center" wrapText="1"/>
    </xf>
    <xf numFmtId="9" fontId="189" fillId="6" borderId="8" xfId="0" applyNumberFormat="1" applyFont="1" applyFill="1" applyBorder="1" applyAlignment="1">
      <alignment horizontal="center" vertical="center"/>
    </xf>
    <xf numFmtId="3" fontId="189" fillId="6" borderId="8" xfId="1" applyNumberFormat="1" applyFont="1" applyFill="1" applyBorder="1" applyAlignment="1">
      <alignment horizontal="center" vertical="center"/>
    </xf>
    <xf numFmtId="0" fontId="50" fillId="6" borderId="7" xfId="0" applyFont="1" applyFill="1" applyBorder="1" applyAlignment="1">
      <alignment horizontal="left" vertical="center" wrapText="1"/>
    </xf>
    <xf numFmtId="9" fontId="50" fillId="6" borderId="8" xfId="0" applyNumberFormat="1" applyFont="1" applyFill="1" applyBorder="1" applyAlignment="1">
      <alignment horizontal="center" vertical="center"/>
    </xf>
    <xf numFmtId="3" fontId="50" fillId="6" borderId="8" xfId="1" applyNumberFormat="1" applyFont="1" applyFill="1" applyBorder="1" applyAlignment="1">
      <alignment horizontal="center" vertical="center"/>
    </xf>
    <xf numFmtId="0" fontId="50" fillId="6" borderId="7" xfId="0" applyFont="1" applyFill="1" applyBorder="1" applyAlignment="1">
      <alignment vertical="center" wrapText="1"/>
    </xf>
    <xf numFmtId="0" fontId="50" fillId="3" borderId="7" xfId="0" applyFont="1" applyFill="1" applyBorder="1" applyAlignment="1">
      <alignment vertical="center" wrapText="1"/>
    </xf>
    <xf numFmtId="0" fontId="50" fillId="3" borderId="8" xfId="0" applyFont="1" applyFill="1" applyBorder="1" applyAlignment="1">
      <alignment horizontal="center" vertical="center" wrapText="1"/>
    </xf>
    <xf numFmtId="0" fontId="50" fillId="3" borderId="6" xfId="0" applyFont="1" applyFill="1" applyBorder="1" applyAlignment="1">
      <alignment horizontal="center" vertical="center" wrapText="1"/>
    </xf>
    <xf numFmtId="0" fontId="127" fillId="4" borderId="1" xfId="0" applyFont="1" applyFill="1" applyBorder="1" applyAlignment="1">
      <alignment vertical="center" wrapText="1"/>
    </xf>
    <xf numFmtId="0" fontId="127" fillId="3" borderId="1" xfId="0" applyFont="1" applyFill="1" applyBorder="1" applyAlignment="1">
      <alignment horizontal="left" vertical="center" wrapText="1"/>
    </xf>
    <xf numFmtId="0" fontId="183" fillId="3" borderId="7" xfId="27" applyFont="1" applyFill="1" applyBorder="1" applyAlignment="1">
      <alignment horizontal="left" vertical="center" wrapText="1"/>
    </xf>
    <xf numFmtId="3" fontId="50" fillId="3" borderId="8" xfId="0" applyNumberFormat="1" applyFont="1" applyFill="1" applyBorder="1" applyAlignment="1">
      <alignment horizontal="center" vertical="center"/>
    </xf>
    <xf numFmtId="0" fontId="122" fillId="3" borderId="7" xfId="0" applyFont="1" applyFill="1" applyBorder="1" applyAlignment="1">
      <alignment horizontal="left" vertical="center" wrapText="1" indent="1"/>
    </xf>
    <xf numFmtId="3" fontId="179" fillId="3" borderId="8" xfId="0" applyNumberFormat="1" applyFont="1" applyFill="1" applyBorder="1" applyAlignment="1">
      <alignment horizontal="center" vertical="center"/>
    </xf>
    <xf numFmtId="167" fontId="179" fillId="3" borderId="8" xfId="0" applyNumberFormat="1" applyFont="1" applyFill="1" applyBorder="1" applyAlignment="1">
      <alignment horizontal="center" vertical="center"/>
    </xf>
    <xf numFmtId="9" fontId="50" fillId="3" borderId="8" xfId="1" applyFont="1" applyFill="1" applyBorder="1" applyAlignment="1">
      <alignment horizontal="center" vertical="center"/>
    </xf>
    <xf numFmtId="167" fontId="50" fillId="3" borderId="8" xfId="1" applyNumberFormat="1" applyFont="1" applyFill="1" applyBorder="1" applyAlignment="1">
      <alignment horizontal="center" vertical="center"/>
    </xf>
    <xf numFmtId="0" fontId="121" fillId="3" borderId="9" xfId="0" applyFont="1" applyFill="1" applyBorder="1" applyAlignment="1">
      <alignment horizontal="left" vertical="center" wrapText="1" indent="1"/>
    </xf>
    <xf numFmtId="0" fontId="149" fillId="3" borderId="7" xfId="0" applyFont="1" applyFill="1" applyBorder="1" applyAlignment="1">
      <alignment vertical="center" wrapText="1"/>
    </xf>
    <xf numFmtId="0" fontId="183" fillId="3" borderId="7" xfId="27" applyFont="1" applyFill="1" applyBorder="1" applyAlignment="1">
      <alignment vertical="center" wrapText="1"/>
    </xf>
    <xf numFmtId="0" fontId="149" fillId="3" borderId="9" xfId="0" applyFont="1" applyFill="1" applyBorder="1" applyAlignment="1">
      <alignment horizontal="left" vertical="center" wrapText="1" indent="1"/>
    </xf>
    <xf numFmtId="0" fontId="188" fillId="3" borderId="7" xfId="0" applyFont="1" applyFill="1" applyBorder="1" applyAlignment="1">
      <alignment horizontal="left" vertical="center"/>
    </xf>
    <xf numFmtId="0" fontId="183" fillId="3" borderId="7" xfId="27" applyFont="1" applyFill="1" applyBorder="1" applyAlignment="1">
      <alignment horizontal="center" vertical="center" wrapText="1"/>
    </xf>
    <xf numFmtId="9" fontId="185" fillId="3" borderId="1" xfId="27" applyNumberFormat="1" applyFont="1" applyFill="1" applyBorder="1" applyAlignment="1">
      <alignment horizontal="center" vertical="center" wrapText="1"/>
    </xf>
    <xf numFmtId="0" fontId="180" fillId="3" borderId="7" xfId="0" applyFont="1" applyFill="1" applyBorder="1" applyAlignment="1">
      <alignment horizontal="left" vertical="center"/>
    </xf>
    <xf numFmtId="3" fontId="187" fillId="3" borderId="7" xfId="28" applyNumberFormat="1" applyFont="1" applyFill="1" applyBorder="1" applyAlignment="1">
      <alignment horizontal="center" vertical="center" wrapText="1"/>
    </xf>
    <xf numFmtId="3" fontId="186" fillId="3" borderId="8" xfId="28" applyNumberFormat="1" applyFont="1" applyFill="1" applyBorder="1" applyAlignment="1">
      <alignment horizontal="center" vertical="center"/>
    </xf>
    <xf numFmtId="3" fontId="187" fillId="3" borderId="8" xfId="28" applyNumberFormat="1" applyFont="1" applyFill="1" applyBorder="1" applyAlignment="1">
      <alignment horizontal="center" vertical="center"/>
    </xf>
    <xf numFmtId="0" fontId="180" fillId="3" borderId="7" xfId="0" applyFont="1" applyFill="1" applyBorder="1" applyAlignment="1">
      <alignment horizontal="left" vertical="center" wrapText="1"/>
    </xf>
    <xf numFmtId="0" fontId="121" fillId="3" borderId="25" xfId="0" applyFont="1" applyFill="1" applyBorder="1" applyAlignment="1">
      <alignment horizontal="left" vertical="center" wrapText="1" indent="1"/>
    </xf>
    <xf numFmtId="0" fontId="183" fillId="3" borderId="2" xfId="27" applyFont="1" applyFill="1" applyBorder="1" applyAlignment="1">
      <alignment vertical="center" wrapText="1"/>
    </xf>
    <xf numFmtId="0" fontId="181" fillId="3" borderId="1" xfId="27" applyFont="1" applyFill="1" applyBorder="1" applyAlignment="1">
      <alignment vertical="center" wrapText="1"/>
    </xf>
    <xf numFmtId="0" fontId="180" fillId="3" borderId="1" xfId="0" applyFont="1" applyFill="1" applyBorder="1" applyAlignment="1">
      <alignment horizontal="left" vertical="center" wrapText="1"/>
    </xf>
    <xf numFmtId="0" fontId="180" fillId="3" borderId="1" xfId="0" applyFont="1" applyFill="1" applyBorder="1" applyAlignment="1">
      <alignment vertical="center" wrapText="1"/>
    </xf>
    <xf numFmtId="0" fontId="180" fillId="3" borderId="69" xfId="0" applyFont="1" applyFill="1" applyBorder="1" applyAlignment="1">
      <alignment vertical="center" wrapText="1"/>
    </xf>
    <xf numFmtId="3" fontId="179" fillId="3" borderId="6" xfId="0" applyNumberFormat="1" applyFont="1" applyFill="1" applyBorder="1" applyAlignment="1">
      <alignment horizontal="center" vertical="center"/>
    </xf>
    <xf numFmtId="0" fontId="183" fillId="3" borderId="16" xfId="27" applyFont="1" applyFill="1" applyBorder="1" applyAlignment="1">
      <alignment horizontal="left" vertical="center" wrapText="1"/>
    </xf>
    <xf numFmtId="0" fontId="183" fillId="3" borderId="16" xfId="27" applyFont="1" applyFill="1" applyBorder="1" applyAlignment="1">
      <alignment vertical="center" wrapText="1"/>
    </xf>
    <xf numFmtId="0" fontId="181" fillId="3" borderId="16" xfId="27" applyFont="1" applyFill="1" applyBorder="1" applyAlignment="1">
      <alignment vertical="center" wrapText="1"/>
    </xf>
    <xf numFmtId="9" fontId="181" fillId="3" borderId="1" xfId="27" applyNumberFormat="1" applyFont="1" applyFill="1" applyBorder="1" applyAlignment="1">
      <alignment horizontal="center" vertical="center" wrapText="1"/>
    </xf>
    <xf numFmtId="0" fontId="183" fillId="3" borderId="137" xfId="27" applyFont="1" applyFill="1" applyBorder="1" applyAlignment="1">
      <alignment horizontal="left" vertical="center" wrapText="1"/>
    </xf>
    <xf numFmtId="9" fontId="181" fillId="3" borderId="137" xfId="27" applyNumberFormat="1" applyFont="1" applyFill="1" applyBorder="1" applyAlignment="1">
      <alignment horizontal="center" vertical="center" wrapText="1"/>
    </xf>
    <xf numFmtId="0" fontId="184" fillId="3" borderId="2" xfId="27" applyFont="1" applyFill="1" applyBorder="1" applyAlignment="1">
      <alignment vertical="center" wrapText="1"/>
    </xf>
    <xf numFmtId="0" fontId="181" fillId="3" borderId="7" xfId="27" applyFont="1" applyFill="1" applyBorder="1" applyAlignment="1">
      <alignment horizontal="left" vertical="center" wrapText="1"/>
    </xf>
    <xf numFmtId="0" fontId="181" fillId="3" borderId="138" xfId="27" applyFont="1" applyFill="1" applyBorder="1" applyAlignment="1">
      <alignment wrapText="1"/>
    </xf>
    <xf numFmtId="0" fontId="121" fillId="3" borderId="7" xfId="0" applyFont="1" applyFill="1" applyBorder="1" applyAlignment="1">
      <alignment horizontal="left" vertical="center" wrapText="1" indent="1"/>
    </xf>
    <xf numFmtId="0" fontId="181" fillId="3" borderId="7" xfId="27" applyFont="1" applyFill="1" applyBorder="1" applyAlignment="1">
      <alignment horizontal="center" vertical="center" wrapText="1"/>
    </xf>
    <xf numFmtId="0" fontId="58" fillId="2" borderId="0" xfId="0" applyFont="1" applyFill="1" applyAlignment="1">
      <alignment horizontal="center"/>
    </xf>
    <xf numFmtId="0" fontId="5" fillId="3" borderId="1" xfId="0"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3" borderId="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5" fillId="3" borderId="2" xfId="0" applyFont="1" applyFill="1" applyBorder="1" applyAlignment="1">
      <alignment horizontal="center" vertical="center" wrapText="1"/>
    </xf>
    <xf numFmtId="0" fontId="45" fillId="3" borderId="3" xfId="0" applyFont="1" applyFill="1" applyBorder="1" applyAlignment="1">
      <alignment horizontal="center" vertical="center" wrapText="1"/>
    </xf>
    <xf numFmtId="0" fontId="4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26" fillId="0" borderId="0" xfId="0" applyFont="1" applyAlignment="1">
      <alignment horizontal="center" wrapText="1"/>
    </xf>
    <xf numFmtId="9" fontId="5" fillId="4" borderId="2" xfId="0" applyNumberFormat="1" applyFont="1" applyFill="1" applyBorder="1" applyAlignment="1">
      <alignment horizontal="center" vertical="center"/>
    </xf>
    <xf numFmtId="9" fontId="5" fillId="4" borderId="15" xfId="0" applyNumberFormat="1" applyFont="1" applyFill="1" applyBorder="1" applyAlignment="1">
      <alignment horizontal="center"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9" fontId="5" fillId="3" borderId="4" xfId="0" applyNumberFormat="1" applyFont="1" applyFill="1" applyBorder="1" applyAlignment="1">
      <alignment horizontal="center" vertical="center"/>
    </xf>
    <xf numFmtId="9" fontId="5" fillId="4" borderId="2" xfId="0" applyNumberFormat="1" applyFont="1" applyFill="1" applyBorder="1" applyAlignment="1">
      <alignment horizontal="center" vertical="center" wrapText="1"/>
    </xf>
    <xf numFmtId="9" fontId="5" fillId="4" borderId="11" xfId="0" applyNumberFormat="1" applyFont="1" applyFill="1" applyBorder="1" applyAlignment="1">
      <alignment horizontal="center" vertical="center"/>
    </xf>
    <xf numFmtId="0" fontId="102" fillId="0" borderId="2" xfId="0" applyFont="1" applyBorder="1" applyAlignment="1">
      <alignment horizontal="left" vertical="center" wrapText="1"/>
    </xf>
    <xf numFmtId="0" fontId="102" fillId="0" borderId="3" xfId="0" applyFont="1" applyBorder="1" applyAlignment="1">
      <alignment horizontal="left" vertical="center" wrapText="1"/>
    </xf>
    <xf numFmtId="0" fontId="102" fillId="0" borderId="4" xfId="0" applyFont="1" applyBorder="1" applyAlignment="1">
      <alignment horizontal="left" vertical="center" wrapText="1"/>
    </xf>
    <xf numFmtId="0" fontId="102" fillId="4" borderId="3" xfId="0" applyFont="1" applyFill="1" applyBorder="1" applyAlignment="1">
      <alignment horizontal="center" vertical="center" wrapText="1"/>
    </xf>
    <xf numFmtId="0" fontId="102" fillId="4" borderId="3" xfId="0" applyFont="1" applyFill="1" applyBorder="1" applyAlignment="1">
      <alignment horizontal="center" vertical="center"/>
    </xf>
    <xf numFmtId="0" fontId="102" fillId="4" borderId="4" xfId="0" applyFont="1" applyFill="1" applyBorder="1" applyAlignment="1">
      <alignment horizontal="center" vertical="center"/>
    </xf>
    <xf numFmtId="0" fontId="102" fillId="3" borderId="5" xfId="0" applyFont="1" applyFill="1" applyBorder="1" applyAlignment="1">
      <alignment horizontal="center" vertical="center" wrapText="1"/>
    </xf>
    <xf numFmtId="0" fontId="102" fillId="3" borderId="7" xfId="0" applyFont="1" applyFill="1" applyBorder="1" applyAlignment="1">
      <alignment horizontal="center" vertical="center" wrapText="1"/>
    </xf>
    <xf numFmtId="0" fontId="102" fillId="4" borderId="2" xfId="0" applyFont="1" applyFill="1" applyBorder="1" applyAlignment="1">
      <alignment horizontal="left" vertical="center" wrapText="1"/>
    </xf>
    <xf numFmtId="0" fontId="102" fillId="4" borderId="3" xfId="0" applyFont="1" applyFill="1" applyBorder="1" applyAlignment="1">
      <alignment horizontal="left" vertical="center" wrapText="1"/>
    </xf>
    <xf numFmtId="0" fontId="102" fillId="4" borderId="4" xfId="0" applyFont="1" applyFill="1" applyBorder="1" applyAlignment="1">
      <alignment horizontal="left" vertical="center" wrapText="1"/>
    </xf>
    <xf numFmtId="0" fontId="102" fillId="3" borderId="2" xfId="0" applyFont="1" applyFill="1" applyBorder="1" applyAlignment="1">
      <alignment horizontal="center" vertical="center" wrapText="1"/>
    </xf>
    <xf numFmtId="0" fontId="102" fillId="3" borderId="3" xfId="0" applyFont="1" applyFill="1" applyBorder="1" applyAlignment="1">
      <alignment horizontal="center" vertical="center" wrapText="1"/>
    </xf>
    <xf numFmtId="0" fontId="102" fillId="3" borderId="4" xfId="0" applyFont="1" applyFill="1" applyBorder="1" applyAlignment="1">
      <alignment horizontal="center" vertical="center" wrapText="1"/>
    </xf>
    <xf numFmtId="0" fontId="103" fillId="4" borderId="2" xfId="0" applyFont="1" applyFill="1" applyBorder="1" applyAlignment="1">
      <alignment horizontal="center" vertical="center"/>
    </xf>
    <xf numFmtId="0" fontId="103" fillId="4" borderId="3" xfId="0" applyFont="1" applyFill="1" applyBorder="1" applyAlignment="1">
      <alignment horizontal="center" vertical="center"/>
    </xf>
    <xf numFmtId="0" fontId="103" fillId="4" borderId="4" xfId="0" applyFont="1" applyFill="1" applyBorder="1" applyAlignment="1">
      <alignment horizontal="center" vertical="center"/>
    </xf>
    <xf numFmtId="0" fontId="104" fillId="2" borderId="0" xfId="0" applyFont="1" applyFill="1" applyAlignment="1">
      <alignment horizontal="center"/>
    </xf>
    <xf numFmtId="0" fontId="102" fillId="3" borderId="1" xfId="0" applyFont="1" applyFill="1" applyBorder="1" applyAlignment="1">
      <alignment horizontal="center" vertical="center"/>
    </xf>
    <xf numFmtId="49" fontId="102" fillId="3" borderId="2" xfId="0" applyNumberFormat="1" applyFont="1" applyFill="1" applyBorder="1" applyAlignment="1">
      <alignment horizontal="center" vertical="center"/>
    </xf>
    <xf numFmtId="49" fontId="102" fillId="3" borderId="3" xfId="0" applyNumberFormat="1" applyFont="1" applyFill="1" applyBorder="1" applyAlignment="1">
      <alignment horizontal="center" vertical="center"/>
    </xf>
    <xf numFmtId="49" fontId="102" fillId="3" borderId="4" xfId="0" applyNumberFormat="1" applyFont="1" applyFill="1" applyBorder="1" applyAlignment="1">
      <alignment horizontal="center" vertical="center"/>
    </xf>
    <xf numFmtId="0" fontId="103" fillId="0" borderId="2" xfId="0" applyFont="1" applyBorder="1" applyAlignment="1">
      <alignment horizontal="center"/>
    </xf>
    <xf numFmtId="0" fontId="103" fillId="0" borderId="3" xfId="0" applyFont="1" applyBorder="1" applyAlignment="1">
      <alignment horizontal="center"/>
    </xf>
    <xf numFmtId="0" fontId="103" fillId="0" borderId="4" xfId="0" applyFont="1" applyBorder="1" applyAlignment="1">
      <alignment horizontal="center"/>
    </xf>
    <xf numFmtId="0" fontId="102" fillId="4" borderId="2" xfId="0" applyFont="1" applyFill="1" applyBorder="1" applyAlignment="1">
      <alignment horizontal="center" vertical="center"/>
    </xf>
    <xf numFmtId="0" fontId="102" fillId="3" borderId="2" xfId="0" applyFont="1" applyFill="1" applyBorder="1" applyAlignment="1">
      <alignment horizontal="left" vertical="center" wrapText="1"/>
    </xf>
    <xf numFmtId="0" fontId="102" fillId="3" borderId="3" xfId="0" applyFont="1" applyFill="1" applyBorder="1" applyAlignment="1">
      <alignment horizontal="left" vertical="center" wrapText="1"/>
    </xf>
    <xf numFmtId="0" fontId="102" fillId="3" borderId="4" xfId="0" applyFont="1" applyFill="1" applyBorder="1" applyAlignment="1">
      <alignment horizontal="left" vertical="center" wrapText="1"/>
    </xf>
    <xf numFmtId="0" fontId="102" fillId="3" borderId="2" xfId="0" applyFont="1" applyFill="1" applyBorder="1" applyAlignment="1">
      <alignment horizontal="center" vertical="center"/>
    </xf>
    <xf numFmtId="0" fontId="102" fillId="3" borderId="3" xfId="0" applyFont="1" applyFill="1" applyBorder="1" applyAlignment="1">
      <alignment horizontal="center" vertical="center"/>
    </xf>
    <xf numFmtId="0" fontId="102" fillId="3" borderId="4" xfId="0" applyFont="1" applyFill="1" applyBorder="1" applyAlignment="1">
      <alignment horizontal="center" vertical="center"/>
    </xf>
    <xf numFmtId="0" fontId="103" fillId="4" borderId="2" xfId="0" applyFont="1" applyFill="1" applyBorder="1" applyAlignment="1">
      <alignment horizontal="center" vertical="center" wrapText="1"/>
    </xf>
    <xf numFmtId="0" fontId="103" fillId="4" borderId="3" xfId="0" applyFont="1" applyFill="1" applyBorder="1" applyAlignment="1">
      <alignment horizontal="center" vertical="center" wrapText="1"/>
    </xf>
    <xf numFmtId="0" fontId="103" fillId="4" borderId="4" xfId="0" applyFont="1" applyFill="1" applyBorder="1" applyAlignment="1">
      <alignment horizontal="center" vertical="center" wrapText="1"/>
    </xf>
    <xf numFmtId="0" fontId="106" fillId="3" borderId="2" xfId="0" applyFont="1" applyFill="1" applyBorder="1" applyAlignment="1">
      <alignment horizontal="center" vertical="center" wrapText="1"/>
    </xf>
    <xf numFmtId="0" fontId="106" fillId="3" borderId="3" xfId="0" applyFont="1" applyFill="1" applyBorder="1" applyAlignment="1">
      <alignment horizontal="center" vertical="center" wrapText="1"/>
    </xf>
    <xf numFmtId="0" fontId="106" fillId="3" borderId="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9" fontId="102" fillId="4" borderId="2" xfId="0" applyNumberFormat="1" applyFont="1" applyFill="1" applyBorder="1" applyAlignment="1">
      <alignment horizontal="center" vertical="center"/>
    </xf>
    <xf numFmtId="9" fontId="102" fillId="4" borderId="11" xfId="0" applyNumberFormat="1" applyFont="1" applyFill="1" applyBorder="1" applyAlignment="1">
      <alignment horizontal="center" vertical="center"/>
    </xf>
    <xf numFmtId="9" fontId="102" fillId="4" borderId="3" xfId="0" applyNumberFormat="1" applyFont="1" applyFill="1" applyBorder="1" applyAlignment="1">
      <alignment horizontal="center" vertical="center"/>
    </xf>
    <xf numFmtId="9" fontId="102" fillId="4" borderId="4" xfId="0" applyNumberFormat="1" applyFont="1" applyFill="1" applyBorder="1" applyAlignment="1">
      <alignment horizontal="center" vertical="center"/>
    </xf>
    <xf numFmtId="9" fontId="102" fillId="4" borderId="15" xfId="0" applyNumberFormat="1" applyFont="1" applyFill="1" applyBorder="1" applyAlignment="1">
      <alignment horizontal="center" vertical="center"/>
    </xf>
    <xf numFmtId="9" fontId="117" fillId="4" borderId="3" xfId="0" applyNumberFormat="1" applyFont="1" applyFill="1" applyBorder="1" applyAlignment="1">
      <alignment horizontal="center" vertical="center"/>
    </xf>
    <xf numFmtId="9" fontId="117" fillId="4" borderId="4" xfId="0" applyNumberFormat="1" applyFont="1" applyFill="1" applyBorder="1" applyAlignment="1">
      <alignment horizontal="center" vertical="center"/>
    </xf>
    <xf numFmtId="0" fontId="118" fillId="4" borderId="2" xfId="0" applyFont="1" applyFill="1" applyBorder="1" applyAlignment="1">
      <alignment horizontal="center" vertical="center" wrapText="1"/>
    </xf>
    <xf numFmtId="0" fontId="118" fillId="4" borderId="3" xfId="0" applyFont="1" applyFill="1" applyBorder="1" applyAlignment="1">
      <alignment horizontal="center" vertical="center" wrapText="1"/>
    </xf>
    <xf numFmtId="0" fontId="118" fillId="4" borderId="4" xfId="0" applyFont="1" applyFill="1" applyBorder="1" applyAlignment="1">
      <alignment horizontal="center" vertical="center" wrapText="1"/>
    </xf>
    <xf numFmtId="9" fontId="103" fillId="4" borderId="2" xfId="0" applyNumberFormat="1" applyFont="1" applyFill="1" applyBorder="1" applyAlignment="1">
      <alignment horizontal="center" vertical="center"/>
    </xf>
    <xf numFmtId="9" fontId="103" fillId="4" borderId="11" xfId="0" applyNumberFormat="1" applyFont="1" applyFill="1" applyBorder="1" applyAlignment="1">
      <alignment horizontal="center" vertical="center"/>
    </xf>
    <xf numFmtId="9" fontId="103" fillId="4" borderId="3" xfId="0" applyNumberFormat="1" applyFont="1" applyFill="1" applyBorder="1" applyAlignment="1">
      <alignment horizontal="center" vertical="center"/>
    </xf>
    <xf numFmtId="9" fontId="103" fillId="4" borderId="4" xfId="0" applyNumberFormat="1" applyFont="1" applyFill="1" applyBorder="1" applyAlignment="1">
      <alignment horizontal="center" vertical="center"/>
    </xf>
    <xf numFmtId="0" fontId="90" fillId="3" borderId="2" xfId="0" applyFont="1" applyFill="1" applyBorder="1" applyAlignment="1">
      <alignment horizontal="center" vertical="center" wrapText="1"/>
    </xf>
    <xf numFmtId="0" fontId="90" fillId="3" borderId="3" xfId="0" applyFont="1" applyFill="1" applyBorder="1" applyAlignment="1">
      <alignment horizontal="center" vertical="center" wrapText="1"/>
    </xf>
    <xf numFmtId="0" fontId="90" fillId="3" borderId="4"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4" borderId="3" xfId="0" applyFont="1" applyFill="1" applyBorder="1" applyAlignment="1">
      <alignment horizontal="left" vertical="center" wrapText="1"/>
    </xf>
    <xf numFmtId="0" fontId="6" fillId="4" borderId="3" xfId="0" applyFont="1" applyFill="1" applyBorder="1" applyAlignment="1">
      <alignment horizontal="left" vertical="center"/>
    </xf>
    <xf numFmtId="0" fontId="6" fillId="4" borderId="4" xfId="0" applyFont="1" applyFill="1" applyBorder="1" applyAlignment="1">
      <alignment horizontal="left"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6" fillId="4" borderId="2"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33" fillId="3" borderId="2" xfId="0" applyFont="1" applyFill="1" applyBorder="1" applyAlignment="1">
      <alignment horizontal="left" vertical="center" wrapText="1"/>
    </xf>
    <xf numFmtId="0" fontId="33" fillId="3" borderId="3" xfId="0" applyFont="1" applyFill="1" applyBorder="1" applyAlignment="1">
      <alignment horizontal="left" vertical="center" wrapText="1"/>
    </xf>
    <xf numFmtId="0" fontId="33" fillId="3" borderId="4" xfId="0" applyFont="1" applyFill="1" applyBorder="1" applyAlignment="1">
      <alignment horizontal="left" vertical="center" wrapText="1"/>
    </xf>
    <xf numFmtId="0" fontId="7" fillId="4" borderId="2" xfId="0" applyFont="1" applyFill="1" applyBorder="1" applyAlignment="1">
      <alignment horizontal="center" vertical="center"/>
    </xf>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9" fontId="7" fillId="4" borderId="2" xfId="0" applyNumberFormat="1" applyFont="1" applyFill="1" applyBorder="1" applyAlignment="1">
      <alignment horizontal="center" vertical="center"/>
    </xf>
    <xf numFmtId="9" fontId="7" fillId="4" borderId="11" xfId="0" applyNumberFormat="1"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9" fontId="7" fillId="4" borderId="15" xfId="0" applyNumberFormat="1"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3" fillId="0" borderId="0" xfId="0" applyFont="1" applyAlignment="1">
      <alignment horizontal="center" wrapText="1"/>
    </xf>
    <xf numFmtId="0" fontId="7" fillId="3" borderId="5" xfId="0" applyFont="1" applyFill="1" applyBorder="1" applyAlignment="1">
      <alignment vertical="center" wrapText="1"/>
    </xf>
    <xf numFmtId="0" fontId="7" fillId="3" borderId="9" xfId="0" applyFont="1" applyFill="1" applyBorder="1" applyAlignment="1">
      <alignment vertical="center" wrapText="1"/>
    </xf>
    <xf numFmtId="0" fontId="7" fillId="3" borderId="7" xfId="0" applyFont="1" applyFill="1" applyBorder="1" applyAlignment="1">
      <alignment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wrapText="1"/>
    </xf>
    <xf numFmtId="9" fontId="9" fillId="4" borderId="2"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0" fontId="87" fillId="0" borderId="10" xfId="0" applyFont="1" applyBorder="1" applyAlignment="1">
      <alignment horizontal="center" vertical="center" wrapText="1"/>
    </xf>
    <xf numFmtId="0" fontId="87" fillId="0" borderId="11" xfId="0" applyFont="1" applyBorder="1" applyAlignment="1">
      <alignment horizontal="center" vertical="center" wrapText="1"/>
    </xf>
    <xf numFmtId="0" fontId="87" fillId="0" borderId="12"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0"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8" xfId="0" applyFont="1" applyBorder="1" applyAlignment="1">
      <alignment horizontal="center" vertical="center" wrapText="1"/>
    </xf>
    <xf numFmtId="0" fontId="87" fillId="4" borderId="3" xfId="0" applyFont="1" applyFill="1" applyBorder="1" applyAlignment="1">
      <alignment horizontal="center" vertical="center" wrapText="1"/>
    </xf>
    <xf numFmtId="0" fontId="87" fillId="4" borderId="3" xfId="0" applyFont="1" applyFill="1" applyBorder="1" applyAlignment="1">
      <alignment horizontal="center" vertical="center"/>
    </xf>
    <xf numFmtId="0" fontId="87" fillId="4" borderId="4" xfId="0" applyFont="1" applyFill="1" applyBorder="1" applyAlignment="1">
      <alignment horizontal="center" vertical="center"/>
    </xf>
    <xf numFmtId="0" fontId="87" fillId="3" borderId="5" xfId="0" applyFont="1" applyFill="1" applyBorder="1" applyAlignment="1">
      <alignment horizontal="center" vertical="center" wrapText="1"/>
    </xf>
    <xf numFmtId="0" fontId="87" fillId="3" borderId="7" xfId="0" applyFont="1" applyFill="1" applyBorder="1" applyAlignment="1">
      <alignment horizontal="center" vertical="center" wrapText="1"/>
    </xf>
    <xf numFmtId="0" fontId="91" fillId="2" borderId="0" xfId="0" applyFont="1" applyFill="1" applyAlignment="1">
      <alignment horizontal="center"/>
    </xf>
    <xf numFmtId="49" fontId="87" fillId="3" borderId="2" xfId="0" applyNumberFormat="1" applyFont="1" applyFill="1" applyBorder="1" applyAlignment="1">
      <alignment horizontal="center" vertical="center"/>
    </xf>
    <xf numFmtId="49" fontId="87" fillId="3" borderId="3" xfId="0" applyNumberFormat="1" applyFont="1" applyFill="1" applyBorder="1" applyAlignment="1">
      <alignment horizontal="center" vertical="center"/>
    </xf>
    <xf numFmtId="49" fontId="87" fillId="3" borderId="4" xfId="0" applyNumberFormat="1" applyFont="1" applyFill="1" applyBorder="1" applyAlignment="1">
      <alignment horizontal="center" vertical="center"/>
    </xf>
    <xf numFmtId="0" fontId="87" fillId="3" borderId="2"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87" fillId="3" borderId="4" xfId="0" applyFont="1" applyFill="1" applyBorder="1" applyAlignment="1">
      <alignment horizontal="center" vertical="center" wrapText="1"/>
    </xf>
    <xf numFmtId="0" fontId="90" fillId="0" borderId="2" xfId="0" applyFont="1" applyBorder="1" applyAlignment="1">
      <alignment horizontal="center"/>
    </xf>
    <xf numFmtId="0" fontId="90" fillId="0" borderId="3" xfId="0" applyFont="1" applyBorder="1" applyAlignment="1">
      <alignment horizontal="center"/>
    </xf>
    <xf numFmtId="0" fontId="90" fillId="0" borderId="4" xfId="0" applyFont="1" applyBorder="1" applyAlignment="1">
      <alignment horizontal="center"/>
    </xf>
    <xf numFmtId="0" fontId="90" fillId="4" borderId="2" xfId="0" applyFont="1" applyFill="1" applyBorder="1" applyAlignment="1">
      <alignment horizontal="center" vertical="center" wrapText="1"/>
    </xf>
    <xf numFmtId="0" fontId="90" fillId="4" borderId="3" xfId="0" applyFont="1" applyFill="1" applyBorder="1" applyAlignment="1">
      <alignment horizontal="center" vertical="center" wrapText="1"/>
    </xf>
    <xf numFmtId="0" fontId="90" fillId="4" borderId="4" xfId="0" applyFont="1" applyFill="1" applyBorder="1" applyAlignment="1">
      <alignment horizontal="center" vertical="center" wrapText="1"/>
    </xf>
    <xf numFmtId="0" fontId="87" fillId="4" borderId="2" xfId="0" applyFont="1" applyFill="1" applyBorder="1" applyAlignment="1">
      <alignment horizontal="center" vertical="center" wrapText="1"/>
    </xf>
    <xf numFmtId="0" fontId="87" fillId="4" borderId="4" xfId="0" applyFont="1" applyFill="1" applyBorder="1" applyAlignment="1">
      <alignment horizontal="center" vertical="center" wrapText="1"/>
    </xf>
    <xf numFmtId="0" fontId="90" fillId="4" borderId="2" xfId="0" applyFont="1" applyFill="1" applyBorder="1" applyAlignment="1">
      <alignment horizontal="center" vertical="center"/>
    </xf>
    <xf numFmtId="0" fontId="90" fillId="4" borderId="3" xfId="0" applyFont="1" applyFill="1" applyBorder="1" applyAlignment="1">
      <alignment horizontal="center" vertical="center"/>
    </xf>
    <xf numFmtId="0" fontId="90" fillId="4" borderId="4" xfId="0" applyFont="1" applyFill="1" applyBorder="1" applyAlignment="1">
      <alignment horizontal="center" vertical="center"/>
    </xf>
    <xf numFmtId="0" fontId="92" fillId="7" borderId="2" xfId="0" applyFont="1" applyFill="1" applyBorder="1" applyAlignment="1">
      <alignment horizontal="center" vertical="center" wrapText="1"/>
    </xf>
    <xf numFmtId="0" fontId="92" fillId="7" borderId="3" xfId="0" applyFont="1" applyFill="1" applyBorder="1" applyAlignment="1">
      <alignment horizontal="center" vertical="center" wrapText="1"/>
    </xf>
    <xf numFmtId="0" fontId="92" fillId="7" borderId="4" xfId="0" applyFont="1" applyFill="1" applyBorder="1" applyAlignment="1">
      <alignment horizontal="center" vertical="center" wrapText="1"/>
    </xf>
    <xf numFmtId="0" fontId="87" fillId="3" borderId="2"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4" xfId="0" applyFont="1" applyFill="1" applyBorder="1" applyAlignment="1">
      <alignment horizontal="center" vertical="center"/>
    </xf>
    <xf numFmtId="0" fontId="87" fillId="4" borderId="2" xfId="0" applyFont="1" applyFill="1" applyBorder="1" applyAlignment="1">
      <alignment horizontal="center" vertical="center"/>
    </xf>
    <xf numFmtId="9" fontId="87" fillId="4" borderId="2" xfId="0" applyNumberFormat="1" applyFont="1" applyFill="1" applyBorder="1" applyAlignment="1">
      <alignment horizontal="center" vertical="center"/>
    </xf>
    <xf numFmtId="9" fontId="87" fillId="4" borderId="11" xfId="0" applyNumberFormat="1" applyFont="1" applyFill="1" applyBorder="1" applyAlignment="1">
      <alignment horizontal="center" vertical="center"/>
    </xf>
    <xf numFmtId="9" fontId="87" fillId="4" borderId="3" xfId="0" applyNumberFormat="1" applyFont="1" applyFill="1" applyBorder="1" applyAlignment="1">
      <alignment horizontal="center" vertical="center"/>
    </xf>
    <xf numFmtId="9" fontId="87" fillId="4" borderId="4" xfId="0" applyNumberFormat="1" applyFont="1" applyFill="1" applyBorder="1" applyAlignment="1">
      <alignment horizontal="center" vertical="center"/>
    </xf>
    <xf numFmtId="9" fontId="87" fillId="4" borderId="2" xfId="0" applyNumberFormat="1" applyFont="1" applyFill="1" applyBorder="1" applyAlignment="1">
      <alignment horizontal="center" vertical="center" wrapText="1"/>
    </xf>
    <xf numFmtId="9" fontId="87" fillId="4" borderId="4" xfId="0" applyNumberFormat="1" applyFont="1" applyFill="1" applyBorder="1" applyAlignment="1">
      <alignment horizontal="center" vertical="center" wrapText="1"/>
    </xf>
    <xf numFmtId="9" fontId="87" fillId="4" borderId="15" xfId="0" applyNumberFormat="1" applyFont="1" applyFill="1" applyBorder="1" applyAlignment="1">
      <alignment horizontal="center" vertical="center"/>
    </xf>
    <xf numFmtId="9" fontId="90" fillId="4" borderId="2" xfId="0" applyNumberFormat="1" applyFont="1" applyFill="1" applyBorder="1" applyAlignment="1">
      <alignment horizontal="center" vertical="center"/>
    </xf>
    <xf numFmtId="9" fontId="90" fillId="4" borderId="11" xfId="0" applyNumberFormat="1" applyFont="1" applyFill="1" applyBorder="1" applyAlignment="1">
      <alignment horizontal="center" vertical="center"/>
    </xf>
    <xf numFmtId="9" fontId="90" fillId="4" borderId="3" xfId="0" applyNumberFormat="1" applyFont="1" applyFill="1" applyBorder="1" applyAlignment="1">
      <alignment horizontal="center" vertical="center"/>
    </xf>
    <xf numFmtId="9" fontId="90" fillId="4" borderId="4" xfId="0" applyNumberFormat="1" applyFont="1" applyFill="1" applyBorder="1" applyAlignment="1">
      <alignment horizontal="center" vertical="center"/>
    </xf>
    <xf numFmtId="0" fontId="90" fillId="0" borderId="0" xfId="0" applyFont="1" applyAlignment="1">
      <alignment horizontal="center" wrapText="1"/>
    </xf>
    <xf numFmtId="0" fontId="2" fillId="0" borderId="0" xfId="0" applyFont="1" applyAlignment="1">
      <alignment horizontal="center" wrapText="1"/>
    </xf>
    <xf numFmtId="0" fontId="3" fillId="2" borderId="0" xfId="0" applyFont="1" applyFill="1" applyAlignment="1">
      <alignment horizontal="center"/>
    </xf>
    <xf numFmtId="49" fontId="5" fillId="3" borderId="2" xfId="0" quotePrefix="1" applyNumberFormat="1" applyFont="1" applyFill="1" applyBorder="1" applyAlignment="1">
      <alignment horizontal="center" vertical="center"/>
    </xf>
    <xf numFmtId="0" fontId="44" fillId="4" borderId="3" xfId="0" applyFont="1" applyFill="1" applyBorder="1" applyAlignment="1">
      <alignment horizontal="center" vertical="center" wrapText="1"/>
    </xf>
    <xf numFmtId="0" fontId="44" fillId="4" borderId="3" xfId="0" applyFont="1" applyFill="1" applyBorder="1" applyAlignment="1">
      <alignment horizontal="center" vertical="center"/>
    </xf>
    <xf numFmtId="0" fontId="44" fillId="4" borderId="4" xfId="0" applyFont="1" applyFill="1" applyBorder="1" applyAlignment="1">
      <alignment horizontal="center" vertic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9" fontId="9" fillId="4" borderId="11" xfId="0" applyNumberFormat="1" applyFont="1" applyFill="1" applyBorder="1" applyAlignment="1">
      <alignment horizontal="center" vertical="center"/>
    </xf>
    <xf numFmtId="0" fontId="34" fillId="4" borderId="2"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4" borderId="4" xfId="0" applyFont="1" applyFill="1" applyBorder="1" applyAlignment="1">
      <alignment horizontal="center" vertical="center" wrapText="1"/>
    </xf>
    <xf numFmtId="9" fontId="7" fillId="0" borderId="2" xfId="0" applyNumberFormat="1" applyFont="1" applyFill="1" applyBorder="1" applyAlignment="1">
      <alignment horizontal="center" vertical="center"/>
    </xf>
    <xf numFmtId="9" fontId="7" fillId="0" borderId="4" xfId="0" applyNumberFormat="1" applyFont="1" applyFill="1" applyBorder="1" applyAlignment="1">
      <alignment horizontal="center" vertical="center"/>
    </xf>
    <xf numFmtId="9" fontId="7" fillId="4" borderId="49" xfId="0" applyNumberFormat="1" applyFont="1" applyFill="1" applyBorder="1" applyAlignment="1">
      <alignment horizontal="center" vertical="center"/>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55" fillId="4" borderId="2" xfId="0" applyFont="1" applyFill="1" applyBorder="1" applyAlignment="1">
      <alignment horizontal="center" vertical="center"/>
    </xf>
    <xf numFmtId="0" fontId="55" fillId="4" borderId="3" xfId="0" applyFont="1" applyFill="1" applyBorder="1" applyAlignment="1">
      <alignment horizontal="center" vertical="center"/>
    </xf>
    <xf numFmtId="0" fontId="55" fillId="4" borderId="4" xfId="0" applyFont="1" applyFill="1" applyBorder="1" applyAlignment="1">
      <alignment horizontal="center" vertical="center"/>
    </xf>
    <xf numFmtId="0" fontId="55" fillId="3" borderId="2"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55" fillId="3" borderId="2" xfId="0" applyFont="1" applyFill="1" applyBorder="1" applyAlignment="1">
      <alignment horizontal="center" vertical="center"/>
    </xf>
    <xf numFmtId="0" fontId="55" fillId="3" borderId="3" xfId="0" applyFont="1" applyFill="1" applyBorder="1" applyAlignment="1">
      <alignment horizontal="center" vertical="center"/>
    </xf>
    <xf numFmtId="0" fontId="55" fillId="3" borderId="4" xfId="0" applyFont="1" applyFill="1" applyBorder="1" applyAlignment="1">
      <alignment horizontal="center" vertical="center"/>
    </xf>
    <xf numFmtId="0" fontId="55" fillId="4" borderId="2" xfId="0"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4" xfId="0" applyFont="1" applyFill="1" applyBorder="1" applyAlignment="1">
      <alignment horizontal="left" vertical="center" wrapText="1"/>
    </xf>
    <xf numFmtId="0" fontId="55" fillId="3" borderId="1" xfId="0" applyFont="1" applyFill="1" applyBorder="1" applyAlignment="1">
      <alignment horizontal="center" vertical="center"/>
    </xf>
    <xf numFmtId="0" fontId="5" fillId="4" borderId="2"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4" xfId="0" applyFont="1" applyFill="1" applyBorder="1" applyAlignment="1">
      <alignment horizontal="left" vertical="center" wrapText="1"/>
    </xf>
    <xf numFmtId="9" fontId="7" fillId="3" borderId="3"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4" borderId="2"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9" fillId="3" borderId="2" xfId="0" applyFont="1" applyFill="1" applyBorder="1" applyAlignment="1">
      <alignment horizontal="center" vertical="center"/>
    </xf>
    <xf numFmtId="0" fontId="55" fillId="4" borderId="2"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55" fillId="4" borderId="4" xfId="0" applyFont="1" applyFill="1" applyBorder="1" applyAlignment="1">
      <alignment horizontal="center" vertical="center" wrapText="1"/>
    </xf>
    <xf numFmtId="0" fontId="2" fillId="0" borderId="0" xfId="0" applyFont="1" applyAlignment="1">
      <alignment horizontal="center"/>
    </xf>
    <xf numFmtId="0" fontId="7" fillId="3" borderId="9" xfId="0" applyFont="1" applyFill="1" applyBorder="1" applyAlignment="1">
      <alignment horizontal="center" vertical="center" wrapText="1"/>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25" fillId="4" borderId="3" xfId="0" applyFont="1" applyFill="1" applyBorder="1" applyAlignment="1">
      <alignment horizontal="center" vertical="center" wrapText="1"/>
    </xf>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0" fontId="23" fillId="3" borderId="5"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5" fillId="4" borderId="2" xfId="0" applyFont="1" applyFill="1" applyBorder="1" applyAlignment="1">
      <alignment vertical="top" wrapText="1"/>
    </xf>
    <xf numFmtId="0" fontId="23" fillId="4" borderId="3" xfId="0" applyFont="1" applyFill="1" applyBorder="1" applyAlignment="1">
      <alignment vertical="top" wrapText="1"/>
    </xf>
    <xf numFmtId="0" fontId="23" fillId="4" borderId="4" xfId="0" applyFont="1" applyFill="1" applyBorder="1" applyAlignment="1">
      <alignment vertical="top"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118" fillId="4" borderId="2" xfId="0" applyFont="1" applyFill="1" applyBorder="1" applyAlignment="1">
      <alignment horizontal="center" vertical="center"/>
    </xf>
    <xf numFmtId="0" fontId="118" fillId="4" borderId="3" xfId="0" applyFont="1" applyFill="1" applyBorder="1" applyAlignment="1">
      <alignment horizontal="center" vertical="center"/>
    </xf>
    <xf numFmtId="0" fontId="118" fillId="4" borderId="4"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4" xfId="0" applyFont="1" applyFill="1" applyBorder="1" applyAlignment="1">
      <alignment horizontal="center" vertical="center"/>
    </xf>
    <xf numFmtId="0" fontId="138" fillId="3" borderId="2" xfId="0" applyFont="1" applyFill="1" applyBorder="1" applyAlignment="1">
      <alignment horizontal="center" vertical="center" wrapText="1"/>
    </xf>
    <xf numFmtId="0" fontId="138" fillId="3" borderId="3" xfId="0" applyFont="1" applyFill="1" applyBorder="1" applyAlignment="1">
      <alignment horizontal="center" vertical="center" wrapText="1"/>
    </xf>
    <xf numFmtId="0" fontId="138" fillId="3" borderId="4" xfId="0" applyFont="1" applyFill="1" applyBorder="1" applyAlignment="1">
      <alignment horizontal="center" vertical="center" wrapText="1"/>
    </xf>
    <xf numFmtId="0" fontId="23" fillId="3" borderId="2" xfId="0" applyFont="1" applyFill="1" applyBorder="1" applyAlignment="1">
      <alignment horizontal="center" vertical="center"/>
    </xf>
    <xf numFmtId="0" fontId="23" fillId="4" borderId="2" xfId="0" applyFont="1" applyFill="1" applyBorder="1" applyAlignment="1">
      <alignment horizontal="center" vertical="center"/>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8" xfId="0" applyFont="1" applyFill="1" applyBorder="1" applyAlignment="1">
      <alignment horizontal="center" vertical="center" wrapText="1"/>
    </xf>
    <xf numFmtId="9" fontId="140" fillId="4" borderId="2" xfId="0" applyNumberFormat="1" applyFont="1" applyFill="1" applyBorder="1" applyAlignment="1">
      <alignment horizontal="center" vertical="center"/>
    </xf>
    <xf numFmtId="9" fontId="140" fillId="4" borderId="11" xfId="0" applyNumberFormat="1" applyFont="1" applyFill="1" applyBorder="1" applyAlignment="1">
      <alignment horizontal="center" vertical="center"/>
    </xf>
    <xf numFmtId="9" fontId="140" fillId="4" borderId="3" xfId="0" applyNumberFormat="1" applyFont="1" applyFill="1" applyBorder="1" applyAlignment="1">
      <alignment horizontal="center" vertical="center"/>
    </xf>
    <xf numFmtId="9" fontId="140" fillId="4" borderId="4" xfId="0" applyNumberFormat="1" applyFont="1" applyFill="1" applyBorder="1" applyAlignment="1">
      <alignment horizontal="center" vertical="center"/>
    </xf>
    <xf numFmtId="9" fontId="6" fillId="4" borderId="30" xfId="0" applyNumberFormat="1" applyFont="1" applyFill="1" applyBorder="1" applyAlignment="1">
      <alignment horizontal="center" vertical="center"/>
    </xf>
    <xf numFmtId="9" fontId="6" fillId="4" borderId="31" xfId="0" applyNumberFormat="1" applyFont="1" applyFill="1" applyBorder="1" applyAlignment="1">
      <alignment horizontal="center" vertical="center"/>
    </xf>
    <xf numFmtId="9" fontId="119" fillId="4" borderId="2" xfId="0" applyNumberFormat="1" applyFont="1" applyFill="1" applyBorder="1" applyAlignment="1">
      <alignment horizontal="center" vertical="center"/>
    </xf>
    <xf numFmtId="9" fontId="119" fillId="4" borderId="3" xfId="0" applyNumberFormat="1" applyFont="1" applyFill="1" applyBorder="1" applyAlignment="1">
      <alignment horizontal="center" vertical="center"/>
    </xf>
    <xf numFmtId="9" fontId="119" fillId="4" borderId="4" xfId="0" applyNumberFormat="1" applyFont="1" applyFill="1" applyBorder="1" applyAlignment="1">
      <alignment horizontal="center" vertical="center"/>
    </xf>
    <xf numFmtId="9" fontId="23" fillId="4" borderId="2" xfId="0" applyNumberFormat="1" applyFont="1" applyFill="1" applyBorder="1" applyAlignment="1">
      <alignment horizontal="center" vertical="center"/>
    </xf>
    <xf numFmtId="9" fontId="23" fillId="4" borderId="11" xfId="0" applyNumberFormat="1" applyFont="1" applyFill="1" applyBorder="1" applyAlignment="1">
      <alignment horizontal="center" vertical="center"/>
    </xf>
    <xf numFmtId="9" fontId="23" fillId="4" borderId="3" xfId="0" applyNumberFormat="1" applyFont="1" applyFill="1" applyBorder="1" applyAlignment="1">
      <alignment horizontal="center" vertical="center"/>
    </xf>
    <xf numFmtId="9" fontId="23" fillId="4" borderId="4" xfId="0" applyNumberFormat="1" applyFont="1" applyFill="1" applyBorder="1" applyAlignment="1">
      <alignment horizontal="center" vertical="center"/>
    </xf>
    <xf numFmtId="0" fontId="62" fillId="2" borderId="0" xfId="0" applyFont="1" applyFill="1" applyAlignment="1">
      <alignment horizontal="center"/>
    </xf>
    <xf numFmtId="0" fontId="63" fillId="3" borderId="1" xfId="0" applyFont="1" applyFill="1" applyBorder="1" applyAlignment="1">
      <alignment horizontal="center" vertical="center"/>
    </xf>
    <xf numFmtId="49" fontId="63" fillId="3" borderId="2" xfId="0" applyNumberFormat="1" applyFont="1" applyFill="1" applyBorder="1" applyAlignment="1">
      <alignment horizontal="center" vertical="center"/>
    </xf>
    <xf numFmtId="49" fontId="63" fillId="3" borderId="3" xfId="0" applyNumberFormat="1" applyFont="1" applyFill="1" applyBorder="1" applyAlignment="1">
      <alignment horizontal="center" vertical="center"/>
    </xf>
    <xf numFmtId="49" fontId="63" fillId="3" borderId="4" xfId="0" applyNumberFormat="1" applyFont="1" applyFill="1" applyBorder="1" applyAlignment="1">
      <alignment horizontal="center" vertical="center"/>
    </xf>
    <xf numFmtId="0" fontId="63" fillId="3" borderId="2" xfId="0" applyFont="1" applyFill="1" applyBorder="1" applyAlignment="1">
      <alignment horizontal="center" vertical="center" wrapText="1"/>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0" borderId="2" xfId="0" applyFont="1" applyBorder="1" applyAlignment="1">
      <alignment horizontal="center"/>
    </xf>
    <xf numFmtId="0" fontId="63" fillId="0" borderId="3" xfId="0" applyFont="1" applyBorder="1" applyAlignment="1">
      <alignment horizontal="center"/>
    </xf>
    <xf numFmtId="0" fontId="63" fillId="0" borderId="4" xfId="0" applyFont="1" applyBorder="1" applyAlignment="1">
      <alignment horizontal="center"/>
    </xf>
    <xf numFmtId="0" fontId="63" fillId="4" borderId="2" xfId="0" applyFont="1" applyFill="1" applyBorder="1" applyAlignment="1">
      <alignment horizontal="center" vertical="center" wrapText="1"/>
    </xf>
    <xf numFmtId="0" fontId="63" fillId="4" borderId="3" xfId="0" applyFont="1" applyFill="1" applyBorder="1" applyAlignment="1">
      <alignment horizontal="center" vertical="center" wrapText="1"/>
    </xf>
    <xf numFmtId="0" fontId="63" fillId="4" borderId="4"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4" xfId="0" applyFont="1" applyBorder="1" applyAlignment="1">
      <alignment horizontal="center" vertical="center" wrapText="1"/>
    </xf>
    <xf numFmtId="0" fontId="51" fillId="4" borderId="3" xfId="0" applyFont="1" applyFill="1" applyBorder="1" applyAlignment="1">
      <alignment horizontal="center" vertical="center" wrapText="1"/>
    </xf>
    <xf numFmtId="0" fontId="51" fillId="4" borderId="3" xfId="0" applyFont="1" applyFill="1" applyBorder="1" applyAlignment="1">
      <alignment horizontal="center" vertical="center"/>
    </xf>
    <xf numFmtId="0" fontId="51" fillId="4" borderId="4" xfId="0" applyFont="1" applyFill="1" applyBorder="1" applyAlignment="1">
      <alignment horizontal="center" vertical="center"/>
    </xf>
    <xf numFmtId="0" fontId="51" fillId="3" borderId="5" xfId="0" applyFont="1" applyFill="1" applyBorder="1" applyAlignment="1">
      <alignment horizontal="center" vertical="center" wrapText="1"/>
    </xf>
    <xf numFmtId="0" fontId="51" fillId="3" borderId="7"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3" borderId="2"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63" fillId="4" borderId="2" xfId="0" applyFont="1" applyFill="1" applyBorder="1" applyAlignment="1">
      <alignment horizontal="center" vertical="center"/>
    </xf>
    <xf numFmtId="0" fontId="63" fillId="4" borderId="3" xfId="0" applyFont="1" applyFill="1" applyBorder="1" applyAlignment="1">
      <alignment horizontal="center" vertical="center"/>
    </xf>
    <xf numFmtId="0" fontId="63" fillId="4" borderId="4" xfId="0" applyFont="1" applyFill="1" applyBorder="1" applyAlignment="1">
      <alignment horizontal="center" vertical="center"/>
    </xf>
    <xf numFmtId="0" fontId="171" fillId="3" borderId="2" xfId="0" applyFont="1" applyFill="1" applyBorder="1" applyAlignment="1">
      <alignment horizontal="center" vertical="center" wrapText="1"/>
    </xf>
    <xf numFmtId="0" fontId="171" fillId="3" borderId="3" xfId="0" applyFont="1" applyFill="1" applyBorder="1" applyAlignment="1">
      <alignment horizontal="center" vertical="center" wrapText="1"/>
    </xf>
    <xf numFmtId="0" fontId="171" fillId="3" borderId="4" xfId="0" applyFont="1" applyFill="1" applyBorder="1" applyAlignment="1">
      <alignment horizontal="center" vertical="center" wrapText="1"/>
    </xf>
    <xf numFmtId="0" fontId="51" fillId="3" borderId="2"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9" fontId="63" fillId="4" borderId="3" xfId="0" applyNumberFormat="1" applyFont="1" applyFill="1" applyBorder="1" applyAlignment="1">
      <alignment horizontal="center" vertical="center"/>
    </xf>
    <xf numFmtId="9" fontId="63" fillId="4" borderId="4" xfId="0" applyNumberFormat="1" applyFont="1" applyFill="1" applyBorder="1" applyAlignment="1">
      <alignment horizontal="center" vertical="center"/>
    </xf>
    <xf numFmtId="9" fontId="51" fillId="4" borderId="2" xfId="0" applyNumberFormat="1" applyFont="1" applyFill="1" applyBorder="1" applyAlignment="1">
      <alignment horizontal="center" vertical="center"/>
    </xf>
    <xf numFmtId="9" fontId="51" fillId="4" borderId="11" xfId="0" applyNumberFormat="1" applyFont="1" applyFill="1" applyBorder="1" applyAlignment="1">
      <alignment horizontal="center" vertical="center"/>
    </xf>
    <xf numFmtId="9" fontId="51" fillId="4" borderId="3" xfId="0" applyNumberFormat="1" applyFont="1" applyFill="1" applyBorder="1" applyAlignment="1">
      <alignment horizontal="center" vertical="center"/>
    </xf>
    <xf numFmtId="9" fontId="51" fillId="4" borderId="4" xfId="0" applyNumberFormat="1" applyFont="1" applyFill="1" applyBorder="1" applyAlignment="1">
      <alignment horizontal="center" vertical="center"/>
    </xf>
    <xf numFmtId="9" fontId="51" fillId="4" borderId="15" xfId="0" applyNumberFormat="1" applyFont="1" applyFill="1" applyBorder="1" applyAlignment="1">
      <alignment horizontal="center" vertical="center"/>
    </xf>
    <xf numFmtId="9" fontId="63" fillId="4" borderId="2" xfId="0" applyNumberFormat="1" applyFont="1" applyFill="1" applyBorder="1" applyAlignment="1">
      <alignment horizontal="center" vertical="center"/>
    </xf>
    <xf numFmtId="0" fontId="51" fillId="3" borderId="9" xfId="0" applyFont="1" applyFill="1" applyBorder="1" applyAlignment="1">
      <alignment horizontal="center" vertical="center" wrapText="1"/>
    </xf>
    <xf numFmtId="0" fontId="51" fillId="3" borderId="15" xfId="0" applyFont="1" applyFill="1" applyBorder="1" applyAlignment="1">
      <alignment horizontal="center" vertical="center" wrapText="1"/>
    </xf>
    <xf numFmtId="0" fontId="51" fillId="3" borderId="5" xfId="0" applyFont="1" applyFill="1" applyBorder="1" applyAlignment="1">
      <alignment vertical="center" wrapText="1"/>
    </xf>
    <xf numFmtId="0" fontId="51" fillId="3" borderId="9" xfId="0" applyFont="1" applyFill="1" applyBorder="1" applyAlignment="1">
      <alignment vertical="center" wrapText="1"/>
    </xf>
    <xf numFmtId="0" fontId="51" fillId="3" borderId="7" xfId="0" applyFont="1" applyFill="1" applyBorder="1" applyAlignment="1">
      <alignment vertical="center" wrapText="1"/>
    </xf>
    <xf numFmtId="0" fontId="51" fillId="3" borderId="10" xfId="0" applyFont="1" applyFill="1" applyBorder="1" applyAlignment="1">
      <alignment horizontal="center" vertical="center"/>
    </xf>
    <xf numFmtId="0" fontId="51" fillId="3" borderId="11" xfId="0" applyFont="1" applyFill="1" applyBorder="1" applyAlignment="1">
      <alignment horizontal="center" vertical="center"/>
    </xf>
    <xf numFmtId="0" fontId="51" fillId="3" borderId="12" xfId="0" applyFont="1" applyFill="1" applyBorder="1" applyAlignment="1">
      <alignment horizontal="center" vertical="center"/>
    </xf>
    <xf numFmtId="0" fontId="51" fillId="3" borderId="13" xfId="0" applyFont="1" applyFill="1" applyBorder="1" applyAlignment="1">
      <alignment horizontal="center" vertical="center"/>
    </xf>
    <xf numFmtId="0" fontId="51" fillId="3" borderId="0" xfId="0" applyFont="1" applyFill="1" applyBorder="1" applyAlignment="1">
      <alignment horizontal="center" vertical="center"/>
    </xf>
    <xf numFmtId="0" fontId="51" fillId="3" borderId="6" xfId="0" applyFont="1" applyFill="1" applyBorder="1" applyAlignment="1">
      <alignment horizontal="center" vertical="center"/>
    </xf>
    <xf numFmtId="0" fontId="51" fillId="3" borderId="14" xfId="0" applyFont="1" applyFill="1" applyBorder="1" applyAlignment="1">
      <alignment horizontal="center" vertical="center"/>
    </xf>
    <xf numFmtId="0" fontId="51" fillId="3" borderId="15" xfId="0" applyFont="1" applyFill="1" applyBorder="1" applyAlignment="1">
      <alignment horizontal="center" vertical="center"/>
    </xf>
    <xf numFmtId="0" fontId="51" fillId="3" borderId="8" xfId="0" applyFont="1" applyFill="1" applyBorder="1" applyAlignment="1">
      <alignment horizontal="center" vertical="center"/>
    </xf>
    <xf numFmtId="0" fontId="60" fillId="0" borderId="0" xfId="0" applyFont="1" applyAlignment="1">
      <alignment horizontal="center" wrapText="1"/>
    </xf>
    <xf numFmtId="9" fontId="7" fillId="0" borderId="3" xfId="0" applyNumberFormat="1" applyFont="1" applyFill="1" applyBorder="1" applyAlignment="1">
      <alignment horizontal="center" vertical="center"/>
    </xf>
    <xf numFmtId="0" fontId="121" fillId="2" borderId="45" xfId="0" applyFont="1" applyFill="1" applyBorder="1" applyAlignment="1">
      <alignment horizontal="left" vertical="top" wrapText="1"/>
    </xf>
    <xf numFmtId="0" fontId="122" fillId="2" borderId="36" xfId="0" applyFont="1" applyFill="1" applyBorder="1" applyAlignment="1">
      <alignment horizontal="left" vertical="top" wrapText="1"/>
    </xf>
    <xf numFmtId="0" fontId="122" fillId="2" borderId="37" xfId="0" applyFont="1" applyFill="1" applyBorder="1" applyAlignment="1">
      <alignment horizontal="left" vertical="top" wrapText="1"/>
    </xf>
    <xf numFmtId="0" fontId="9" fillId="4" borderId="50" xfId="0" applyFont="1" applyFill="1" applyBorder="1" applyAlignment="1">
      <alignment horizontal="center" vertical="center"/>
    </xf>
    <xf numFmtId="0" fontId="9" fillId="4" borderId="49" xfId="0" applyFont="1" applyFill="1" applyBorder="1" applyAlignment="1">
      <alignment horizontal="center" vertical="center"/>
    </xf>
    <xf numFmtId="0" fontId="23" fillId="3" borderId="105" xfId="0" applyFont="1" applyFill="1" applyBorder="1" applyAlignment="1">
      <alignment horizontal="center" vertical="center"/>
    </xf>
    <xf numFmtId="0" fontId="23" fillId="3" borderId="106" xfId="0" applyFont="1" applyFill="1" applyBorder="1" applyAlignment="1">
      <alignment horizontal="center" vertical="center"/>
    </xf>
    <xf numFmtId="49" fontId="23" fillId="3" borderId="2" xfId="0" applyNumberFormat="1" applyFont="1" applyFill="1" applyBorder="1" applyAlignment="1">
      <alignment horizontal="center" vertical="center"/>
    </xf>
    <xf numFmtId="49" fontId="23" fillId="3" borderId="3" xfId="0" applyNumberFormat="1" applyFont="1" applyFill="1" applyBorder="1" applyAlignment="1">
      <alignment horizontal="center" vertical="center"/>
    </xf>
    <xf numFmtId="49" fontId="23" fillId="3" borderId="49" xfId="0" applyNumberFormat="1" applyFont="1" applyFill="1" applyBorder="1" applyAlignment="1">
      <alignment horizontal="center" vertical="center"/>
    </xf>
    <xf numFmtId="0" fontId="23" fillId="3" borderId="49" xfId="0" applyFont="1" applyFill="1" applyBorder="1" applyAlignment="1">
      <alignment horizontal="center" vertical="center" wrapText="1"/>
    </xf>
    <xf numFmtId="0" fontId="4" fillId="0" borderId="50" xfId="0" applyFont="1" applyBorder="1" applyAlignment="1">
      <alignment horizontal="center"/>
    </xf>
    <xf numFmtId="0" fontId="4" fillId="0" borderId="49" xfId="0" applyFont="1" applyBorder="1" applyAlignment="1">
      <alignment horizontal="center"/>
    </xf>
    <xf numFmtId="0" fontId="5" fillId="0" borderId="10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47"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49" xfId="0" applyFont="1" applyFill="1" applyBorder="1" applyAlignment="1">
      <alignment horizontal="center" vertical="center"/>
    </xf>
    <xf numFmtId="0" fontId="7" fillId="3" borderId="5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49"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9" fillId="4" borderId="50"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4" fillId="4" borderId="50" xfId="0" applyFont="1" applyFill="1" applyBorder="1" applyAlignment="1">
      <alignment horizontal="center" vertical="center"/>
    </xf>
    <xf numFmtId="0" fontId="4" fillId="4" borderId="49" xfId="0" applyFont="1" applyFill="1" applyBorder="1" applyAlignment="1">
      <alignment horizontal="center" vertical="center"/>
    </xf>
    <xf numFmtId="0" fontId="25" fillId="4" borderId="2"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49" xfId="0" applyFont="1" applyFill="1" applyBorder="1" applyAlignment="1">
      <alignment horizontal="center"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49" xfId="0"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9" xfId="0" applyFont="1" applyFill="1" applyBorder="1" applyAlignment="1">
      <alignment horizontal="center" vertical="center"/>
    </xf>
    <xf numFmtId="0" fontId="9" fillId="4" borderId="120" xfId="0" applyFont="1" applyFill="1" applyBorder="1" applyAlignment="1">
      <alignment horizontal="center" vertical="center" wrapText="1"/>
    </xf>
    <xf numFmtId="0" fontId="9" fillId="4" borderId="121" xfId="0" applyFont="1" applyFill="1" applyBorder="1" applyAlignment="1">
      <alignment horizontal="center" vertical="center" wrapText="1"/>
    </xf>
    <xf numFmtId="0" fontId="9" fillId="4" borderId="115" xfId="0" applyFont="1" applyFill="1" applyBorder="1" applyAlignment="1">
      <alignment horizontal="center" vertical="center" wrapText="1"/>
    </xf>
    <xf numFmtId="0" fontId="7" fillId="3" borderId="116"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25" fillId="4" borderId="58" xfId="0" applyFont="1" applyFill="1" applyBorder="1" applyAlignment="1">
      <alignment horizontal="center" vertical="center" wrapText="1"/>
    </xf>
    <xf numFmtId="0" fontId="25" fillId="4" borderId="123" xfId="0" applyFont="1" applyFill="1" applyBorder="1" applyAlignment="1">
      <alignment horizontal="center" vertical="center" wrapText="1"/>
    </xf>
    <xf numFmtId="0" fontId="7" fillId="4" borderId="49" xfId="0" applyFont="1" applyFill="1" applyBorder="1" applyAlignment="1">
      <alignment horizontal="center" vertical="center"/>
    </xf>
    <xf numFmtId="0" fontId="7" fillId="3" borderId="49" xfId="0" applyFont="1" applyFill="1" applyBorder="1" applyAlignment="1">
      <alignment horizontal="center" vertical="center"/>
    </xf>
    <xf numFmtId="9" fontId="25" fillId="4" borderId="2" xfId="0" applyNumberFormat="1" applyFont="1" applyFill="1" applyBorder="1" applyAlignment="1">
      <alignment horizontal="center" vertical="center"/>
    </xf>
    <xf numFmtId="9" fontId="25" fillId="4" borderId="3" xfId="0" applyNumberFormat="1" applyFont="1" applyFill="1" applyBorder="1" applyAlignment="1">
      <alignment horizontal="center" vertical="center"/>
    </xf>
    <xf numFmtId="9" fontId="25" fillId="4" borderId="49" xfId="0" applyNumberFormat="1" applyFont="1" applyFill="1" applyBorder="1" applyAlignment="1">
      <alignment horizontal="center" vertical="center"/>
    </xf>
    <xf numFmtId="9" fontId="58" fillId="4" borderId="3" xfId="0" applyNumberFormat="1" applyFont="1" applyFill="1" applyBorder="1" applyAlignment="1">
      <alignment horizontal="center" vertical="center"/>
    </xf>
    <xf numFmtId="9" fontId="58" fillId="4" borderId="49" xfId="0" applyNumberFormat="1"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23" fillId="3" borderId="49" xfId="0" applyFont="1" applyFill="1" applyBorder="1" applyAlignment="1">
      <alignment horizontal="center" vertical="center"/>
    </xf>
    <xf numFmtId="0" fontId="23" fillId="3" borderId="133" xfId="0" applyFont="1" applyFill="1" applyBorder="1" applyAlignment="1">
      <alignment horizontal="center" vertical="center"/>
    </xf>
    <xf numFmtId="0" fontId="23" fillId="3" borderId="134" xfId="0" applyFont="1" applyFill="1" applyBorder="1" applyAlignment="1">
      <alignment horizontal="center" vertical="center"/>
    </xf>
    <xf numFmtId="0" fontId="23" fillId="3" borderId="135" xfId="0" applyFont="1" applyFill="1" applyBorder="1" applyAlignment="1">
      <alignment horizontal="center" vertical="center"/>
    </xf>
    <xf numFmtId="0" fontId="47" fillId="2" borderId="18" xfId="0" applyFont="1" applyFill="1" applyBorder="1" applyAlignment="1">
      <alignment horizontal="left" vertical="top" wrapText="1"/>
    </xf>
    <xf numFmtId="0" fontId="47" fillId="2" borderId="19" xfId="0" applyFont="1" applyFill="1" applyBorder="1" applyAlignment="1">
      <alignment horizontal="left" vertical="top" wrapText="1"/>
    </xf>
    <xf numFmtId="0" fontId="47" fillId="2" borderId="0" xfId="0" applyFont="1" applyFill="1" applyBorder="1" applyAlignment="1">
      <alignment horizontal="left" vertical="top" wrapText="1"/>
    </xf>
    <xf numFmtId="0" fontId="47" fillId="2" borderId="21" xfId="0" applyFont="1" applyFill="1" applyBorder="1" applyAlignment="1">
      <alignment horizontal="left" vertical="top" wrapText="1"/>
    </xf>
    <xf numFmtId="0" fontId="47" fillId="2" borderId="23" xfId="0" applyFont="1" applyFill="1" applyBorder="1" applyAlignment="1">
      <alignment horizontal="left" vertical="top" wrapText="1"/>
    </xf>
    <xf numFmtId="0" fontId="47" fillId="2" borderId="24" xfId="0" applyFont="1" applyFill="1" applyBorder="1" applyAlignment="1">
      <alignment horizontal="left" vertical="top" wrapText="1"/>
    </xf>
    <xf numFmtId="0" fontId="3" fillId="2" borderId="28" xfId="0" applyFont="1" applyFill="1" applyBorder="1" applyAlignment="1">
      <alignment horizontal="center"/>
    </xf>
    <xf numFmtId="0" fontId="3" fillId="2" borderId="30" xfId="0" applyFont="1" applyFill="1" applyBorder="1" applyAlignment="1">
      <alignment horizontal="center"/>
    </xf>
    <xf numFmtId="0" fontId="3" fillId="2" borderId="31" xfId="0" applyFont="1" applyFill="1" applyBorder="1" applyAlignment="1">
      <alignment horizontal="center"/>
    </xf>
    <xf numFmtId="0" fontId="25" fillId="3" borderId="28" xfId="0" applyFont="1" applyFill="1" applyBorder="1" applyAlignment="1">
      <alignment horizontal="center" vertical="center"/>
    </xf>
    <xf numFmtId="0" fontId="25" fillId="3" borderId="30" xfId="0" applyFont="1" applyFill="1" applyBorder="1" applyAlignment="1">
      <alignment horizontal="center" vertical="center"/>
    </xf>
    <xf numFmtId="0" fontId="25" fillId="3" borderId="31" xfId="0" applyFont="1" applyFill="1" applyBorder="1" applyAlignment="1">
      <alignment horizontal="center" vertical="center"/>
    </xf>
    <xf numFmtId="49" fontId="25" fillId="3" borderId="28" xfId="0" applyNumberFormat="1" applyFont="1" applyFill="1" applyBorder="1" applyAlignment="1">
      <alignment horizontal="center" vertical="center"/>
    </xf>
    <xf numFmtId="49" fontId="25" fillId="3" borderId="30" xfId="0" applyNumberFormat="1" applyFont="1" applyFill="1" applyBorder="1" applyAlignment="1">
      <alignment horizontal="center" vertical="center"/>
    </xf>
    <xf numFmtId="49" fontId="25" fillId="3" borderId="31" xfId="0" applyNumberFormat="1" applyFont="1" applyFill="1" applyBorder="1" applyAlignment="1">
      <alignment horizontal="center" vertical="center"/>
    </xf>
    <xf numFmtId="0" fontId="25" fillId="3" borderId="28" xfId="0" applyFont="1" applyFill="1" applyBorder="1" applyAlignment="1">
      <alignment horizontal="center" vertical="center" wrapText="1"/>
    </xf>
    <xf numFmtId="0" fontId="25" fillId="3" borderId="30" xfId="0" applyFont="1" applyFill="1" applyBorder="1" applyAlignment="1">
      <alignment horizontal="center" vertical="center" wrapText="1"/>
    </xf>
    <xf numFmtId="0" fontId="25" fillId="3" borderId="31" xfId="0" applyFont="1" applyFill="1" applyBorder="1" applyAlignment="1">
      <alignment horizontal="center" vertical="center" wrapText="1"/>
    </xf>
    <xf numFmtId="0" fontId="118" fillId="0" borderId="28" xfId="0" applyFont="1" applyBorder="1" applyAlignment="1">
      <alignment horizontal="center"/>
    </xf>
    <xf numFmtId="0" fontId="118" fillId="0" borderId="30" xfId="0" applyFont="1" applyBorder="1" applyAlignment="1">
      <alignment horizontal="center"/>
    </xf>
    <xf numFmtId="0" fontId="118" fillId="0" borderId="31" xfId="0" applyFont="1" applyBorder="1" applyAlignment="1">
      <alignment horizontal="center"/>
    </xf>
    <xf numFmtId="0" fontId="98" fillId="3" borderId="28" xfId="0" applyFont="1" applyFill="1" applyBorder="1" applyAlignment="1">
      <alignment horizontal="center" vertical="center" wrapText="1"/>
    </xf>
    <xf numFmtId="0" fontId="98" fillId="3" borderId="30" xfId="0" applyFont="1" applyFill="1" applyBorder="1" applyAlignment="1">
      <alignment horizontal="center" vertical="center" wrapText="1"/>
    </xf>
    <xf numFmtId="0" fontId="98" fillId="3" borderId="31" xfId="0" applyFont="1" applyFill="1" applyBorder="1" applyAlignment="1">
      <alignment horizontal="center" vertical="center" wrapText="1"/>
    </xf>
    <xf numFmtId="0" fontId="23" fillId="3" borderId="96" xfId="0" applyFont="1" applyFill="1" applyBorder="1" applyAlignment="1">
      <alignment horizontal="center" vertical="center" wrapText="1"/>
    </xf>
    <xf numFmtId="0" fontId="23" fillId="3" borderId="32" xfId="0" applyFont="1" applyFill="1" applyBorder="1" applyAlignment="1">
      <alignment horizontal="center" vertical="center" wrapText="1"/>
    </xf>
    <xf numFmtId="0" fontId="118" fillId="4" borderId="16" xfId="0" applyFont="1" applyFill="1" applyBorder="1" applyAlignment="1">
      <alignment horizontal="center" vertical="center" wrapText="1"/>
    </xf>
    <xf numFmtId="0" fontId="23" fillId="0" borderId="66" xfId="0" applyFont="1" applyBorder="1" applyAlignment="1">
      <alignment horizontal="center" vertical="center" wrapText="1"/>
    </xf>
    <xf numFmtId="0" fontId="23" fillId="0" borderId="67" xfId="0" applyFont="1" applyBorder="1" applyAlignment="1">
      <alignment horizontal="center" vertical="center" wrapText="1"/>
    </xf>
    <xf numFmtId="0" fontId="23" fillId="0" borderId="68" xfId="0" applyFont="1" applyBorder="1" applyAlignment="1">
      <alignment horizontal="center" vertical="center" wrapText="1"/>
    </xf>
    <xf numFmtId="0" fontId="23" fillId="0" borderId="8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8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88" xfId="0" applyFont="1" applyBorder="1" applyAlignment="1">
      <alignment horizontal="center" vertical="center" wrapText="1"/>
    </xf>
    <xf numFmtId="0" fontId="25" fillId="4" borderId="28" xfId="0" applyFont="1" applyFill="1" applyBorder="1" applyAlignment="1">
      <alignment horizontal="left" vertical="center" wrapText="1"/>
    </xf>
    <xf numFmtId="0" fontId="25" fillId="4" borderId="30" xfId="0" applyFont="1" applyFill="1" applyBorder="1" applyAlignment="1">
      <alignment horizontal="left" vertical="center" wrapText="1"/>
    </xf>
    <xf numFmtId="0" fontId="25" fillId="4" borderId="31" xfId="0" applyFont="1" applyFill="1" applyBorder="1" applyAlignment="1">
      <alignment horizontal="left" vertical="center" wrapText="1"/>
    </xf>
    <xf numFmtId="0" fontId="25" fillId="4" borderId="28" xfId="0" applyFont="1" applyFill="1" applyBorder="1" applyAlignment="1">
      <alignment horizontal="center" vertical="center" wrapText="1"/>
    </xf>
    <xf numFmtId="0" fontId="25" fillId="4" borderId="30"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23" fillId="3" borderId="28" xfId="0" applyFont="1" applyFill="1" applyBorder="1" applyAlignment="1">
      <alignment horizontal="center" vertical="center" wrapText="1"/>
    </xf>
    <xf numFmtId="0" fontId="23" fillId="3" borderId="30"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118" fillId="4" borderId="28" xfId="0" applyFont="1" applyFill="1" applyBorder="1" applyAlignment="1">
      <alignment horizontal="center" vertical="center"/>
    </xf>
    <xf numFmtId="0" fontId="118" fillId="4" borderId="30" xfId="0" applyFont="1" applyFill="1" applyBorder="1" applyAlignment="1">
      <alignment horizontal="center" vertical="center"/>
    </xf>
    <xf numFmtId="0" fontId="118" fillId="4" borderId="31" xfId="0" applyFont="1" applyFill="1" applyBorder="1" applyAlignment="1">
      <alignment horizontal="center" vertical="center"/>
    </xf>
    <xf numFmtId="0" fontId="143" fillId="2" borderId="16" xfId="0" applyFont="1" applyFill="1" applyBorder="1" applyAlignment="1">
      <alignment horizontal="left" vertical="top" wrapText="1"/>
    </xf>
    <xf numFmtId="0" fontId="144" fillId="2" borderId="16" xfId="0" applyFont="1" applyFill="1" applyBorder="1" applyAlignment="1">
      <alignment horizontal="left" vertical="top" wrapText="1"/>
    </xf>
    <xf numFmtId="0" fontId="0" fillId="0" borderId="28" xfId="0" applyBorder="1" applyAlignment="1">
      <alignment horizontal="center" wrapText="1"/>
    </xf>
    <xf numFmtId="0" fontId="0" fillId="0" borderId="30" xfId="0" applyBorder="1" applyAlignment="1">
      <alignment horizontal="center" wrapText="1"/>
    </xf>
    <xf numFmtId="0" fontId="0" fillId="0" borderId="31" xfId="0" applyBorder="1" applyAlignment="1">
      <alignment horizontal="center" wrapText="1"/>
    </xf>
    <xf numFmtId="0" fontId="25" fillId="3" borderId="16" xfId="0" applyFont="1" applyFill="1" applyBorder="1" applyAlignment="1">
      <alignment horizontal="center" vertical="center"/>
    </xf>
    <xf numFmtId="0" fontId="23" fillId="3" borderId="16" xfId="0" applyFont="1" applyFill="1" applyBorder="1" applyAlignment="1">
      <alignment horizontal="center" vertical="center" wrapText="1"/>
    </xf>
    <xf numFmtId="0" fontId="101" fillId="0" borderId="16" xfId="0" applyFont="1" applyBorder="1" applyAlignment="1">
      <alignment horizontal="center" vertical="center" wrapText="1"/>
    </xf>
    <xf numFmtId="0" fontId="118" fillId="4" borderId="16" xfId="0" applyFont="1" applyFill="1" applyBorder="1" applyAlignment="1">
      <alignment horizontal="center" vertical="center"/>
    </xf>
    <xf numFmtId="9" fontId="25" fillId="4" borderId="16" xfId="0" applyNumberFormat="1" applyFont="1" applyFill="1" applyBorder="1" applyAlignment="1">
      <alignment horizontal="center" vertical="center"/>
    </xf>
    <xf numFmtId="0" fontId="25" fillId="3" borderId="16" xfId="0" applyFont="1" applyFill="1" applyBorder="1" applyAlignment="1">
      <alignment horizontal="center" vertical="center" wrapText="1"/>
    </xf>
    <xf numFmtId="0" fontId="95" fillId="4" borderId="2" xfId="0" applyFont="1" applyFill="1" applyBorder="1" applyAlignment="1">
      <alignment horizontal="center" vertical="center" wrapText="1"/>
    </xf>
    <xf numFmtId="0" fontId="95" fillId="4" borderId="3" xfId="0" applyFont="1" applyFill="1" applyBorder="1" applyAlignment="1">
      <alignment horizontal="center" vertical="center" wrapText="1"/>
    </xf>
    <xf numFmtId="0" fontId="95" fillId="4" borderId="4" xfId="0" applyFont="1" applyFill="1" applyBorder="1" applyAlignment="1">
      <alignment horizontal="center" vertical="center" wrapText="1"/>
    </xf>
    <xf numFmtId="0" fontId="25" fillId="3" borderId="1" xfId="0" applyFont="1" applyFill="1" applyBorder="1" applyAlignment="1">
      <alignment horizontal="center" vertical="center"/>
    </xf>
    <xf numFmtId="49" fontId="25" fillId="3" borderId="2" xfId="0" applyNumberFormat="1" applyFont="1" applyFill="1" applyBorder="1" applyAlignment="1">
      <alignment horizontal="center" vertical="center"/>
    </xf>
    <xf numFmtId="49" fontId="25" fillId="3" borderId="3" xfId="0" applyNumberFormat="1" applyFont="1" applyFill="1" applyBorder="1" applyAlignment="1">
      <alignment horizontal="center" vertical="center"/>
    </xf>
    <xf numFmtId="49" fontId="25" fillId="3" borderId="4" xfId="0" applyNumberFormat="1" applyFont="1" applyFill="1" applyBorder="1" applyAlignment="1">
      <alignment horizontal="center" vertical="center"/>
    </xf>
    <xf numFmtId="0" fontId="25" fillId="3" borderId="4" xfId="0" applyFont="1" applyFill="1" applyBorder="1" applyAlignment="1">
      <alignment horizontal="center" vertical="center" wrapText="1"/>
    </xf>
    <xf numFmtId="0" fontId="26" fillId="0" borderId="2" xfId="0" applyFon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5" fillId="3" borderId="2" xfId="0" applyFont="1" applyFill="1" applyBorder="1" applyAlignment="1">
      <alignment horizontal="left" vertical="top" wrapText="1"/>
    </xf>
    <xf numFmtId="0" fontId="25" fillId="3" borderId="3" xfId="0" applyFont="1" applyFill="1" applyBorder="1" applyAlignment="1">
      <alignment horizontal="left" vertical="top" wrapText="1"/>
    </xf>
    <xf numFmtId="0" fontId="25" fillId="3" borderId="4" xfId="0" applyFont="1" applyFill="1" applyBorder="1" applyAlignment="1">
      <alignment horizontal="left" vertical="top" wrapText="1"/>
    </xf>
    <xf numFmtId="0" fontId="25" fillId="4" borderId="2" xfId="0" applyFont="1" applyFill="1" applyBorder="1" applyAlignment="1">
      <alignment horizontal="left" vertical="top" wrapText="1"/>
    </xf>
    <xf numFmtId="0" fontId="25" fillId="4" borderId="3" xfId="0" applyFont="1" applyFill="1" applyBorder="1" applyAlignment="1">
      <alignment horizontal="left" vertical="top"/>
    </xf>
    <xf numFmtId="0" fontId="25" fillId="4" borderId="4" xfId="0" applyFont="1" applyFill="1" applyBorder="1" applyAlignment="1">
      <alignment horizontal="left" vertical="top"/>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4" xfId="0" applyFont="1" applyFill="1" applyBorder="1" applyAlignment="1">
      <alignment horizontal="center" vertical="center"/>
    </xf>
    <xf numFmtId="0" fontId="26" fillId="4" borderId="2" xfId="0" applyFont="1" applyFill="1" applyBorder="1" applyAlignment="1">
      <alignment horizontal="center" vertical="center"/>
    </xf>
    <xf numFmtId="0" fontId="26" fillId="4" borderId="3" xfId="0" applyFont="1" applyFill="1" applyBorder="1" applyAlignment="1">
      <alignment horizontal="center" vertical="center"/>
    </xf>
    <xf numFmtId="0" fontId="26" fillId="4" borderId="4" xfId="0" applyFont="1" applyFill="1" applyBorder="1" applyAlignment="1">
      <alignment horizontal="center" vertical="center"/>
    </xf>
    <xf numFmtId="0" fontId="95" fillId="4" borderId="2" xfId="0" applyFont="1" applyFill="1" applyBorder="1" applyAlignment="1">
      <alignment horizontal="left" vertical="top"/>
    </xf>
    <xf numFmtId="0" fontId="95" fillId="4" borderId="3" xfId="0" applyFont="1" applyFill="1" applyBorder="1" applyAlignment="1">
      <alignment horizontal="left" vertical="top"/>
    </xf>
    <xf numFmtId="0" fontId="95" fillId="4" borderId="4" xfId="0" applyFont="1" applyFill="1" applyBorder="1" applyAlignment="1">
      <alignment horizontal="left" vertical="top"/>
    </xf>
    <xf numFmtId="0" fontId="95" fillId="3" borderId="2" xfId="0" applyFont="1" applyFill="1" applyBorder="1" applyAlignment="1">
      <alignment horizontal="left" vertical="top"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95" fillId="4" borderId="2" xfId="0" applyFont="1" applyFill="1" applyBorder="1" applyAlignment="1">
      <alignment horizontal="center" vertical="center"/>
    </xf>
    <xf numFmtId="0" fontId="95" fillId="4" borderId="3" xfId="0" applyFont="1" applyFill="1" applyBorder="1" applyAlignment="1">
      <alignment horizontal="center" vertical="center"/>
    </xf>
    <xf numFmtId="0" fontId="95" fillId="4" borderId="4" xfId="0" applyFont="1" applyFill="1" applyBorder="1" applyAlignment="1">
      <alignment horizontal="center" vertical="center"/>
    </xf>
    <xf numFmtId="0" fontId="95" fillId="3" borderId="2" xfId="0" applyFont="1" applyFill="1" applyBorder="1" applyAlignment="1">
      <alignment horizontal="left" vertical="center" wrapText="1"/>
    </xf>
    <xf numFmtId="0" fontId="95" fillId="3" borderId="3" xfId="0" applyFont="1" applyFill="1" applyBorder="1" applyAlignment="1">
      <alignment horizontal="left" vertical="center" wrapText="1"/>
    </xf>
    <xf numFmtId="0" fontId="95" fillId="3" borderId="4" xfId="0" applyFont="1" applyFill="1" applyBorder="1" applyAlignment="1">
      <alignment horizontal="left" vertical="center" wrapText="1"/>
    </xf>
    <xf numFmtId="0" fontId="95" fillId="3" borderId="3" xfId="0" applyFont="1" applyFill="1" applyBorder="1" applyAlignment="1">
      <alignment horizontal="left" vertical="top" wrapText="1"/>
    </xf>
    <xf numFmtId="0" fontId="95" fillId="3" borderId="4" xfId="0" applyFont="1" applyFill="1" applyBorder="1" applyAlignment="1">
      <alignment horizontal="left" vertical="top" wrapText="1"/>
    </xf>
    <xf numFmtId="0" fontId="25" fillId="4" borderId="4" xfId="0" applyFont="1" applyFill="1" applyBorder="1" applyAlignment="1">
      <alignment horizontal="center" vertical="center"/>
    </xf>
    <xf numFmtId="9" fontId="25" fillId="4" borderId="4" xfId="0" applyNumberFormat="1" applyFont="1" applyFill="1" applyBorder="1" applyAlignment="1">
      <alignment horizontal="center" vertical="center"/>
    </xf>
    <xf numFmtId="0" fontId="25" fillId="3" borderId="2"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99" fillId="3" borderId="2" xfId="0" applyFont="1" applyFill="1" applyBorder="1" applyAlignment="1">
      <alignment horizontal="left" vertical="center" wrapText="1"/>
    </xf>
    <xf numFmtId="0" fontId="99" fillId="3" borderId="3" xfId="0" applyFont="1" applyFill="1" applyBorder="1" applyAlignment="1">
      <alignment horizontal="left" vertical="center" wrapText="1"/>
    </xf>
    <xf numFmtId="0" fontId="99" fillId="3" borderId="4" xfId="0" applyFont="1" applyFill="1" applyBorder="1" applyAlignment="1">
      <alignment horizontal="left" vertical="center" wrapText="1"/>
    </xf>
    <xf numFmtId="0" fontId="100" fillId="4" borderId="2" xfId="0" applyFont="1" applyFill="1" applyBorder="1" applyAlignment="1">
      <alignment horizontal="center" vertical="center"/>
    </xf>
    <xf numFmtId="0" fontId="100" fillId="4" borderId="3" xfId="0" applyFont="1" applyFill="1" applyBorder="1" applyAlignment="1">
      <alignment horizontal="center" vertical="center"/>
    </xf>
    <xf numFmtId="0" fontId="100" fillId="4" borderId="4" xfId="0" applyFont="1" applyFill="1" applyBorder="1" applyAlignment="1">
      <alignment horizontal="center" vertical="center"/>
    </xf>
    <xf numFmtId="9" fontId="26" fillId="4" borderId="2" xfId="0" applyNumberFormat="1" applyFont="1" applyFill="1" applyBorder="1" applyAlignment="1">
      <alignment horizontal="center" vertical="center"/>
    </xf>
    <xf numFmtId="9" fontId="26" fillId="4" borderId="3" xfId="0" applyNumberFormat="1" applyFont="1" applyFill="1" applyBorder="1" applyAlignment="1">
      <alignment horizontal="center" vertical="center"/>
    </xf>
    <xf numFmtId="9" fontId="26" fillId="4" borderId="4" xfId="0" applyNumberFormat="1" applyFont="1" applyFill="1" applyBorder="1" applyAlignment="1">
      <alignment horizontal="center" vertical="center"/>
    </xf>
    <xf numFmtId="0" fontId="25" fillId="3" borderId="5" xfId="0" applyFont="1" applyFill="1" applyBorder="1" applyAlignment="1">
      <alignment vertical="center" wrapText="1"/>
    </xf>
    <xf numFmtId="0" fontId="25" fillId="3" borderId="9" xfId="0" applyFont="1" applyFill="1" applyBorder="1" applyAlignment="1">
      <alignment vertical="center" wrapText="1"/>
    </xf>
    <xf numFmtId="0" fontId="25" fillId="3" borderId="7" xfId="0" applyFont="1" applyFill="1" applyBorder="1" applyAlignment="1">
      <alignment vertical="center" wrapText="1"/>
    </xf>
    <xf numFmtId="0" fontId="25" fillId="3" borderId="10" xfId="0" applyFont="1" applyFill="1" applyBorder="1" applyAlignment="1">
      <alignment horizontal="center" vertical="center"/>
    </xf>
    <xf numFmtId="0" fontId="25" fillId="3" borderId="11" xfId="0" applyFont="1" applyFill="1" applyBorder="1" applyAlignment="1">
      <alignment horizontal="center" vertical="center"/>
    </xf>
    <xf numFmtId="0" fontId="25" fillId="3" borderId="12"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14" xfId="0" applyFont="1" applyFill="1" applyBorder="1" applyAlignment="1">
      <alignment horizontal="center" vertical="center"/>
    </xf>
    <xf numFmtId="0" fontId="25" fillId="3" borderId="15" xfId="0" applyFont="1" applyFill="1" applyBorder="1" applyAlignment="1">
      <alignment horizontal="center" vertical="center"/>
    </xf>
    <xf numFmtId="0" fontId="25" fillId="3" borderId="8" xfId="0" applyFont="1" applyFill="1" applyBorder="1" applyAlignment="1">
      <alignment horizontal="center" vertical="center"/>
    </xf>
    <xf numFmtId="9" fontId="25" fillId="4" borderId="11" xfId="0" applyNumberFormat="1" applyFont="1" applyFill="1" applyBorder="1" applyAlignment="1">
      <alignment horizontal="center" vertical="center"/>
    </xf>
    <xf numFmtId="0" fontId="25" fillId="3" borderId="15" xfId="0"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49" fontId="6" fillId="4" borderId="3" xfId="0" applyNumberFormat="1" applyFont="1" applyFill="1" applyBorder="1" applyAlignment="1">
      <alignment horizontal="center" vertical="center" wrapText="1"/>
    </xf>
    <xf numFmtId="49" fontId="6" fillId="4" borderId="4" xfId="0" applyNumberFormat="1" applyFont="1" applyFill="1" applyBorder="1" applyAlignment="1">
      <alignment horizontal="center" vertical="center" wrapText="1"/>
    </xf>
    <xf numFmtId="49" fontId="33" fillId="4" borderId="2" xfId="0" applyNumberFormat="1" applyFont="1" applyFill="1" applyBorder="1" applyAlignment="1">
      <alignment horizontal="center" vertical="center" wrapText="1"/>
    </xf>
    <xf numFmtId="49" fontId="33" fillId="4" borderId="3" xfId="0" applyNumberFormat="1" applyFont="1" applyFill="1" applyBorder="1" applyAlignment="1">
      <alignment horizontal="center" vertical="center" wrapText="1"/>
    </xf>
    <xf numFmtId="49" fontId="33" fillId="4" borderId="4" xfId="0" applyNumberFormat="1" applyFont="1" applyFill="1" applyBorder="1" applyAlignment="1">
      <alignment horizontal="center" vertical="center" wrapText="1"/>
    </xf>
    <xf numFmtId="49" fontId="44" fillId="4" borderId="2" xfId="0" applyNumberFormat="1" applyFont="1" applyFill="1" applyBorder="1" applyAlignment="1">
      <alignment horizontal="center" vertical="center" wrapText="1"/>
    </xf>
    <xf numFmtId="49" fontId="44" fillId="4" borderId="3" xfId="0" applyNumberFormat="1" applyFont="1" applyFill="1" applyBorder="1" applyAlignment="1">
      <alignment horizontal="center" vertical="center" wrapText="1"/>
    </xf>
    <xf numFmtId="49" fontId="44" fillId="4" borderId="4" xfId="0" applyNumberFormat="1" applyFont="1" applyFill="1" applyBorder="1" applyAlignment="1">
      <alignment horizontal="center" vertical="center" wrapText="1"/>
    </xf>
    <xf numFmtId="49" fontId="17" fillId="4" borderId="2" xfId="0" applyNumberFormat="1" applyFont="1" applyFill="1" applyBorder="1" applyAlignment="1">
      <alignment horizontal="center" vertical="center" wrapText="1"/>
    </xf>
    <xf numFmtId="49" fontId="14" fillId="4" borderId="3" xfId="0" applyNumberFormat="1" applyFont="1" applyFill="1" applyBorder="1" applyAlignment="1">
      <alignment horizontal="center" vertical="center" wrapText="1"/>
    </xf>
    <xf numFmtId="49" fontId="14" fillId="4" borderId="4" xfId="0" applyNumberFormat="1" applyFont="1" applyFill="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8" xfId="0" applyFont="1" applyBorder="1" applyAlignment="1">
      <alignment horizontal="left" vertical="center" wrapText="1"/>
    </xf>
    <xf numFmtId="0" fontId="7" fillId="9" borderId="2" xfId="0" applyFont="1" applyFill="1" applyBorder="1" applyAlignment="1">
      <alignment horizontal="left" vertical="center" wrapText="1"/>
    </xf>
    <xf numFmtId="0" fontId="7" fillId="9" borderId="3" xfId="0" applyFont="1" applyFill="1" applyBorder="1" applyAlignment="1">
      <alignment horizontal="left" vertical="center" wrapText="1"/>
    </xf>
    <xf numFmtId="0" fontId="7" fillId="9" borderId="4" xfId="0" applyFont="1" applyFill="1" applyBorder="1" applyAlignment="1">
      <alignment horizontal="left" vertical="center" wrapText="1"/>
    </xf>
    <xf numFmtId="0" fontId="9" fillId="4" borderId="77" xfId="0" applyFont="1" applyFill="1" applyBorder="1" applyAlignment="1">
      <alignment horizontal="center" vertical="center"/>
    </xf>
    <xf numFmtId="9" fontId="37" fillId="4" borderId="3" xfId="0" applyNumberFormat="1" applyFont="1" applyFill="1" applyBorder="1" applyAlignment="1">
      <alignment horizontal="center" vertical="center"/>
    </xf>
    <xf numFmtId="9" fontId="37" fillId="4" borderId="4" xfId="0" applyNumberFormat="1" applyFont="1" applyFill="1" applyBorder="1" applyAlignment="1">
      <alignment horizontal="center" vertical="center"/>
    </xf>
    <xf numFmtId="0" fontId="5" fillId="3" borderId="1" xfId="0" quotePrefix="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33" fillId="3" borderId="2" xfId="0" applyFont="1" applyFill="1" applyBorder="1" applyAlignment="1">
      <alignment horizontal="center" vertical="center"/>
    </xf>
    <xf numFmtId="0" fontId="33" fillId="3" borderId="3" xfId="0" applyFont="1" applyFill="1" applyBorder="1" applyAlignment="1">
      <alignment horizontal="center" vertical="center"/>
    </xf>
    <xf numFmtId="0" fontId="33" fillId="3"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101" fillId="4" borderId="2" xfId="0" applyFont="1" applyFill="1" applyBorder="1" applyAlignment="1">
      <alignment horizontal="center" vertical="center" wrapText="1"/>
    </xf>
    <xf numFmtId="0" fontId="101" fillId="4" borderId="3" xfId="0" applyFont="1" applyFill="1" applyBorder="1" applyAlignment="1">
      <alignment horizontal="center" vertical="center" wrapText="1"/>
    </xf>
    <xf numFmtId="0" fontId="101" fillId="4" borderId="4" xfId="0" applyFont="1" applyFill="1" applyBorder="1" applyAlignment="1">
      <alignment horizontal="center" vertical="center" wrapText="1"/>
    </xf>
    <xf numFmtId="0" fontId="163" fillId="2" borderId="0" xfId="0" applyFont="1" applyFill="1" applyAlignment="1">
      <alignment horizontal="center"/>
    </xf>
    <xf numFmtId="0" fontId="45" fillId="3" borderId="1" xfId="0" applyFont="1" applyFill="1" applyBorder="1" applyAlignment="1">
      <alignment horizontal="center" vertical="center"/>
    </xf>
    <xf numFmtId="49" fontId="45" fillId="3" borderId="2" xfId="0" applyNumberFormat="1" applyFont="1" applyFill="1" applyBorder="1" applyAlignment="1">
      <alignment horizontal="center" vertical="center"/>
    </xf>
    <xf numFmtId="49" fontId="45" fillId="3" borderId="3" xfId="0" applyNumberFormat="1" applyFont="1" applyFill="1" applyBorder="1" applyAlignment="1">
      <alignment horizontal="center" vertical="center"/>
    </xf>
    <xf numFmtId="49" fontId="45" fillId="3" borderId="4" xfId="0" applyNumberFormat="1" applyFont="1" applyFill="1" applyBorder="1" applyAlignment="1">
      <alignment horizontal="center" vertical="center"/>
    </xf>
    <xf numFmtId="0" fontId="46" fillId="0" borderId="2" xfId="0" applyFont="1" applyBorder="1" applyAlignment="1">
      <alignment horizontal="center"/>
    </xf>
    <xf numFmtId="0" fontId="46" fillId="0" borderId="3" xfId="0" applyFont="1" applyBorder="1" applyAlignment="1">
      <alignment horizontal="center"/>
    </xf>
    <xf numFmtId="0" fontId="46" fillId="0" borderId="4" xfId="0" applyFont="1" applyBorder="1" applyAlignment="1">
      <alignment horizontal="center"/>
    </xf>
    <xf numFmtId="0" fontId="46" fillId="4" borderId="2" xfId="0" applyFont="1" applyFill="1" applyBorder="1" applyAlignment="1">
      <alignment horizontal="center" vertical="center"/>
    </xf>
    <xf numFmtId="0" fontId="46" fillId="4" borderId="3" xfId="0" applyFont="1" applyFill="1" applyBorder="1" applyAlignment="1">
      <alignment horizontal="center" vertical="center"/>
    </xf>
    <xf numFmtId="0" fontId="46" fillId="4" borderId="4" xfId="0" applyFont="1" applyFill="1" applyBorder="1" applyAlignment="1">
      <alignment horizontal="center" vertical="center"/>
    </xf>
    <xf numFmtId="0" fontId="33" fillId="4" borderId="2" xfId="0" applyFont="1" applyFill="1" applyBorder="1" applyAlignment="1">
      <alignment horizontal="center" vertical="center"/>
    </xf>
    <xf numFmtId="0" fontId="33" fillId="4" borderId="3" xfId="0" applyFont="1" applyFill="1" applyBorder="1" applyAlignment="1">
      <alignment horizontal="center" vertical="center"/>
    </xf>
    <xf numFmtId="0" fontId="33" fillId="4" borderId="4" xfId="0" applyFont="1" applyFill="1" applyBorder="1" applyAlignment="1">
      <alignment horizontal="center" vertical="center"/>
    </xf>
    <xf numFmtId="0" fontId="33" fillId="3" borderId="5"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5" fillId="4" borderId="3" xfId="0" applyFont="1" applyFill="1" applyBorder="1" applyAlignment="1">
      <alignment horizontal="center" vertical="center"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4" fillId="4" borderId="2"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34" fillId="4" borderId="2" xfId="0" applyFont="1" applyFill="1" applyBorder="1" applyAlignment="1">
      <alignment horizontal="center" vertical="center"/>
    </xf>
    <xf numFmtId="0" fontId="34" fillId="4" borderId="3" xfId="0" applyFont="1" applyFill="1" applyBorder="1" applyAlignment="1">
      <alignment horizontal="center" vertical="center"/>
    </xf>
    <xf numFmtId="0" fontId="34" fillId="4" borderId="4" xfId="0" applyFont="1" applyFill="1" applyBorder="1" applyAlignment="1">
      <alignment horizontal="center" vertical="center"/>
    </xf>
    <xf numFmtId="0" fontId="33" fillId="3" borderId="5" xfId="0" applyFont="1" applyFill="1" applyBorder="1" applyAlignment="1">
      <alignment vertical="center" wrapText="1"/>
    </xf>
    <xf numFmtId="0" fontId="33" fillId="3" borderId="9" xfId="0" applyFont="1" applyFill="1" applyBorder="1" applyAlignment="1">
      <alignment vertical="center" wrapText="1"/>
    </xf>
    <xf numFmtId="0" fontId="33" fillId="3" borderId="11" xfId="0" applyFont="1" applyFill="1" applyBorder="1" applyAlignment="1">
      <alignment horizontal="center" vertical="center"/>
    </xf>
    <xf numFmtId="0" fontId="33" fillId="3" borderId="12" xfId="0" applyFont="1" applyFill="1" applyBorder="1" applyAlignment="1">
      <alignment horizontal="center" vertical="center"/>
    </xf>
    <xf numFmtId="0" fontId="33" fillId="3" borderId="0" xfId="0" applyFont="1" applyFill="1" applyBorder="1" applyAlignment="1">
      <alignment horizontal="center" vertical="center"/>
    </xf>
    <xf numFmtId="0" fontId="33" fillId="3" borderId="6" xfId="0" applyFont="1" applyFill="1" applyBorder="1" applyAlignment="1">
      <alignment horizontal="center" vertical="center"/>
    </xf>
    <xf numFmtId="0" fontId="33" fillId="3" borderId="96" xfId="0" applyFont="1" applyFill="1" applyBorder="1" applyAlignment="1">
      <alignment vertical="center" wrapText="1"/>
    </xf>
    <xf numFmtId="0" fontId="33" fillId="3" borderId="32" xfId="0" applyFont="1" applyFill="1" applyBorder="1" applyAlignment="1">
      <alignment vertical="center" wrapText="1"/>
    </xf>
    <xf numFmtId="0" fontId="33" fillId="3" borderId="16" xfId="0" applyFont="1" applyFill="1" applyBorder="1" applyAlignment="1">
      <alignment horizontal="center" vertical="center"/>
    </xf>
    <xf numFmtId="0" fontId="33" fillId="3" borderId="10" xfId="0" applyFont="1" applyFill="1" applyBorder="1" applyAlignment="1">
      <alignment horizontal="center" vertical="center"/>
    </xf>
    <xf numFmtId="0" fontId="33" fillId="3" borderId="13" xfId="0" applyFont="1" applyFill="1" applyBorder="1" applyAlignment="1">
      <alignment horizontal="center" vertical="center"/>
    </xf>
    <xf numFmtId="9" fontId="33" fillId="4" borderId="2" xfId="0" applyNumberFormat="1" applyFont="1" applyFill="1" applyBorder="1" applyAlignment="1">
      <alignment horizontal="center" vertical="center"/>
    </xf>
    <xf numFmtId="9" fontId="33" fillId="4" borderId="3" xfId="0" applyNumberFormat="1" applyFont="1" applyFill="1" applyBorder="1" applyAlignment="1">
      <alignment horizontal="center" vertical="center"/>
    </xf>
    <xf numFmtId="9" fontId="33" fillId="4" borderId="4" xfId="0" applyNumberFormat="1" applyFont="1" applyFill="1" applyBorder="1" applyAlignment="1">
      <alignment horizontal="center" vertical="center"/>
    </xf>
    <xf numFmtId="0" fontId="44" fillId="4" borderId="2" xfId="0" applyFont="1" applyFill="1" applyBorder="1" applyAlignment="1">
      <alignment horizontal="center" vertical="center"/>
    </xf>
    <xf numFmtId="0" fontId="173" fillId="0" borderId="0" xfId="0" applyFont="1" applyAlignment="1">
      <alignment horizontal="center" wrapText="1"/>
    </xf>
    <xf numFmtId="0" fontId="60" fillId="0" borderId="0" xfId="0" applyFont="1" applyAlignment="1">
      <alignment horizontal="center"/>
    </xf>
    <xf numFmtId="3" fontId="63" fillId="3" borderId="2" xfId="0" applyNumberFormat="1" applyFont="1" applyFill="1" applyBorder="1" applyAlignment="1">
      <alignment horizontal="center" vertical="center" wrapText="1"/>
    </xf>
    <xf numFmtId="3" fontId="63" fillId="3" borderId="3" xfId="0" applyNumberFormat="1" applyFont="1" applyFill="1" applyBorder="1" applyAlignment="1">
      <alignment horizontal="center" vertical="center" wrapText="1"/>
    </xf>
    <xf numFmtId="3" fontId="63" fillId="3" borderId="4" xfId="0" applyNumberFormat="1" applyFont="1" applyFill="1" applyBorder="1" applyAlignment="1">
      <alignment horizontal="center" vertical="center" wrapText="1"/>
    </xf>
    <xf numFmtId="9" fontId="51" fillId="3" borderId="3" xfId="0" applyNumberFormat="1" applyFont="1" applyFill="1" applyBorder="1" applyAlignment="1">
      <alignment horizontal="center" vertical="center"/>
    </xf>
    <xf numFmtId="9" fontId="51" fillId="3" borderId="4" xfId="0" applyNumberFormat="1" applyFont="1" applyFill="1" applyBorder="1" applyAlignment="1">
      <alignment horizontal="center" vertical="center"/>
    </xf>
    <xf numFmtId="0" fontId="64" fillId="4" borderId="78" xfId="0" applyFont="1" applyFill="1" applyBorder="1" applyAlignment="1">
      <alignment horizontal="center" vertical="center" wrapText="1"/>
    </xf>
    <xf numFmtId="0" fontId="64" fillId="4" borderId="55" xfId="0" applyFont="1" applyFill="1" applyBorder="1" applyAlignment="1">
      <alignment horizontal="center" vertical="center" wrapText="1"/>
    </xf>
    <xf numFmtId="9" fontId="63" fillId="4" borderId="0" xfId="0" applyNumberFormat="1" applyFont="1" applyFill="1" applyBorder="1" applyAlignment="1">
      <alignment horizontal="center" vertical="center" wrapText="1"/>
    </xf>
    <xf numFmtId="9" fontId="63" fillId="4" borderId="6" xfId="0" applyNumberFormat="1" applyFont="1" applyFill="1" applyBorder="1" applyAlignment="1">
      <alignment horizontal="center" vertical="center" wrapText="1"/>
    </xf>
    <xf numFmtId="9" fontId="63" fillId="4" borderId="15" xfId="0" applyNumberFormat="1" applyFont="1" applyFill="1" applyBorder="1" applyAlignment="1">
      <alignment horizontal="center" vertical="center" wrapText="1"/>
    </xf>
    <xf numFmtId="9" fontId="63" fillId="4" borderId="8" xfId="0" applyNumberFormat="1" applyFont="1" applyFill="1" applyBorder="1" applyAlignment="1">
      <alignment horizontal="center" vertical="center" wrapText="1"/>
    </xf>
    <xf numFmtId="9" fontId="51" fillId="3" borderId="2" xfId="0" applyNumberFormat="1" applyFont="1" applyFill="1" applyBorder="1" applyAlignment="1">
      <alignment horizontal="center" vertical="center"/>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wrapText="1"/>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7" xfId="0" applyFont="1" applyBorder="1" applyAlignment="1">
      <alignment vertical="center" wrapText="1"/>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0" xfId="0" applyFont="1" applyBorder="1" applyAlignment="1">
      <alignment horizontal="center" vertical="center"/>
    </xf>
    <xf numFmtId="0" fontId="7" fillId="0" borderId="6" xfId="0" applyFont="1" applyBorder="1" applyAlignment="1">
      <alignment horizontal="center" vertical="center"/>
    </xf>
    <xf numFmtId="0" fontId="7" fillId="0" borderId="15" xfId="0" applyFont="1" applyBorder="1" applyAlignment="1">
      <alignment horizontal="center" vertical="center"/>
    </xf>
    <xf numFmtId="0" fontId="7" fillId="0" borderId="8" xfId="0" applyFont="1" applyBorder="1" applyAlignment="1">
      <alignment horizontal="center" vertical="center"/>
    </xf>
    <xf numFmtId="0" fontId="118" fillId="4" borderId="60" xfId="0" applyFont="1" applyFill="1" applyBorder="1" applyAlignment="1">
      <alignment horizontal="center" vertical="center"/>
    </xf>
    <xf numFmtId="0" fontId="118" fillId="4" borderId="91" xfId="0" applyFont="1" applyFill="1" applyBorder="1" applyAlignment="1">
      <alignment horizontal="center" vertical="center"/>
    </xf>
    <xf numFmtId="0" fontId="142" fillId="2" borderId="0" xfId="0" applyFont="1" applyFill="1" applyAlignment="1">
      <alignment horizontal="center"/>
    </xf>
    <xf numFmtId="0" fontId="23" fillId="3" borderId="93" xfId="0" applyFont="1" applyFill="1" applyBorder="1" applyAlignment="1">
      <alignment horizontal="center" vertical="center"/>
    </xf>
    <xf numFmtId="0" fontId="23" fillId="3" borderId="92" xfId="0" applyFont="1" applyFill="1" applyBorder="1" applyAlignment="1">
      <alignment horizontal="center" vertical="center"/>
    </xf>
    <xf numFmtId="49" fontId="23" fillId="3" borderId="16" xfId="0" applyNumberFormat="1" applyFont="1" applyFill="1" applyBorder="1" applyAlignment="1">
      <alignment horizontal="center" vertical="center"/>
    </xf>
    <xf numFmtId="49" fontId="23" fillId="3" borderId="91" xfId="0" applyNumberFormat="1" applyFont="1" applyFill="1" applyBorder="1" applyAlignment="1">
      <alignment horizontal="center" vertical="center"/>
    </xf>
    <xf numFmtId="0" fontId="23" fillId="3" borderId="91" xfId="0" applyFont="1" applyFill="1" applyBorder="1" applyAlignment="1">
      <alignment horizontal="center" vertical="center" wrapText="1"/>
    </xf>
    <xf numFmtId="0" fontId="118" fillId="0" borderId="60" xfId="0" applyFont="1" applyBorder="1" applyAlignment="1">
      <alignment horizontal="center"/>
    </xf>
    <xf numFmtId="0" fontId="118" fillId="0" borderId="16" xfId="0" applyFont="1" applyBorder="1" applyAlignment="1">
      <alignment horizontal="center"/>
    </xf>
    <xf numFmtId="0" fontId="118" fillId="0" borderId="91" xfId="0" applyFont="1" applyBorder="1" applyAlignment="1">
      <alignment horizontal="center"/>
    </xf>
    <xf numFmtId="0" fontId="23" fillId="3" borderId="60" xfId="0" applyFont="1" applyFill="1" applyBorder="1" applyAlignment="1">
      <alignment horizontal="center" vertical="center" wrapText="1"/>
    </xf>
    <xf numFmtId="9" fontId="23" fillId="4" borderId="16" xfId="0" applyNumberFormat="1" applyFont="1" applyFill="1" applyBorder="1" applyAlignment="1">
      <alignment horizontal="center" vertical="center"/>
    </xf>
    <xf numFmtId="9" fontId="23" fillId="4" borderId="91" xfId="0" applyNumberFormat="1" applyFont="1" applyFill="1" applyBorder="1" applyAlignment="1">
      <alignment horizontal="center" vertical="center"/>
    </xf>
    <xf numFmtId="0" fontId="141" fillId="0" borderId="0" xfId="0" applyFont="1" applyAlignment="1">
      <alignment horizontal="center" wrapText="1"/>
    </xf>
    <xf numFmtId="0" fontId="119" fillId="3" borderId="28" xfId="0" applyFont="1" applyFill="1" applyBorder="1" applyAlignment="1">
      <alignment horizontal="left" vertical="center" wrapText="1"/>
    </xf>
    <xf numFmtId="0" fontId="119" fillId="3" borderId="30" xfId="0" applyFont="1" applyFill="1" applyBorder="1" applyAlignment="1">
      <alignment horizontal="left" vertical="center" wrapText="1"/>
    </xf>
    <xf numFmtId="0" fontId="119" fillId="3" borderId="98" xfId="0" applyFont="1" applyFill="1" applyBorder="1" applyAlignment="1">
      <alignment horizontal="left" vertical="center" wrapText="1"/>
    </xf>
    <xf numFmtId="0" fontId="23" fillId="3" borderId="16" xfId="0" applyFont="1" applyFill="1" applyBorder="1" applyAlignment="1">
      <alignment horizontal="center" vertical="center"/>
    </xf>
    <xf numFmtId="0" fontId="23" fillId="3" borderId="91" xfId="0" applyFont="1" applyFill="1" applyBorder="1" applyAlignment="1">
      <alignment horizontal="center" vertical="center"/>
    </xf>
    <xf numFmtId="0" fontId="118" fillId="4" borderId="60" xfId="0" applyFont="1" applyFill="1" applyBorder="1" applyAlignment="1">
      <alignment horizontal="center" vertical="center" wrapText="1"/>
    </xf>
    <xf numFmtId="0" fontId="118" fillId="4" borderId="91" xfId="0" applyFont="1" applyFill="1" applyBorder="1" applyAlignment="1">
      <alignment horizontal="center" vertical="center" wrapText="1"/>
    </xf>
    <xf numFmtId="0" fontId="136" fillId="3" borderId="16" xfId="0" applyFont="1" applyFill="1" applyBorder="1" applyAlignment="1">
      <alignment horizontal="center" vertical="center" wrapText="1"/>
    </xf>
    <xf numFmtId="0" fontId="136" fillId="3" borderId="91" xfId="0" applyFont="1" applyFill="1" applyBorder="1" applyAlignment="1">
      <alignment horizontal="center" vertical="center" wrapText="1"/>
    </xf>
    <xf numFmtId="0" fontId="118" fillId="3" borderId="16" xfId="0" applyFont="1" applyFill="1" applyBorder="1" applyAlignment="1">
      <alignment horizontal="center" vertical="center"/>
    </xf>
    <xf numFmtId="0" fontId="118" fillId="3" borderId="91" xfId="0" applyFont="1" applyFill="1" applyBorder="1" applyAlignment="1">
      <alignment horizontal="center" vertical="center"/>
    </xf>
    <xf numFmtId="0" fontId="23" fillId="0" borderId="60"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91" xfId="0" applyFont="1" applyBorder="1" applyAlignment="1">
      <alignment horizontal="center" vertical="center" wrapText="1"/>
    </xf>
    <xf numFmtId="0" fontId="23" fillId="4" borderId="16" xfId="0" applyFont="1" applyFill="1" applyBorder="1" applyAlignment="1">
      <alignment horizontal="center" vertical="center" wrapText="1"/>
    </xf>
    <xf numFmtId="0" fontId="23" fillId="4" borderId="16" xfId="0" applyFont="1" applyFill="1" applyBorder="1" applyAlignment="1">
      <alignment horizontal="center" vertical="center"/>
    </xf>
    <xf numFmtId="0" fontId="23" fillId="4" borderId="91" xfId="0" applyFont="1" applyFill="1" applyBorder="1" applyAlignment="1">
      <alignment horizontal="center" vertical="center"/>
    </xf>
    <xf numFmtId="0" fontId="23" fillId="4" borderId="91" xfId="0" applyFont="1" applyFill="1" applyBorder="1" applyAlignment="1">
      <alignment horizontal="center" vertical="center" wrapText="1"/>
    </xf>
    <xf numFmtId="0" fontId="72" fillId="0" borderId="23" xfId="0" applyFont="1" applyBorder="1" applyAlignment="1">
      <alignment horizontal="center" wrapText="1"/>
    </xf>
    <xf numFmtId="0" fontId="73" fillId="2" borderId="45" xfId="0" applyFont="1" applyFill="1" applyBorder="1" applyAlignment="1">
      <alignment horizontal="center"/>
    </xf>
    <xf numFmtId="0" fontId="73" fillId="2" borderId="36" xfId="0" applyFont="1" applyFill="1" applyBorder="1" applyAlignment="1">
      <alignment horizontal="center"/>
    </xf>
    <xf numFmtId="0" fontId="73" fillId="2" borderId="37" xfId="0" applyFont="1" applyFill="1" applyBorder="1" applyAlignment="1">
      <alignment horizontal="center"/>
    </xf>
    <xf numFmtId="0" fontId="74" fillId="0" borderId="57" xfId="0" applyFont="1" applyBorder="1" applyAlignment="1">
      <alignment horizontal="center" vertical="center" wrapText="1"/>
    </xf>
    <xf numFmtId="0" fontId="74" fillId="0" borderId="51" xfId="0" applyFont="1" applyBorder="1" applyAlignment="1">
      <alignment horizontal="center" vertical="center" wrapText="1"/>
    </xf>
    <xf numFmtId="0" fontId="74" fillId="0" borderId="52" xfId="0" applyFont="1" applyBorder="1" applyAlignment="1">
      <alignment horizontal="center" vertical="center" wrapText="1"/>
    </xf>
    <xf numFmtId="49" fontId="74" fillId="3" borderId="2" xfId="0" applyNumberFormat="1" applyFont="1" applyFill="1" applyBorder="1" applyAlignment="1">
      <alignment horizontal="center" vertical="center"/>
    </xf>
    <xf numFmtId="49" fontId="74" fillId="3" borderId="3" xfId="0" applyNumberFormat="1" applyFont="1" applyFill="1" applyBorder="1" applyAlignment="1">
      <alignment horizontal="center" vertical="center"/>
    </xf>
    <xf numFmtId="49" fontId="74" fillId="3" borderId="49" xfId="0" applyNumberFormat="1" applyFont="1" applyFill="1" applyBorder="1" applyAlignment="1">
      <alignment horizontal="center" vertical="center"/>
    </xf>
    <xf numFmtId="0" fontId="74" fillId="3" borderId="2" xfId="0"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3" borderId="49" xfId="0" applyFont="1" applyFill="1" applyBorder="1" applyAlignment="1">
      <alignment horizontal="center" vertical="center" wrapText="1"/>
    </xf>
    <xf numFmtId="0" fontId="74" fillId="0" borderId="50" xfId="0" applyFont="1" applyBorder="1" applyAlignment="1">
      <alignment horizontal="center"/>
    </xf>
    <xf numFmtId="0" fontId="74" fillId="0" borderId="3" xfId="0" applyFont="1" applyBorder="1" applyAlignment="1">
      <alignment horizontal="center"/>
    </xf>
    <xf numFmtId="0" fontId="74" fillId="0" borderId="49" xfId="0" applyFont="1" applyBorder="1" applyAlignment="1">
      <alignment horizontal="center"/>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5" fillId="4" borderId="45" xfId="0" applyFont="1" applyFill="1" applyBorder="1" applyAlignment="1">
      <alignment vertical="center" wrapText="1"/>
    </xf>
    <xf numFmtId="0" fontId="75" fillId="4" borderId="36" xfId="0" applyFont="1" applyFill="1" applyBorder="1" applyAlignment="1">
      <alignment vertical="center" wrapText="1"/>
    </xf>
    <xf numFmtId="0" fontId="75" fillId="4" borderId="37" xfId="0" applyFont="1" applyFill="1" applyBorder="1" applyAlignment="1">
      <alignment vertical="center" wrapText="1"/>
    </xf>
    <xf numFmtId="0" fontId="75" fillId="4" borderId="20" xfId="0" applyFont="1" applyFill="1" applyBorder="1" applyAlignment="1">
      <alignment vertical="center" wrapText="1"/>
    </xf>
    <xf numFmtId="0" fontId="75" fillId="4" borderId="0" xfId="0" applyFont="1" applyFill="1" applyBorder="1" applyAlignment="1">
      <alignment vertical="center" wrapText="1"/>
    </xf>
    <xf numFmtId="0" fontId="75" fillId="4" borderId="21" xfId="0" applyFont="1" applyFill="1" applyBorder="1" applyAlignment="1">
      <alignment vertical="center" wrapText="1"/>
    </xf>
    <xf numFmtId="0" fontId="77" fillId="3" borderId="40" xfId="0" applyFont="1" applyFill="1" applyBorder="1" applyAlignment="1">
      <alignment horizontal="center" vertical="center" wrapText="1"/>
    </xf>
    <xf numFmtId="0" fontId="77" fillId="3" borderId="42"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0" fontId="75" fillId="4" borderId="47" xfId="0" applyFont="1" applyFill="1" applyBorder="1" applyAlignment="1">
      <alignment horizontal="center" vertical="center" wrapText="1"/>
    </xf>
    <xf numFmtId="0" fontId="77" fillId="3" borderId="50" xfId="0" applyFont="1" applyFill="1" applyBorder="1" applyAlignment="1">
      <alignment horizontal="center" vertical="center" wrapText="1"/>
    </xf>
    <xf numFmtId="0" fontId="77" fillId="3" borderId="3" xfId="0" applyFont="1" applyFill="1" applyBorder="1" applyAlignment="1">
      <alignment horizontal="center" vertical="center" wrapText="1"/>
    </xf>
    <xf numFmtId="0" fontId="77" fillId="3" borderId="49" xfId="0" applyFont="1" applyFill="1" applyBorder="1" applyAlignment="1">
      <alignment horizontal="center" vertical="center" wrapText="1"/>
    </xf>
    <xf numFmtId="0" fontId="78" fillId="4" borderId="50" xfId="0" applyFont="1" applyFill="1" applyBorder="1" applyAlignment="1">
      <alignment horizontal="center" vertical="center"/>
    </xf>
    <xf numFmtId="0" fontId="78" fillId="4" borderId="3" xfId="0" applyFont="1" applyFill="1" applyBorder="1" applyAlignment="1">
      <alignment horizontal="center" vertical="center"/>
    </xf>
    <xf numFmtId="0" fontId="78" fillId="4" borderId="49" xfId="0" applyFont="1" applyFill="1" applyBorder="1" applyAlignment="1">
      <alignment horizontal="center" vertical="center"/>
    </xf>
    <xf numFmtId="0" fontId="74" fillId="4" borderId="50" xfId="0" applyFont="1" applyFill="1" applyBorder="1" applyAlignment="1">
      <alignment horizontal="center" vertical="center"/>
    </xf>
    <xf numFmtId="0" fontId="74" fillId="4" borderId="3" xfId="0" applyFont="1" applyFill="1" applyBorder="1" applyAlignment="1">
      <alignment horizontal="center" vertical="center"/>
    </xf>
    <xf numFmtId="0" fontId="74" fillId="4" borderId="49" xfId="0" applyFont="1" applyFill="1" applyBorder="1" applyAlignment="1">
      <alignment horizontal="center" vertical="center"/>
    </xf>
    <xf numFmtId="49" fontId="79" fillId="0" borderId="36" xfId="0" applyNumberFormat="1" applyFont="1" applyFill="1" applyBorder="1" applyAlignment="1" applyProtection="1">
      <alignment horizontal="center" vertical="center" wrapText="1"/>
      <protection locked="0"/>
    </xf>
    <xf numFmtId="49" fontId="79" fillId="0" borderId="37" xfId="0" applyNumberFormat="1" applyFont="1" applyFill="1" applyBorder="1" applyAlignment="1" applyProtection="1">
      <alignment horizontal="center" vertical="center" wrapText="1"/>
      <protection locked="0"/>
    </xf>
    <xf numFmtId="0" fontId="75" fillId="3" borderId="63" xfId="0" applyFont="1" applyFill="1" applyBorder="1" applyAlignment="1" applyProtection="1">
      <alignment horizontal="left" vertical="top" wrapText="1"/>
      <protection locked="0"/>
    </xf>
    <xf numFmtId="0" fontId="75" fillId="3" borderId="18" xfId="0" applyFont="1" applyFill="1" applyBorder="1" applyAlignment="1">
      <alignment horizontal="left" vertical="top" wrapText="1"/>
    </xf>
    <xf numFmtId="0" fontId="75" fillId="3" borderId="19" xfId="0" applyFont="1" applyFill="1" applyBorder="1" applyAlignment="1">
      <alignment horizontal="left" vertical="top"/>
    </xf>
    <xf numFmtId="0" fontId="77" fillId="3" borderId="2"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49" xfId="0" applyFont="1" applyFill="1" applyBorder="1" applyAlignment="1">
      <alignment horizontal="center" vertical="center"/>
    </xf>
    <xf numFmtId="0" fontId="77" fillId="3" borderId="53" xfId="0" applyFont="1" applyFill="1" applyBorder="1" applyAlignment="1">
      <alignment horizontal="center" vertical="center" wrapText="1"/>
    </xf>
    <xf numFmtId="0" fontId="77" fillId="3" borderId="46" xfId="0" applyFont="1" applyFill="1" applyBorder="1" applyAlignment="1">
      <alignment horizontal="center" vertical="center" wrapText="1"/>
    </xf>
    <xf numFmtId="9" fontId="77" fillId="4" borderId="2" xfId="0" applyNumberFormat="1" applyFont="1" applyFill="1" applyBorder="1" applyAlignment="1">
      <alignment horizontal="center" vertical="center"/>
    </xf>
    <xf numFmtId="9" fontId="77" fillId="4" borderId="3" xfId="0" applyNumberFormat="1" applyFont="1" applyFill="1" applyBorder="1" applyAlignment="1">
      <alignment horizontal="center" vertical="center"/>
    </xf>
    <xf numFmtId="9" fontId="77" fillId="4" borderId="49" xfId="0" applyNumberFormat="1" applyFont="1" applyFill="1" applyBorder="1" applyAlignment="1">
      <alignment horizontal="center" vertical="center"/>
    </xf>
    <xf numFmtId="9" fontId="77" fillId="4" borderId="2" xfId="0" applyNumberFormat="1" applyFont="1" applyFill="1" applyBorder="1" applyAlignment="1">
      <alignment horizontal="center" vertical="top"/>
    </xf>
    <xf numFmtId="9" fontId="77" fillId="4" borderId="11" xfId="0" applyNumberFormat="1" applyFont="1" applyFill="1" applyBorder="1" applyAlignment="1">
      <alignment horizontal="center" vertical="top"/>
    </xf>
    <xf numFmtId="9" fontId="77" fillId="4" borderId="3" xfId="0" applyNumberFormat="1" applyFont="1" applyFill="1" applyBorder="1" applyAlignment="1">
      <alignment horizontal="center" vertical="top"/>
    </xf>
    <xf numFmtId="9" fontId="77" fillId="4" borderId="49" xfId="0" applyNumberFormat="1" applyFont="1" applyFill="1" applyBorder="1" applyAlignment="1">
      <alignment horizontal="center" vertical="top"/>
    </xf>
    <xf numFmtId="9" fontId="73" fillId="4" borderId="3" xfId="0" applyNumberFormat="1" applyFont="1" applyFill="1" applyBorder="1" applyAlignment="1">
      <alignment horizontal="center" vertical="top"/>
    </xf>
    <xf numFmtId="9" fontId="73" fillId="4" borderId="49" xfId="0" applyNumberFormat="1" applyFont="1" applyFill="1" applyBorder="1" applyAlignment="1">
      <alignment horizontal="center" vertical="top"/>
    </xf>
    <xf numFmtId="0" fontId="76" fillId="0" borderId="2" xfId="0" applyFont="1" applyFill="1" applyBorder="1" applyAlignment="1">
      <alignment horizontal="center" vertical="center" wrapText="1"/>
    </xf>
    <xf numFmtId="0" fontId="59" fillId="0" borderId="3" xfId="0" applyFont="1" applyBorder="1" applyAlignment="1">
      <alignment horizontal="center" vertical="center" wrapText="1"/>
    </xf>
    <xf numFmtId="0" fontId="59" fillId="0" borderId="49" xfId="0" applyFont="1" applyBorder="1" applyAlignment="1">
      <alignment horizontal="center" vertical="center" wrapText="1"/>
    </xf>
    <xf numFmtId="0" fontId="81" fillId="6" borderId="2" xfId="0" applyFont="1" applyFill="1" applyBorder="1" applyAlignment="1">
      <alignment horizontal="center" vertical="center" wrapText="1"/>
    </xf>
    <xf numFmtId="0" fontId="81" fillId="6" borderId="3" xfId="0" applyFont="1" applyFill="1" applyBorder="1" applyAlignment="1">
      <alignment horizontal="center" vertical="center" wrapText="1"/>
    </xf>
    <xf numFmtId="0" fontId="81" fillId="6" borderId="49" xfId="0" applyFont="1" applyFill="1" applyBorder="1" applyAlignment="1">
      <alignment horizontal="center" vertical="center" wrapText="1"/>
    </xf>
    <xf numFmtId="0" fontId="168" fillId="3" borderId="14" xfId="0" applyFont="1" applyFill="1" applyBorder="1" applyAlignment="1">
      <alignment horizontal="center" vertical="center"/>
    </xf>
    <xf numFmtId="0" fontId="168" fillId="3" borderId="15" xfId="0" applyFont="1" applyFill="1" applyBorder="1" applyAlignment="1">
      <alignment horizontal="center" vertical="center"/>
    </xf>
    <xf numFmtId="0" fontId="168" fillId="3" borderId="47" xfId="0" applyFont="1" applyFill="1" applyBorder="1" applyAlignment="1">
      <alignment horizontal="center" vertical="center"/>
    </xf>
    <xf numFmtId="0" fontId="83" fillId="3" borderId="2" xfId="0" applyFont="1" applyFill="1" applyBorder="1" applyAlignment="1">
      <alignment horizontal="center" vertical="center"/>
    </xf>
    <xf numFmtId="0" fontId="83" fillId="3" borderId="3" xfId="0" applyFont="1" applyFill="1" applyBorder="1" applyAlignment="1">
      <alignment horizontal="center" vertical="center"/>
    </xf>
    <xf numFmtId="0" fontId="83" fillId="3" borderId="49" xfId="0" applyFont="1" applyFill="1" applyBorder="1" applyAlignment="1">
      <alignment horizontal="center" vertical="center"/>
    </xf>
    <xf numFmtId="0" fontId="168" fillId="3" borderId="2" xfId="0" applyFont="1" applyFill="1" applyBorder="1" applyAlignment="1">
      <alignment horizontal="center" vertical="center"/>
    </xf>
    <xf numFmtId="0" fontId="168" fillId="3" borderId="3" xfId="0" applyFont="1" applyFill="1" applyBorder="1" applyAlignment="1">
      <alignment horizontal="center" vertical="center"/>
    </xf>
    <xf numFmtId="0" fontId="168" fillId="3" borderId="49" xfId="0" applyFont="1" applyFill="1" applyBorder="1" applyAlignment="1">
      <alignment horizontal="center" vertical="center"/>
    </xf>
    <xf numFmtId="0" fontId="79" fillId="4" borderId="2" xfId="0" applyFont="1" applyFill="1" applyBorder="1" applyAlignment="1">
      <alignment horizontal="center" vertical="center" wrapText="1"/>
    </xf>
    <xf numFmtId="0" fontId="79" fillId="4" borderId="3" xfId="0" applyFont="1" applyFill="1" applyBorder="1" applyAlignment="1">
      <alignment horizontal="center" vertical="center" wrapText="1"/>
    </xf>
    <xf numFmtId="0" fontId="79" fillId="4" borderId="49" xfId="0" applyFont="1" applyFill="1" applyBorder="1" applyAlignment="1">
      <alignment horizontal="center" vertical="center" wrapText="1"/>
    </xf>
    <xf numFmtId="0" fontId="81" fillId="3" borderId="2" xfId="0" applyFont="1" applyFill="1" applyBorder="1" applyAlignment="1">
      <alignment horizontal="center" vertical="center"/>
    </xf>
    <xf numFmtId="0" fontId="81" fillId="3" borderId="3" xfId="0" applyFont="1" applyFill="1" applyBorder="1" applyAlignment="1">
      <alignment horizontal="center" vertical="center"/>
    </xf>
    <xf numFmtId="0" fontId="81" fillId="3" borderId="49" xfId="0" applyFont="1" applyFill="1" applyBorder="1" applyAlignment="1">
      <alignment horizontal="center" vertical="center"/>
    </xf>
    <xf numFmtId="0" fontId="79" fillId="6" borderId="2" xfId="0" applyFont="1" applyFill="1" applyBorder="1" applyAlignment="1">
      <alignment horizontal="center" vertical="center" wrapText="1"/>
    </xf>
    <xf numFmtId="0" fontId="79" fillId="6" borderId="3" xfId="0" applyFont="1" applyFill="1" applyBorder="1" applyAlignment="1">
      <alignment horizontal="center" vertical="center" wrapText="1"/>
    </xf>
    <xf numFmtId="0" fontId="79" fillId="6" borderId="49" xfId="0" applyFont="1" applyFill="1" applyBorder="1" applyAlignment="1">
      <alignment horizontal="center" vertical="center" wrapText="1"/>
    </xf>
    <xf numFmtId="0" fontId="141" fillId="0" borderId="0" xfId="0" applyFont="1" applyAlignment="1">
      <alignment horizontal="center"/>
    </xf>
    <xf numFmtId="0" fontId="23" fillId="3" borderId="1" xfId="0" applyFont="1" applyFill="1" applyBorder="1" applyAlignment="1">
      <alignment horizontal="center" vertical="center"/>
    </xf>
    <xf numFmtId="49" fontId="23" fillId="3" borderId="4" xfId="0" applyNumberFormat="1" applyFont="1" applyFill="1" applyBorder="1" applyAlignment="1">
      <alignment horizontal="center" vertical="center"/>
    </xf>
    <xf numFmtId="0" fontId="118" fillId="0" borderId="2" xfId="0" applyFont="1" applyBorder="1" applyAlignment="1">
      <alignment horizontal="center"/>
    </xf>
    <xf numFmtId="0" fontId="118" fillId="0" borderId="3" xfId="0" applyFont="1" applyBorder="1" applyAlignment="1">
      <alignment horizontal="center"/>
    </xf>
    <xf numFmtId="0" fontId="118" fillId="0" borderId="4" xfId="0" applyFont="1" applyBorder="1" applyAlignment="1">
      <alignment horizont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4" borderId="3" xfId="0" applyFont="1" applyFill="1" applyBorder="1" applyAlignment="1">
      <alignment horizontal="left" vertical="center" wrapText="1"/>
    </xf>
    <xf numFmtId="0" fontId="23" fillId="4" borderId="3" xfId="0" applyFont="1" applyFill="1" applyBorder="1" applyAlignment="1">
      <alignment horizontal="left" vertical="center"/>
    </xf>
    <xf numFmtId="0" fontId="23" fillId="4" borderId="4" xfId="0" applyFont="1" applyFill="1" applyBorder="1" applyAlignment="1">
      <alignment horizontal="left" vertical="center"/>
    </xf>
    <xf numFmtId="0" fontId="23" fillId="4" borderId="4" xfId="0" applyFont="1" applyFill="1" applyBorder="1" applyAlignment="1">
      <alignment horizontal="center" vertical="center" wrapText="1"/>
    </xf>
    <xf numFmtId="172" fontId="23" fillId="4" borderId="2" xfId="0" applyNumberFormat="1" applyFont="1" applyFill="1" applyBorder="1" applyAlignment="1">
      <alignment horizontal="center" vertical="center"/>
    </xf>
    <xf numFmtId="172" fontId="23" fillId="4" borderId="3" xfId="0" applyNumberFormat="1" applyFont="1" applyFill="1" applyBorder="1" applyAlignment="1">
      <alignment horizontal="center" vertical="center"/>
    </xf>
    <xf numFmtId="172" fontId="23" fillId="4" borderId="4" xfId="0" applyNumberFormat="1" applyFont="1" applyFill="1" applyBorder="1" applyAlignment="1">
      <alignment horizontal="center" vertical="center"/>
    </xf>
    <xf numFmtId="0" fontId="23" fillId="3" borderId="5" xfId="0" applyFont="1" applyFill="1" applyBorder="1" applyAlignment="1">
      <alignment vertical="center" wrapText="1"/>
    </xf>
    <xf numFmtId="0" fontId="23" fillId="3" borderId="9" xfId="0" applyFont="1" applyFill="1" applyBorder="1" applyAlignment="1">
      <alignment vertical="center" wrapText="1"/>
    </xf>
    <xf numFmtId="0" fontId="23" fillId="3" borderId="7" xfId="0" applyFont="1" applyFill="1" applyBorder="1" applyAlignment="1">
      <alignment vertical="center" wrapText="1"/>
    </xf>
    <xf numFmtId="0" fontId="23" fillId="3" borderId="10" xfId="0" applyFont="1" applyFill="1" applyBorder="1" applyAlignment="1">
      <alignment horizontal="left" vertical="center"/>
    </xf>
    <xf numFmtId="0" fontId="23" fillId="3" borderId="11" xfId="0" applyFont="1" applyFill="1" applyBorder="1" applyAlignment="1">
      <alignment horizontal="left" vertical="center"/>
    </xf>
    <xf numFmtId="0" fontId="23" fillId="3" borderId="12" xfId="0" applyFont="1" applyFill="1" applyBorder="1" applyAlignment="1">
      <alignment horizontal="left" vertical="center"/>
    </xf>
    <xf numFmtId="0" fontId="23" fillId="3" borderId="13" xfId="0" applyFont="1" applyFill="1" applyBorder="1" applyAlignment="1">
      <alignment horizontal="left" vertical="center"/>
    </xf>
    <xf numFmtId="0" fontId="23" fillId="3" borderId="0" xfId="0" applyFont="1" applyFill="1" applyBorder="1" applyAlignment="1">
      <alignment horizontal="left" vertical="center"/>
    </xf>
    <xf numFmtId="0" fontId="23" fillId="3" borderId="6" xfId="0" applyFont="1" applyFill="1" applyBorder="1" applyAlignment="1">
      <alignment horizontal="left" vertical="center"/>
    </xf>
    <xf numFmtId="0" fontId="23" fillId="3" borderId="14" xfId="0" applyFont="1" applyFill="1" applyBorder="1" applyAlignment="1">
      <alignment horizontal="left" vertical="center"/>
    </xf>
    <xf numFmtId="0" fontId="23" fillId="3" borderId="15" xfId="0" applyFont="1" applyFill="1" applyBorder="1" applyAlignment="1">
      <alignment horizontal="left" vertical="center"/>
    </xf>
    <xf numFmtId="0" fontId="23" fillId="3" borderId="8" xfId="0" applyFont="1" applyFill="1" applyBorder="1" applyAlignment="1">
      <alignment horizontal="left" vertical="center"/>
    </xf>
    <xf numFmtId="1" fontId="23" fillId="4" borderId="2" xfId="0" applyNumberFormat="1" applyFont="1" applyFill="1" applyBorder="1" applyAlignment="1">
      <alignment horizontal="center" vertical="center"/>
    </xf>
    <xf numFmtId="1" fontId="23" fillId="4" borderId="3" xfId="0" applyNumberFormat="1" applyFont="1" applyFill="1" applyBorder="1" applyAlignment="1">
      <alignment horizontal="center" vertical="center"/>
    </xf>
    <xf numFmtId="1" fontId="23" fillId="4" borderId="4" xfId="0" applyNumberFormat="1" applyFont="1" applyFill="1" applyBorder="1" applyAlignment="1">
      <alignment horizontal="center" vertical="center"/>
    </xf>
    <xf numFmtId="0" fontId="7" fillId="0" borderId="2" xfId="0" applyFont="1" applyBorder="1" applyAlignment="1">
      <alignment horizontal="left" vertical="center" wrapText="1"/>
    </xf>
    <xf numFmtId="0" fontId="84" fillId="4" borderId="2" xfId="0" applyFont="1" applyFill="1" applyBorder="1" applyAlignment="1">
      <alignment horizontal="lef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2" fillId="0" borderId="0" xfId="0" applyFont="1" applyAlignment="1">
      <alignment horizontal="center" vertical="center" wrapText="1"/>
    </xf>
    <xf numFmtId="0" fontId="7" fillId="0"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2" fillId="0" borderId="0" xfId="0" applyFont="1" applyFill="1" applyAlignment="1">
      <alignment horizontal="center" wrapText="1"/>
    </xf>
    <xf numFmtId="0" fontId="3" fillId="0" borderId="0" xfId="0" applyFont="1" applyFill="1" applyAlignment="1">
      <alignment horizontal="center"/>
    </xf>
    <xf numFmtId="0" fontId="45" fillId="0" borderId="1" xfId="0" applyFont="1" applyFill="1" applyBorder="1" applyAlignment="1">
      <alignment horizontal="center" vertical="center" wrapText="1"/>
    </xf>
    <xf numFmtId="49" fontId="45" fillId="0" borderId="2" xfId="0" applyNumberFormat="1" applyFont="1" applyFill="1" applyBorder="1" applyAlignment="1">
      <alignment horizontal="center" vertical="center" wrapText="1"/>
    </xf>
    <xf numFmtId="49" fontId="45" fillId="0" borderId="3" xfId="0" applyNumberFormat="1" applyFont="1" applyFill="1" applyBorder="1" applyAlignment="1">
      <alignment horizontal="center" vertical="center" wrapText="1"/>
    </xf>
    <xf numFmtId="49" fontId="45" fillId="0" borderId="4"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4" fillId="0" borderId="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33"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4" fillId="0" borderId="2" xfId="0" applyFont="1" applyFill="1" applyBorder="1" applyAlignment="1">
      <alignment horizontal="center" vertical="center"/>
    </xf>
    <xf numFmtId="0" fontId="163" fillId="0" borderId="3" xfId="0" applyFont="1" applyFill="1" applyBorder="1" applyAlignment="1">
      <alignment horizontal="center" vertical="center"/>
    </xf>
    <xf numFmtId="0" fontId="163" fillId="0" borderId="4" xfId="0" applyFont="1" applyFill="1" applyBorder="1" applyAlignment="1">
      <alignment horizontal="center" vertical="center"/>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3" xfId="0" applyFont="1" applyFill="1" applyBorder="1" applyAlignment="1">
      <alignment horizontal="center" vertical="center"/>
    </xf>
    <xf numFmtId="0" fontId="34" fillId="0" borderId="4" xfId="0" applyFont="1" applyFill="1" applyBorder="1" applyAlignment="1">
      <alignment horizontal="center" vertical="center"/>
    </xf>
    <xf numFmtId="9" fontId="9" fillId="0" borderId="3" xfId="0" applyNumberFormat="1" applyFont="1" applyFill="1" applyBorder="1" applyAlignment="1">
      <alignment horizontal="center" vertical="center"/>
    </xf>
    <xf numFmtId="9" fontId="9" fillId="0" borderId="2"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7" fillId="0" borderId="5" xfId="0" applyFont="1" applyFill="1" applyBorder="1" applyAlignment="1">
      <alignment vertical="center" wrapText="1"/>
    </xf>
    <xf numFmtId="0" fontId="7" fillId="0" borderId="9" xfId="0" applyFont="1" applyFill="1" applyBorder="1" applyAlignment="1">
      <alignment vertical="center" wrapText="1"/>
    </xf>
    <xf numFmtId="0" fontId="7" fillId="0" borderId="7" xfId="0" applyFont="1" applyFill="1" applyBorder="1" applyAlignment="1">
      <alignment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8" xfId="0" applyFont="1" applyFill="1" applyBorder="1" applyAlignment="1">
      <alignment horizontal="center" vertical="center" wrapText="1"/>
    </xf>
    <xf numFmtId="9" fontId="7" fillId="0" borderId="11"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49" fillId="2" borderId="0" xfId="0" applyFont="1" applyFill="1" applyAlignment="1">
      <alignment horizontal="center"/>
    </xf>
    <xf numFmtId="0" fontId="44" fillId="3" borderId="1" xfId="0" applyFont="1" applyFill="1" applyBorder="1" applyAlignment="1">
      <alignment horizontal="center" vertical="center"/>
    </xf>
    <xf numFmtId="49" fontId="6" fillId="3" borderId="2" xfId="0" applyNumberFormat="1" applyFont="1" applyFill="1" applyBorder="1" applyAlignment="1">
      <alignment horizontal="center" vertical="center"/>
    </xf>
    <xf numFmtId="49" fontId="6" fillId="3" borderId="3"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150" fillId="4" borderId="2" xfId="0" applyFont="1" applyFill="1" applyBorder="1" applyAlignment="1">
      <alignment horizontal="center" vertical="center" wrapText="1"/>
    </xf>
    <xf numFmtId="0" fontId="150" fillId="4" borderId="3" xfId="0" applyFont="1" applyFill="1" applyBorder="1" applyAlignment="1">
      <alignment horizontal="center" vertical="center" wrapText="1"/>
    </xf>
    <xf numFmtId="0" fontId="150" fillId="4" borderId="4"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3" fontId="8" fillId="2" borderId="2"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8" fillId="2" borderId="4" xfId="0" applyNumberFormat="1" applyFont="1" applyFill="1" applyBorder="1" applyAlignment="1">
      <alignment horizontal="center" vertical="center"/>
    </xf>
    <xf numFmtId="0" fontId="152" fillId="4" borderId="2" xfId="0" applyFont="1" applyFill="1" applyBorder="1" applyAlignment="1">
      <alignment horizontal="center" vertical="center" wrapText="1"/>
    </xf>
    <xf numFmtId="0" fontId="152" fillId="4" borderId="3" xfId="0" applyFont="1" applyFill="1" applyBorder="1" applyAlignment="1">
      <alignment horizontal="center" vertical="center" wrapText="1"/>
    </xf>
    <xf numFmtId="0" fontId="152" fillId="4" borderId="4"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151" fillId="3" borderId="2" xfId="0" applyFont="1" applyFill="1" applyBorder="1" applyAlignment="1">
      <alignment horizontal="center" vertical="center"/>
    </xf>
    <xf numFmtId="0" fontId="151" fillId="3" borderId="3" xfId="0" applyFont="1" applyFill="1" applyBorder="1" applyAlignment="1">
      <alignment horizontal="center" vertical="center"/>
    </xf>
    <xf numFmtId="0" fontId="151" fillId="3" borderId="4"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52" fillId="0" borderId="2" xfId="0" applyFont="1" applyFill="1" applyBorder="1" applyAlignment="1">
      <alignment horizontal="center" vertical="center" wrapText="1"/>
    </xf>
    <xf numFmtId="0" fontId="152" fillId="0" borderId="3" xfId="0" applyFont="1" applyFill="1" applyBorder="1" applyAlignment="1">
      <alignment horizontal="center" vertical="center" wrapText="1"/>
    </xf>
    <xf numFmtId="0" fontId="152" fillId="0" borderId="4" xfId="0" applyFont="1" applyFill="1" applyBorder="1" applyAlignment="1">
      <alignment horizontal="center" vertical="center" wrapText="1"/>
    </xf>
    <xf numFmtId="3" fontId="8" fillId="0" borderId="2" xfId="0" applyNumberFormat="1" applyFont="1" applyFill="1" applyBorder="1" applyAlignment="1">
      <alignment horizontal="center" vertical="center"/>
    </xf>
    <xf numFmtId="3" fontId="8" fillId="0" borderId="3" xfId="0" applyNumberFormat="1" applyFont="1" applyFill="1" applyBorder="1" applyAlignment="1">
      <alignment horizontal="center" vertical="center"/>
    </xf>
    <xf numFmtId="3" fontId="8" fillId="0" borderId="4" xfId="0" applyNumberFormat="1" applyFont="1" applyFill="1" applyBorder="1" applyAlignment="1">
      <alignment horizontal="center" vertical="center"/>
    </xf>
    <xf numFmtId="9" fontId="6" fillId="0" borderId="2"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9" fontId="6" fillId="0" borderId="3" xfId="0" applyNumberFormat="1" applyFont="1" applyFill="1" applyBorder="1" applyAlignment="1">
      <alignment horizontal="center" vertical="center"/>
    </xf>
    <xf numFmtId="9" fontId="6" fillId="0" borderId="4" xfId="0" applyNumberFormat="1" applyFont="1" applyFill="1" applyBorder="1" applyAlignment="1">
      <alignment horizontal="center" vertical="center"/>
    </xf>
    <xf numFmtId="9" fontId="6" fillId="4" borderId="2" xfId="0" applyNumberFormat="1" applyFont="1" applyFill="1" applyBorder="1" applyAlignment="1">
      <alignment horizontal="center" vertical="center" wrapText="1"/>
    </xf>
    <xf numFmtId="9" fontId="6" fillId="4" borderId="4" xfId="0" applyNumberFormat="1" applyFont="1" applyFill="1" applyBorder="1" applyAlignment="1">
      <alignment horizontal="center" vertical="center" wrapText="1"/>
    </xf>
    <xf numFmtId="9" fontId="6" fillId="4" borderId="2" xfId="0" applyNumberFormat="1" applyFont="1" applyFill="1" applyBorder="1" applyAlignment="1">
      <alignment horizontal="center" vertical="center"/>
    </xf>
    <xf numFmtId="9" fontId="6" fillId="4" borderId="15" xfId="0" applyNumberFormat="1" applyFont="1" applyFill="1" applyBorder="1" applyAlignment="1">
      <alignment horizontal="center" vertical="center"/>
    </xf>
    <xf numFmtId="9" fontId="6" fillId="4" borderId="3"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126" fillId="0" borderId="0" xfId="0" applyFont="1" applyAlignment="1">
      <alignment horizontal="center" wrapText="1"/>
    </xf>
    <xf numFmtId="9" fontId="152" fillId="3" borderId="2" xfId="0" applyNumberFormat="1" applyFont="1" applyFill="1" applyBorder="1" applyAlignment="1">
      <alignment horizontal="center" vertical="center"/>
    </xf>
    <xf numFmtId="9" fontId="152" fillId="3" borderId="11" xfId="0" applyNumberFormat="1" applyFont="1" applyFill="1" applyBorder="1" applyAlignment="1">
      <alignment horizontal="center" vertical="center"/>
    </xf>
    <xf numFmtId="9" fontId="152" fillId="3" borderId="3" xfId="0" applyNumberFormat="1" applyFont="1" applyFill="1" applyBorder="1" applyAlignment="1">
      <alignment horizontal="center" vertical="center"/>
    </xf>
    <xf numFmtId="9" fontId="152" fillId="3" borderId="4" xfId="0" applyNumberFormat="1" applyFont="1" applyFill="1" applyBorder="1" applyAlignment="1">
      <alignment horizontal="center" vertical="center"/>
    </xf>
    <xf numFmtId="9" fontId="155" fillId="0" borderId="2" xfId="0" applyNumberFormat="1" applyFont="1" applyFill="1" applyBorder="1" applyAlignment="1">
      <alignment horizontal="center" vertical="center"/>
    </xf>
    <xf numFmtId="9" fontId="155" fillId="0" borderId="3" xfId="0" applyNumberFormat="1" applyFont="1" applyFill="1" applyBorder="1" applyAlignment="1">
      <alignment horizontal="center" vertical="center"/>
    </xf>
    <xf numFmtId="9" fontId="155" fillId="0" borderId="4" xfId="0" applyNumberFormat="1" applyFont="1" applyFill="1" applyBorder="1" applyAlignment="1">
      <alignment horizontal="center" vertical="center"/>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59" fillId="0" borderId="28" xfId="0" applyFont="1" applyBorder="1" applyAlignment="1">
      <alignment horizontal="center"/>
    </xf>
    <xf numFmtId="0" fontId="59" fillId="0" borderId="30" xfId="0" applyFont="1" applyBorder="1" applyAlignment="1">
      <alignment horizontal="center"/>
    </xf>
    <xf numFmtId="0" fontId="59" fillId="0" borderId="31" xfId="0" applyFont="1" applyBorder="1" applyAlignment="1">
      <alignment horizontal="center"/>
    </xf>
    <xf numFmtId="0" fontId="5" fillId="3" borderId="35" xfId="0" applyFont="1" applyFill="1" applyBorder="1" applyAlignment="1">
      <alignment horizontal="center" vertical="center"/>
    </xf>
    <xf numFmtId="0" fontId="5" fillId="3" borderId="100" xfId="0" applyFont="1" applyFill="1" applyBorder="1" applyAlignment="1">
      <alignment horizontal="center" vertical="center"/>
    </xf>
    <xf numFmtId="0" fontId="5" fillId="3" borderId="101" xfId="0" applyFont="1" applyFill="1" applyBorder="1" applyAlignment="1">
      <alignment horizontal="center" vertical="center"/>
    </xf>
    <xf numFmtId="49" fontId="5" fillId="3" borderId="45" xfId="0" applyNumberFormat="1" applyFont="1" applyFill="1" applyBorder="1" applyAlignment="1">
      <alignment horizontal="center" vertical="center"/>
    </xf>
    <xf numFmtId="49" fontId="5" fillId="3" borderId="36" xfId="0" applyNumberFormat="1" applyFont="1" applyFill="1" applyBorder="1" applyAlignment="1">
      <alignment horizontal="center" vertical="center"/>
    </xf>
    <xf numFmtId="49" fontId="5" fillId="3" borderId="37" xfId="0" applyNumberFormat="1" applyFont="1" applyFill="1" applyBorder="1" applyAlignment="1">
      <alignment horizontal="center" vertical="center"/>
    </xf>
    <xf numFmtId="0" fontId="5" fillId="3" borderId="4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4" fillId="0" borderId="45" xfId="0" applyFont="1" applyBorder="1" applyAlignment="1">
      <alignment horizontal="center"/>
    </xf>
    <xf numFmtId="0" fontId="4" fillId="0" borderId="36" xfId="0" applyFont="1" applyBorder="1" applyAlignment="1">
      <alignment horizontal="center"/>
    </xf>
    <xf numFmtId="0" fontId="4" fillId="0" borderId="37" xfId="0" applyFont="1" applyBorder="1" applyAlignment="1">
      <alignment horizontal="center"/>
    </xf>
    <xf numFmtId="0" fontId="33" fillId="0" borderId="45" xfId="0" applyFont="1" applyBorder="1" applyAlignment="1">
      <alignment horizontal="left" vertical="top" wrapText="1"/>
    </xf>
    <xf numFmtId="0" fontId="33" fillId="0" borderId="36" xfId="0" applyFont="1" applyBorder="1" applyAlignment="1">
      <alignment horizontal="left" vertical="top" wrapText="1"/>
    </xf>
    <xf numFmtId="0" fontId="33" fillId="0" borderId="37" xfId="0" applyFont="1" applyBorder="1" applyAlignment="1">
      <alignment horizontal="left" vertical="top" wrapText="1"/>
    </xf>
    <xf numFmtId="0" fontId="7" fillId="4" borderId="22" xfId="0" applyFont="1" applyFill="1" applyBorder="1" applyAlignment="1">
      <alignment horizontal="center" vertical="center" wrapText="1"/>
    </xf>
    <xf numFmtId="0" fontId="7" fillId="4" borderId="23" xfId="0" applyFont="1" applyFill="1" applyBorder="1" applyAlignment="1">
      <alignment horizontal="center" vertical="center"/>
    </xf>
    <xf numFmtId="0" fontId="7" fillId="4" borderId="24" xfId="0" applyFont="1" applyFill="1" applyBorder="1" applyAlignment="1">
      <alignment horizontal="center" vertical="center"/>
    </xf>
    <xf numFmtId="9" fontId="7" fillId="4" borderId="2" xfId="0" applyNumberFormat="1" applyFont="1" applyFill="1" applyBorder="1" applyAlignment="1">
      <alignment horizontal="center" vertical="center" wrapText="1"/>
    </xf>
    <xf numFmtId="9" fontId="7" fillId="4" borderId="4" xfId="0" applyNumberFormat="1" applyFont="1" applyFill="1" applyBorder="1" applyAlignment="1">
      <alignment horizontal="center" vertical="center" wrapText="1"/>
    </xf>
    <xf numFmtId="0" fontId="5" fillId="4" borderId="4" xfId="0" applyFont="1" applyFill="1" applyBorder="1" applyAlignment="1">
      <alignment horizontal="center" vertical="center" wrapText="1"/>
    </xf>
    <xf numFmtId="0" fontId="7" fillId="4" borderId="3" xfId="0" applyNumberFormat="1" applyFont="1" applyFill="1" applyBorder="1" applyAlignment="1">
      <alignment horizontal="center" vertical="center"/>
    </xf>
    <xf numFmtId="0" fontId="7" fillId="4" borderId="4" xfId="0" applyNumberFormat="1" applyFont="1" applyFill="1" applyBorder="1" applyAlignment="1">
      <alignment horizontal="center" vertical="center"/>
    </xf>
    <xf numFmtId="9" fontId="9" fillId="4" borderId="2" xfId="0" applyNumberFormat="1" applyFont="1" applyFill="1" applyBorder="1" applyAlignment="1">
      <alignment horizontal="center" vertical="center" wrapText="1"/>
    </xf>
    <xf numFmtId="9" fontId="7" fillId="4" borderId="3" xfId="0" applyNumberFormat="1" applyFont="1" applyFill="1" applyBorder="1" applyAlignment="1">
      <alignment horizontal="center" vertical="center" wrapText="1"/>
    </xf>
    <xf numFmtId="0" fontId="4" fillId="3" borderId="1" xfId="0"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xf numFmtId="49" fontId="4" fillId="3" borderId="4"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8" fillId="0" borderId="2" xfId="0" applyFont="1" applyBorder="1" applyAlignment="1">
      <alignment horizontal="center" vertical="center" wrapText="1"/>
    </xf>
    <xf numFmtId="0" fontId="9" fillId="4" borderId="15" xfId="0" applyFont="1" applyFill="1" applyBorder="1" applyAlignment="1">
      <alignment horizontal="center" vertical="center"/>
    </xf>
    <xf numFmtId="0" fontId="9" fillId="4" borderId="14"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8" xfId="0" applyFont="1" applyFill="1" applyBorder="1" applyAlignment="1">
      <alignment horizontal="center" vertical="center" wrapText="1"/>
    </xf>
    <xf numFmtId="9" fontId="7" fillId="4" borderId="14" xfId="0" applyNumberFormat="1" applyFont="1" applyFill="1" applyBorder="1" applyAlignment="1">
      <alignment horizontal="center" vertical="center"/>
    </xf>
    <xf numFmtId="9" fontId="7" fillId="4" borderId="0" xfId="0" applyNumberFormat="1" applyFont="1" applyFill="1" applyBorder="1" applyAlignment="1">
      <alignment horizontal="center" vertical="center"/>
    </xf>
    <xf numFmtId="9" fontId="7" fillId="4" borderId="8" xfId="0" applyNumberFormat="1" applyFont="1" applyFill="1" applyBorder="1" applyAlignment="1">
      <alignment horizontal="center" vertical="center"/>
    </xf>
    <xf numFmtId="0" fontId="39" fillId="4" borderId="2" xfId="0" applyFont="1" applyFill="1" applyBorder="1" applyAlignment="1">
      <alignment horizontal="center" vertical="center" wrapText="1"/>
    </xf>
    <xf numFmtId="0" fontId="39" fillId="4" borderId="4" xfId="0" applyFont="1" applyFill="1" applyBorder="1" applyAlignment="1">
      <alignment horizontal="center" vertical="center" wrapText="1"/>
    </xf>
    <xf numFmtId="9" fontId="148" fillId="4" borderId="3" xfId="0" applyNumberFormat="1" applyFont="1" applyFill="1" applyBorder="1" applyAlignment="1">
      <alignment horizontal="center" vertical="center"/>
    </xf>
    <xf numFmtId="9" fontId="148" fillId="4" borderId="4" xfId="0" applyNumberFormat="1" applyFont="1" applyFill="1" applyBorder="1" applyAlignment="1">
      <alignment horizontal="center" vertical="center"/>
    </xf>
    <xf numFmtId="0" fontId="34" fillId="3" borderId="2" xfId="0" applyFont="1" applyFill="1" applyBorder="1" applyAlignment="1">
      <alignment horizontal="left" vertical="center" wrapText="1"/>
    </xf>
    <xf numFmtId="0" fontId="34" fillId="3" borderId="3" xfId="0" applyFont="1" applyFill="1" applyBorder="1" applyAlignment="1">
      <alignment horizontal="left" vertical="center" wrapText="1"/>
    </xf>
    <xf numFmtId="0" fontId="34" fillId="3" borderId="4" xfId="0" applyFont="1" applyFill="1" applyBorder="1" applyAlignment="1">
      <alignment horizontal="left" vertical="center" wrapText="1"/>
    </xf>
    <xf numFmtId="0" fontId="86" fillId="4" borderId="3" xfId="0" applyFont="1" applyFill="1" applyBorder="1" applyAlignment="1">
      <alignment horizontal="center" vertical="center" wrapText="1"/>
    </xf>
    <xf numFmtId="0" fontId="86" fillId="4" borderId="3" xfId="0" applyFont="1" applyFill="1" applyBorder="1" applyAlignment="1">
      <alignment horizontal="center" vertical="center"/>
    </xf>
    <xf numFmtId="0" fontId="86" fillId="4" borderId="4" xfId="0" applyFont="1" applyFill="1" applyBorder="1" applyAlignment="1">
      <alignment horizontal="center" vertical="center"/>
    </xf>
    <xf numFmtId="0" fontId="50" fillId="3" borderId="2" xfId="0" applyFont="1" applyFill="1" applyBorder="1" applyAlignment="1">
      <alignment horizontal="left" vertical="center" wrapText="1"/>
    </xf>
    <xf numFmtId="0" fontId="50" fillId="3" borderId="3" xfId="0" applyFont="1" applyFill="1" applyBorder="1" applyAlignment="1">
      <alignment horizontal="left" vertical="center" wrapText="1"/>
    </xf>
    <xf numFmtId="0" fontId="50" fillId="3" borderId="4" xfId="0" applyFont="1" applyFill="1" applyBorder="1" applyAlignment="1">
      <alignment horizontal="left" vertical="center" wrapText="1"/>
    </xf>
    <xf numFmtId="0" fontId="50" fillId="3" borderId="2" xfId="0" applyFont="1" applyFill="1" applyBorder="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5" xfId="0" applyFont="1" applyFill="1" applyBorder="1" applyAlignment="1">
      <alignment horizontal="center" vertical="center" wrapText="1"/>
    </xf>
    <xf numFmtId="0" fontId="50" fillId="3" borderId="7" xfId="0" applyFont="1" applyFill="1" applyBorder="1" applyAlignment="1">
      <alignment horizontal="center" vertical="center" wrapText="1"/>
    </xf>
    <xf numFmtId="0" fontId="146" fillId="3" borderId="2" xfId="0" applyFont="1" applyFill="1" applyBorder="1" applyAlignment="1">
      <alignment horizontal="center" vertical="center" wrapText="1"/>
    </xf>
    <xf numFmtId="0" fontId="146" fillId="3" borderId="3" xfId="0" applyFont="1" applyFill="1" applyBorder="1" applyAlignment="1">
      <alignment horizontal="center" vertical="center" wrapText="1"/>
    </xf>
    <xf numFmtId="0" fontId="146" fillId="3" borderId="4" xfId="0" applyFont="1" applyFill="1" applyBorder="1" applyAlignment="1">
      <alignment horizontal="center" vertical="center" wrapText="1"/>
    </xf>
    <xf numFmtId="9" fontId="181" fillId="3" borderId="2" xfId="27" applyNumberFormat="1" applyFont="1" applyFill="1" applyBorder="1" applyAlignment="1">
      <alignment horizontal="center" vertical="center"/>
    </xf>
    <xf numFmtId="9" fontId="181" fillId="3" borderId="4" xfId="27" applyNumberFormat="1" applyFont="1" applyFill="1" applyBorder="1" applyAlignment="1">
      <alignment horizontal="center" vertical="center"/>
    </xf>
    <xf numFmtId="9" fontId="50" fillId="3" borderId="2" xfId="0" applyNumberFormat="1" applyFont="1" applyFill="1" applyBorder="1" applyAlignment="1">
      <alignment horizontal="center" vertical="center"/>
    </xf>
    <xf numFmtId="9" fontId="50" fillId="3" borderId="15" xfId="0" applyNumberFormat="1" applyFont="1" applyFill="1" applyBorder="1" applyAlignment="1">
      <alignment horizontal="center" vertical="center"/>
    </xf>
    <xf numFmtId="9" fontId="50" fillId="3" borderId="3" xfId="0" applyNumberFormat="1" applyFont="1" applyFill="1" applyBorder="1" applyAlignment="1">
      <alignment horizontal="center" vertical="center"/>
    </xf>
    <xf numFmtId="9" fontId="50" fillId="3" borderId="4" xfId="0" applyNumberFormat="1" applyFont="1" applyFill="1" applyBorder="1" applyAlignment="1">
      <alignment horizontal="center" vertical="center"/>
    </xf>
    <xf numFmtId="0" fontId="182" fillId="3" borderId="2" xfId="0" applyFont="1" applyFill="1" applyBorder="1" applyAlignment="1">
      <alignment horizontal="left" vertical="center" wrapText="1"/>
    </xf>
    <xf numFmtId="0" fontId="182" fillId="3" borderId="3" xfId="0" applyFont="1" applyFill="1" applyBorder="1" applyAlignment="1">
      <alignment horizontal="left" vertical="center" wrapText="1"/>
    </xf>
    <xf numFmtId="0" fontId="182" fillId="3" borderId="4" xfId="0" applyFont="1" applyFill="1" applyBorder="1" applyAlignment="1">
      <alignment horizontal="left" vertical="center" wrapText="1"/>
    </xf>
    <xf numFmtId="0" fontId="182" fillId="3" borderId="2" xfId="0" applyFont="1" applyFill="1" applyBorder="1" applyAlignment="1">
      <alignment horizontal="left" vertical="top" wrapText="1"/>
    </xf>
    <xf numFmtId="0" fontId="182" fillId="3" borderId="3" xfId="0" applyFont="1" applyFill="1" applyBorder="1" applyAlignment="1">
      <alignment horizontal="left" vertical="top" wrapText="1"/>
    </xf>
    <xf numFmtId="0" fontId="182" fillId="3" borderId="4" xfId="0" applyFont="1" applyFill="1" applyBorder="1" applyAlignment="1">
      <alignment horizontal="left" vertical="top" wrapText="1"/>
    </xf>
    <xf numFmtId="9" fontId="146" fillId="3" borderId="2" xfId="0" applyNumberFormat="1" applyFont="1" applyFill="1" applyBorder="1" applyAlignment="1">
      <alignment horizontal="center" vertical="center" wrapText="1"/>
    </xf>
    <xf numFmtId="9" fontId="146" fillId="3" borderId="3" xfId="0" applyNumberFormat="1" applyFont="1" applyFill="1" applyBorder="1" applyAlignment="1">
      <alignment horizontal="center" vertical="center" wrapText="1"/>
    </xf>
    <xf numFmtId="9" fontId="146" fillId="3" borderId="4" xfId="0" applyNumberFormat="1" applyFont="1" applyFill="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4" xfId="0" applyFont="1" applyFill="1" applyBorder="1" applyAlignment="1">
      <alignment horizontal="center" vertical="center" wrapText="1"/>
    </xf>
    <xf numFmtId="9" fontId="146" fillId="3" borderId="10" xfId="0" applyNumberFormat="1" applyFont="1" applyFill="1" applyBorder="1" applyAlignment="1">
      <alignment horizontal="center" vertical="center"/>
    </xf>
    <xf numFmtId="9" fontId="146" fillId="3" borderId="11" xfId="0" applyNumberFormat="1" applyFont="1" applyFill="1" applyBorder="1" applyAlignment="1">
      <alignment horizontal="center" vertical="center"/>
    </xf>
    <xf numFmtId="9" fontId="146" fillId="3" borderId="12" xfId="0" applyNumberFormat="1" applyFont="1" applyFill="1" applyBorder="1" applyAlignment="1">
      <alignment horizontal="center" vertical="center"/>
    </xf>
    <xf numFmtId="0" fontId="182" fillId="3" borderId="2" xfId="0" applyFont="1" applyFill="1" applyBorder="1" applyAlignment="1">
      <alignment horizontal="center" vertical="top" wrapText="1"/>
    </xf>
    <xf numFmtId="0" fontId="182" fillId="3" borderId="3" xfId="0" applyFont="1" applyFill="1" applyBorder="1" applyAlignment="1">
      <alignment horizontal="center" vertical="top" wrapText="1"/>
    </xf>
    <xf numFmtId="0" fontId="182" fillId="3" borderId="4" xfId="0" applyFont="1" applyFill="1" applyBorder="1" applyAlignment="1">
      <alignment horizontal="center" vertical="top" wrapText="1"/>
    </xf>
    <xf numFmtId="0" fontId="182" fillId="3" borderId="15" xfId="0" applyFont="1" applyFill="1" applyBorder="1" applyAlignment="1">
      <alignment horizontal="left" vertical="center" wrapText="1"/>
    </xf>
    <xf numFmtId="0" fontId="182" fillId="3" borderId="2" xfId="0" applyFont="1" applyFill="1" applyBorder="1" applyAlignment="1">
      <alignment horizontal="center" vertical="center" wrapText="1"/>
    </xf>
    <xf numFmtId="0" fontId="182" fillId="3" borderId="15" xfId="0" applyFont="1" applyFill="1" applyBorder="1" applyAlignment="1">
      <alignment horizontal="center" vertical="center" wrapText="1"/>
    </xf>
    <xf numFmtId="0" fontId="182" fillId="3" borderId="3" xfId="0" applyFont="1" applyFill="1" applyBorder="1" applyAlignment="1">
      <alignment horizontal="center" vertical="center" wrapText="1"/>
    </xf>
    <xf numFmtId="0" fontId="182" fillId="3" borderId="4" xfId="0" applyFont="1" applyFill="1" applyBorder="1" applyAlignment="1">
      <alignment horizontal="center" vertical="center" wrapText="1"/>
    </xf>
    <xf numFmtId="0" fontId="181" fillId="3" borderId="2" xfId="27" applyFont="1" applyFill="1" applyBorder="1" applyAlignment="1">
      <alignment horizontal="center" vertical="center" wrapText="1"/>
    </xf>
    <xf numFmtId="0" fontId="181" fillId="3" borderId="4" xfId="27" applyFont="1" applyFill="1" applyBorder="1" applyAlignment="1">
      <alignment horizontal="center" vertical="center" wrapText="1"/>
    </xf>
    <xf numFmtId="0" fontId="183" fillId="3" borderId="16" xfId="27" applyFont="1" applyFill="1" applyBorder="1" applyAlignment="1">
      <alignment horizontal="center" vertical="center" wrapText="1"/>
    </xf>
    <xf numFmtId="0" fontId="50" fillId="3" borderId="14"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8" xfId="0" applyFont="1" applyFill="1" applyBorder="1" applyAlignment="1">
      <alignment horizontal="center" vertical="center" wrapText="1"/>
    </xf>
    <xf numFmtId="9" fontId="181" fillId="3" borderId="3" xfId="27" applyNumberFormat="1" applyFont="1" applyFill="1" applyBorder="1" applyAlignment="1">
      <alignment horizontal="center" vertical="center"/>
    </xf>
    <xf numFmtId="0" fontId="50" fillId="3" borderId="2" xfId="0" applyFont="1" applyFill="1" applyBorder="1" applyAlignment="1">
      <alignment horizontal="center" vertical="top" wrapText="1"/>
    </xf>
    <xf numFmtId="0" fontId="50" fillId="3" borderId="15" xfId="0" applyFont="1" applyFill="1" applyBorder="1" applyAlignment="1">
      <alignment horizontal="center" vertical="top" wrapText="1"/>
    </xf>
    <xf numFmtId="0" fontId="50" fillId="3" borderId="3" xfId="0" applyFont="1" applyFill="1" applyBorder="1" applyAlignment="1">
      <alignment horizontal="center" vertical="top" wrapText="1"/>
    </xf>
    <xf numFmtId="0" fontId="50" fillId="3" borderId="4" xfId="0" applyFont="1" applyFill="1" applyBorder="1" applyAlignment="1">
      <alignment horizontal="center" vertical="top" wrapText="1"/>
    </xf>
    <xf numFmtId="0" fontId="182" fillId="3" borderId="14" xfId="0" applyFont="1" applyFill="1" applyBorder="1" applyAlignment="1">
      <alignment horizontal="center" vertical="top" wrapText="1"/>
    </xf>
    <xf numFmtId="0" fontId="182" fillId="3" borderId="15" xfId="0" applyFont="1" applyFill="1" applyBorder="1" applyAlignment="1">
      <alignment horizontal="center" vertical="top" wrapText="1"/>
    </xf>
    <xf numFmtId="0" fontId="182" fillId="3" borderId="8" xfId="0" applyFont="1" applyFill="1" applyBorder="1" applyAlignment="1">
      <alignment horizontal="center" vertical="top" wrapText="1"/>
    </xf>
    <xf numFmtId="9" fontId="183" fillId="3" borderId="3" xfId="27" applyNumberFormat="1" applyFont="1" applyFill="1" applyBorder="1" applyAlignment="1">
      <alignment horizontal="center" vertical="center"/>
    </xf>
    <xf numFmtId="9" fontId="183" fillId="3" borderId="4" xfId="27" applyNumberFormat="1" applyFont="1" applyFill="1" applyBorder="1" applyAlignment="1">
      <alignment horizontal="center" vertical="center"/>
    </xf>
    <xf numFmtId="0" fontId="183" fillId="3" borderId="2" xfId="27" applyFont="1" applyFill="1" applyBorder="1" applyAlignment="1">
      <alignment horizontal="center" vertical="center" wrapText="1"/>
    </xf>
    <xf numFmtId="0" fontId="183" fillId="3" borderId="4" xfId="27" applyFont="1" applyFill="1" applyBorder="1" applyAlignment="1">
      <alignment horizontal="center" vertical="center" wrapText="1"/>
    </xf>
    <xf numFmtId="0" fontId="187" fillId="3" borderId="2" xfId="0" applyFont="1" applyFill="1" applyBorder="1" applyAlignment="1">
      <alignment horizontal="center" vertical="center" wrapText="1"/>
    </xf>
    <xf numFmtId="0" fontId="187" fillId="3" borderId="3" xfId="0" applyFont="1" applyFill="1" applyBorder="1" applyAlignment="1">
      <alignment horizontal="center" vertical="center" wrapText="1"/>
    </xf>
    <xf numFmtId="0" fontId="187" fillId="3" borderId="4" xfId="0" applyFont="1" applyFill="1" applyBorder="1" applyAlignment="1">
      <alignment horizontal="center" vertical="center" wrapText="1"/>
    </xf>
    <xf numFmtId="0" fontId="183" fillId="3" borderId="2" xfId="27" applyFont="1" applyFill="1" applyBorder="1" applyAlignment="1">
      <alignment horizontal="left" vertical="top" wrapText="1"/>
    </xf>
    <xf numFmtId="0" fontId="183" fillId="3" borderId="3" xfId="27" applyFont="1" applyFill="1" applyBorder="1" applyAlignment="1">
      <alignment horizontal="left" vertical="top"/>
    </xf>
    <xf numFmtId="0" fontId="183" fillId="3" borderId="4" xfId="27" applyFont="1" applyFill="1" applyBorder="1" applyAlignment="1">
      <alignment horizontal="left" vertical="top"/>
    </xf>
    <xf numFmtId="0" fontId="127" fillId="4" borderId="2" xfId="0" applyFont="1" applyFill="1" applyBorder="1" applyAlignment="1">
      <alignment horizontal="center" vertical="center"/>
    </xf>
    <xf numFmtId="0" fontId="127" fillId="4" borderId="3" xfId="0" applyFont="1" applyFill="1" applyBorder="1" applyAlignment="1">
      <alignment horizontal="center" vertical="center"/>
    </xf>
    <xf numFmtId="0" fontId="127" fillId="4" borderId="4" xfId="0" applyFont="1" applyFill="1" applyBorder="1" applyAlignment="1">
      <alignment horizontal="center" vertical="center"/>
    </xf>
    <xf numFmtId="0" fontId="183" fillId="3" borderId="2" xfId="27" applyFont="1" applyFill="1" applyBorder="1" applyAlignment="1">
      <alignment horizontal="center" vertical="top" wrapText="1"/>
    </xf>
    <xf numFmtId="0" fontId="183" fillId="3" borderId="3" xfId="27" applyFont="1" applyFill="1" applyBorder="1" applyAlignment="1">
      <alignment horizontal="center" vertical="top"/>
    </xf>
    <xf numFmtId="0" fontId="183" fillId="3" borderId="4" xfId="27" applyFont="1" applyFill="1" applyBorder="1" applyAlignment="1">
      <alignment horizontal="center" vertical="top"/>
    </xf>
    <xf numFmtId="0" fontId="59" fillId="0" borderId="2" xfId="0" applyFont="1" applyBorder="1" applyAlignment="1">
      <alignment horizontal="center" vertical="center" wrapText="1"/>
    </xf>
    <xf numFmtId="0" fontId="59" fillId="0" borderId="4" xfId="0" applyFont="1" applyBorder="1" applyAlignment="1">
      <alignment horizontal="center" vertical="center" wrapText="1"/>
    </xf>
    <xf numFmtId="0" fontId="59" fillId="4" borderId="3" xfId="0" applyFont="1" applyFill="1" applyBorder="1" applyAlignment="1">
      <alignment horizontal="center" vertical="center" wrapText="1"/>
    </xf>
    <xf numFmtId="0" fontId="59" fillId="4" borderId="3" xfId="0" applyFont="1" applyFill="1" applyBorder="1" applyAlignment="1">
      <alignment horizontal="center" vertical="center"/>
    </xf>
    <xf numFmtId="0" fontId="59" fillId="4" borderId="4" xfId="0" applyFont="1" applyFill="1" applyBorder="1" applyAlignment="1">
      <alignment horizontal="center" vertical="center"/>
    </xf>
    <xf numFmtId="0" fontId="50" fillId="3" borderId="5" xfId="0" applyFont="1" applyFill="1" applyBorder="1" applyAlignment="1">
      <alignment horizontal="left" vertical="center" wrapText="1"/>
    </xf>
    <xf numFmtId="0" fontId="50" fillId="3" borderId="7" xfId="0" applyFont="1" applyFill="1" applyBorder="1" applyAlignment="1">
      <alignment horizontal="left" vertical="center" wrapText="1"/>
    </xf>
    <xf numFmtId="0" fontId="50" fillId="4" borderId="2" xfId="0" applyFont="1" applyFill="1" applyBorder="1" applyAlignment="1">
      <alignment horizontal="center" vertical="center" wrapText="1"/>
    </xf>
    <xf numFmtId="0" fontId="50" fillId="4" borderId="3" xfId="0" applyFont="1" applyFill="1" applyBorder="1" applyAlignment="1">
      <alignment horizontal="center" vertical="center" wrapText="1"/>
    </xf>
    <xf numFmtId="0" fontId="50" fillId="4" borderId="4" xfId="0" applyFont="1" applyFill="1" applyBorder="1" applyAlignment="1">
      <alignment horizontal="center" vertical="center" wrapText="1"/>
    </xf>
    <xf numFmtId="0" fontId="126" fillId="3" borderId="2" xfId="0" applyFont="1" applyFill="1" applyBorder="1" applyAlignment="1">
      <alignment horizontal="center" vertical="center" wrapText="1"/>
    </xf>
    <xf numFmtId="0" fontId="126" fillId="3" borderId="3" xfId="0" applyFont="1" applyFill="1" applyBorder="1" applyAlignment="1">
      <alignment horizontal="center" vertical="center" wrapText="1"/>
    </xf>
    <xf numFmtId="0" fontId="126" fillId="3" borderId="4" xfId="0" applyFont="1" applyFill="1" applyBorder="1" applyAlignment="1">
      <alignment horizontal="center" vertical="center" wrapText="1"/>
    </xf>
    <xf numFmtId="0" fontId="127" fillId="3" borderId="2" xfId="0" applyFont="1" applyFill="1" applyBorder="1" applyAlignment="1">
      <alignment horizontal="center" vertical="center"/>
    </xf>
    <xf numFmtId="0" fontId="127" fillId="3" borderId="3" xfId="0" applyFont="1" applyFill="1" applyBorder="1" applyAlignment="1">
      <alignment horizontal="center" vertical="center"/>
    </xf>
    <xf numFmtId="0" fontId="127" fillId="3" borderId="4" xfId="0" applyFont="1" applyFill="1" applyBorder="1" applyAlignment="1">
      <alignment horizontal="center" vertical="center"/>
    </xf>
    <xf numFmtId="9" fontId="146" fillId="3" borderId="2" xfId="0" applyNumberFormat="1" applyFont="1" applyFill="1" applyBorder="1" applyAlignment="1">
      <alignment horizontal="center" vertical="center"/>
    </xf>
    <xf numFmtId="9" fontId="146" fillId="3" borderId="3" xfId="0" applyNumberFormat="1" applyFont="1" applyFill="1" applyBorder="1" applyAlignment="1">
      <alignment horizontal="center" vertical="center"/>
    </xf>
    <xf numFmtId="9" fontId="146" fillId="3" borderId="4" xfId="0" applyNumberFormat="1" applyFont="1" applyFill="1" applyBorder="1" applyAlignment="1">
      <alignment horizontal="center" vertical="center"/>
    </xf>
    <xf numFmtId="9" fontId="183" fillId="3" borderId="137" xfId="27" applyNumberFormat="1" applyFont="1" applyFill="1" applyBorder="1" applyAlignment="1">
      <alignment horizontal="center" vertical="center"/>
    </xf>
    <xf numFmtId="0" fontId="190" fillId="3" borderId="1" xfId="0" applyFont="1" applyFill="1" applyBorder="1" applyAlignment="1">
      <alignment horizontal="center" vertical="center"/>
    </xf>
    <xf numFmtId="49" fontId="190" fillId="3" borderId="2" xfId="0" applyNumberFormat="1" applyFont="1" applyFill="1" applyBorder="1" applyAlignment="1">
      <alignment horizontal="center" vertical="center"/>
    </xf>
    <xf numFmtId="49" fontId="190" fillId="3" borderId="3" xfId="0" applyNumberFormat="1" applyFont="1" applyFill="1" applyBorder="1" applyAlignment="1">
      <alignment horizontal="center" vertical="center"/>
    </xf>
    <xf numFmtId="49" fontId="190" fillId="3" borderId="4" xfId="0" applyNumberFormat="1" applyFont="1" applyFill="1" applyBorder="1" applyAlignment="1">
      <alignment horizontal="center" vertical="center"/>
    </xf>
    <xf numFmtId="0" fontId="190" fillId="3" borderId="2" xfId="0" applyFont="1" applyFill="1" applyBorder="1" applyAlignment="1">
      <alignment horizontal="center" vertical="center" wrapText="1"/>
    </xf>
    <xf numFmtId="0" fontId="190" fillId="3" borderId="3" xfId="0" applyFont="1" applyFill="1" applyBorder="1" applyAlignment="1">
      <alignment horizontal="center" vertical="center" wrapText="1"/>
    </xf>
    <xf numFmtId="0" fontId="190" fillId="3" borderId="4" xfId="0" applyFont="1" applyFill="1" applyBorder="1" applyAlignment="1">
      <alignment horizontal="center" vertical="center" wrapText="1"/>
    </xf>
    <xf numFmtId="0" fontId="127" fillId="0" borderId="2" xfId="0" applyFont="1" applyBorder="1" applyAlignment="1">
      <alignment horizontal="center"/>
    </xf>
    <xf numFmtId="0" fontId="127" fillId="0" borderId="3" xfId="0" applyFont="1" applyBorder="1" applyAlignment="1">
      <alignment horizontal="center"/>
    </xf>
    <xf numFmtId="0" fontId="127" fillId="0" borderId="4" xfId="0" applyFont="1" applyBorder="1" applyAlignment="1">
      <alignment horizontal="center"/>
    </xf>
    <xf numFmtId="0" fontId="146" fillId="3" borderId="2" xfId="0" applyFont="1" applyFill="1" applyBorder="1" applyAlignment="1">
      <alignment horizontal="center" vertical="center"/>
    </xf>
    <xf numFmtId="0" fontId="146" fillId="3" borderId="3" xfId="0" applyFont="1" applyFill="1" applyBorder="1" applyAlignment="1">
      <alignment horizontal="center" vertical="center"/>
    </xf>
    <xf numFmtId="0" fontId="146" fillId="3" borderId="4" xfId="0" applyFont="1" applyFill="1" applyBorder="1" applyAlignment="1">
      <alignment horizontal="center" vertical="center"/>
    </xf>
    <xf numFmtId="0" fontId="146" fillId="3" borderId="77" xfId="0" applyFont="1" applyFill="1" applyBorder="1" applyAlignment="1">
      <alignment horizontal="center" vertical="center" wrapText="1"/>
    </xf>
    <xf numFmtId="0" fontId="146" fillId="4" borderId="2" xfId="0" applyFont="1" applyFill="1" applyBorder="1" applyAlignment="1">
      <alignment horizontal="center" vertical="center"/>
    </xf>
    <xf numFmtId="0" fontId="146" fillId="4" borderId="3" xfId="0" applyFont="1" applyFill="1" applyBorder="1" applyAlignment="1">
      <alignment horizontal="center" vertical="center"/>
    </xf>
    <xf numFmtId="0" fontId="146" fillId="4" borderId="4" xfId="0" applyFont="1" applyFill="1" applyBorder="1" applyAlignment="1">
      <alignment horizontal="center" vertical="center"/>
    </xf>
    <xf numFmtId="9" fontId="127" fillId="3" borderId="2" xfId="0" applyNumberFormat="1" applyFont="1" applyFill="1" applyBorder="1" applyAlignment="1">
      <alignment horizontal="center" vertical="center"/>
    </xf>
    <xf numFmtId="9" fontId="127" fillId="3" borderId="11" xfId="0" applyNumberFormat="1" applyFont="1" applyFill="1" applyBorder="1" applyAlignment="1">
      <alignment horizontal="center" vertical="center"/>
    </xf>
    <xf numFmtId="9" fontId="127" fillId="3" borderId="3" xfId="0" applyNumberFormat="1" applyFont="1" applyFill="1" applyBorder="1" applyAlignment="1">
      <alignment horizontal="center" vertical="center"/>
    </xf>
    <xf numFmtId="9" fontId="127" fillId="3" borderId="4" xfId="0" applyNumberFormat="1" applyFont="1" applyFill="1" applyBorder="1" applyAlignment="1">
      <alignment horizontal="center" vertical="center"/>
    </xf>
    <xf numFmtId="0" fontId="183" fillId="3" borderId="77" xfId="27" applyFont="1" applyFill="1" applyBorder="1" applyAlignment="1">
      <alignment horizontal="center" vertical="center"/>
    </xf>
    <xf numFmtId="0" fontId="183" fillId="3" borderId="4" xfId="27" applyFont="1" applyFill="1" applyBorder="1" applyAlignment="1">
      <alignment horizontal="center" vertical="center"/>
    </xf>
    <xf numFmtId="9" fontId="7" fillId="4" borderId="15" xfId="0" applyNumberFormat="1" applyFont="1" applyFill="1" applyBorder="1" applyAlignment="1">
      <alignment horizontal="center" vertical="center" wrapText="1"/>
    </xf>
    <xf numFmtId="0" fontId="141" fillId="4" borderId="2" xfId="0" applyFont="1" applyFill="1" applyBorder="1" applyAlignment="1">
      <alignment horizontal="center" vertical="center" wrapText="1"/>
    </xf>
    <xf numFmtId="0" fontId="141" fillId="4" borderId="3" xfId="0" applyFont="1" applyFill="1" applyBorder="1" applyAlignment="1">
      <alignment horizontal="center" vertical="center" wrapText="1"/>
    </xf>
    <xf numFmtId="0" fontId="141" fillId="4" borderId="4" xfId="0" applyFont="1" applyFill="1" applyBorder="1" applyAlignment="1">
      <alignment horizontal="center" vertical="center" wrapText="1"/>
    </xf>
    <xf numFmtId="0" fontId="22" fillId="3" borderId="1" xfId="0" applyFont="1" applyFill="1" applyBorder="1" applyAlignment="1">
      <alignment horizontal="center" vertical="center"/>
    </xf>
    <xf numFmtId="49" fontId="22" fillId="3" borderId="2" xfId="0" applyNumberFormat="1" applyFont="1" applyFill="1" applyBorder="1" applyAlignment="1">
      <alignment horizontal="center" vertical="center"/>
    </xf>
    <xf numFmtId="49" fontId="22" fillId="3" borderId="3" xfId="0" applyNumberFormat="1" applyFont="1" applyFill="1" applyBorder="1" applyAlignment="1">
      <alignment horizontal="center" vertical="center"/>
    </xf>
    <xf numFmtId="49" fontId="22" fillId="3" borderId="4" xfId="0" applyNumberFormat="1" applyFont="1" applyFill="1" applyBorder="1" applyAlignment="1">
      <alignment horizontal="center" vertical="center"/>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141" fillId="3" borderId="2" xfId="0" applyFont="1" applyFill="1" applyBorder="1" applyAlignment="1">
      <alignment horizontal="center" vertical="center" wrapText="1"/>
    </xf>
    <xf numFmtId="0" fontId="141" fillId="3" borderId="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3" xfId="0" applyFont="1" applyFill="1" applyBorder="1" applyAlignment="1">
      <alignment horizontal="center" vertical="center"/>
    </xf>
    <xf numFmtId="0" fontId="22" fillId="4" borderId="4"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41" fillId="4" borderId="2" xfId="0" applyFont="1" applyFill="1" applyBorder="1" applyAlignment="1">
      <alignment horizontal="center" vertical="center"/>
    </xf>
    <xf numFmtId="0" fontId="141" fillId="4" borderId="3" xfId="0" applyFont="1" applyFill="1" applyBorder="1" applyAlignment="1">
      <alignment horizontal="center" vertical="center"/>
    </xf>
    <xf numFmtId="0" fontId="141" fillId="4" borderId="4" xfId="0" applyFont="1" applyFill="1" applyBorder="1" applyAlignment="1">
      <alignment horizontal="center" vertical="center"/>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 xfId="0" applyFont="1" applyFill="1" applyBorder="1" applyAlignment="1">
      <alignment horizontal="left" vertical="center" wrapText="1"/>
    </xf>
    <xf numFmtId="9" fontId="22" fillId="4" borderId="2" xfId="0" applyNumberFormat="1" applyFont="1" applyFill="1" applyBorder="1" applyAlignment="1">
      <alignment horizontal="center" vertical="center"/>
    </xf>
    <xf numFmtId="9" fontId="22" fillId="4" borderId="11" xfId="0" applyNumberFormat="1" applyFont="1" applyFill="1" applyBorder="1" applyAlignment="1">
      <alignment horizontal="center" vertical="center"/>
    </xf>
    <xf numFmtId="9" fontId="22" fillId="4" borderId="3" xfId="0" applyNumberFormat="1" applyFont="1" applyFill="1" applyBorder="1" applyAlignment="1">
      <alignment horizontal="center" vertical="center"/>
    </xf>
    <xf numFmtId="9" fontId="22" fillId="4" borderId="4" xfId="0" applyNumberFormat="1"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xf>
    <xf numFmtId="0" fontId="119" fillId="2" borderId="0" xfId="0" applyFont="1" applyFill="1" applyAlignment="1">
      <alignment horizontal="center"/>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0" xfId="0" applyFont="1" applyBorder="1" applyAlignment="1">
      <alignment horizontal="left" vertical="center" wrapText="1"/>
    </xf>
    <xf numFmtId="0" fontId="23" fillId="0" borderId="6" xfId="0" applyFont="1" applyBorder="1" applyAlignment="1">
      <alignment horizontal="left" vertical="center" wrapText="1"/>
    </xf>
    <xf numFmtId="0" fontId="23" fillId="0" borderId="14" xfId="0" applyFont="1" applyBorder="1" applyAlignment="1">
      <alignment horizontal="left" vertical="center" wrapText="1"/>
    </xf>
    <xf numFmtId="0" fontId="23" fillId="0" borderId="15" xfId="0" applyFont="1" applyBorder="1" applyAlignment="1">
      <alignment horizontal="left" vertical="center" wrapText="1"/>
    </xf>
    <xf numFmtId="0" fontId="23" fillId="0" borderId="8" xfId="0" applyFont="1" applyBorder="1" applyAlignment="1">
      <alignment horizontal="left" vertical="center" wrapText="1"/>
    </xf>
    <xf numFmtId="0" fontId="23" fillId="4" borderId="2" xfId="0" applyFont="1" applyFill="1" applyBorder="1" applyAlignment="1">
      <alignment horizontal="left" vertical="center" wrapText="1"/>
    </xf>
    <xf numFmtId="0" fontId="23" fillId="4" borderId="4" xfId="0" applyFont="1" applyFill="1" applyBorder="1" applyAlignment="1">
      <alignment horizontal="left" vertical="center" wrapText="1"/>
    </xf>
    <xf numFmtId="0" fontId="138" fillId="3" borderId="2" xfId="0" applyFont="1" applyFill="1" applyBorder="1" applyAlignment="1">
      <alignment horizontal="left" vertical="center" wrapText="1"/>
    </xf>
    <xf numFmtId="0" fontId="138" fillId="3" borderId="3" xfId="0" applyFont="1" applyFill="1" applyBorder="1" applyAlignment="1">
      <alignment horizontal="left" vertical="center" wrapText="1"/>
    </xf>
    <xf numFmtId="0" fontId="138" fillId="3" borderId="4" xfId="0" applyFont="1" applyFill="1" applyBorder="1" applyAlignment="1">
      <alignment horizontal="left" vertical="center" wrapText="1"/>
    </xf>
    <xf numFmtId="9" fontId="23" fillId="7" borderId="2" xfId="0" applyNumberFormat="1" applyFont="1" applyFill="1" applyBorder="1" applyAlignment="1">
      <alignment horizontal="center" vertical="center"/>
    </xf>
    <xf numFmtId="9" fontId="23" fillId="7" borderId="15" xfId="0" applyNumberFormat="1" applyFont="1" applyFill="1" applyBorder="1" applyAlignment="1">
      <alignment horizontal="center" vertical="center"/>
    </xf>
    <xf numFmtId="9" fontId="23" fillId="7" borderId="3" xfId="0" applyNumberFormat="1" applyFont="1" applyFill="1" applyBorder="1" applyAlignment="1">
      <alignment horizontal="center" vertical="center"/>
    </xf>
    <xf numFmtId="9" fontId="23" fillId="7" borderId="4" xfId="0" applyNumberFormat="1" applyFont="1" applyFill="1" applyBorder="1" applyAlignment="1">
      <alignment horizontal="center" vertical="center"/>
    </xf>
    <xf numFmtId="9" fontId="23" fillId="4" borderId="2" xfId="0" applyNumberFormat="1" applyFont="1" applyFill="1" applyBorder="1" applyAlignment="1">
      <alignment horizontal="left" vertical="center"/>
    </xf>
    <xf numFmtId="9" fontId="23" fillId="4" borderId="3" xfId="0" applyNumberFormat="1" applyFont="1" applyFill="1" applyBorder="1" applyAlignment="1">
      <alignment horizontal="left" vertical="center"/>
    </xf>
    <xf numFmtId="9" fontId="23" fillId="4" borderId="4" xfId="0" applyNumberFormat="1" applyFont="1" applyFill="1" applyBorder="1" applyAlignment="1">
      <alignment horizontal="left" vertical="center"/>
    </xf>
    <xf numFmtId="0" fontId="23" fillId="3" borderId="2" xfId="0" applyFont="1" applyFill="1" applyBorder="1" applyAlignment="1">
      <alignment horizontal="left" vertical="center" wrapText="1"/>
    </xf>
    <xf numFmtId="0" fontId="23" fillId="3" borderId="3"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119" fillId="4" borderId="2" xfId="0" applyFont="1" applyFill="1" applyBorder="1" applyAlignment="1">
      <alignment horizontal="center" vertical="center" wrapText="1"/>
    </xf>
    <xf numFmtId="0" fontId="119" fillId="4" borderId="3" xfId="0" applyFont="1" applyFill="1" applyBorder="1" applyAlignment="1">
      <alignment horizontal="center" vertical="center" wrapText="1"/>
    </xf>
    <xf numFmtId="0" fontId="119" fillId="4" borderId="4" xfId="0" applyFont="1" applyFill="1" applyBorder="1" applyAlignment="1">
      <alignment horizontal="center" vertical="center" wrapText="1"/>
    </xf>
    <xf numFmtId="0" fontId="23" fillId="3" borderId="10"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13"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8" xfId="0" applyFont="1" applyFill="1" applyBorder="1" applyAlignment="1">
      <alignment horizontal="center" vertical="center"/>
    </xf>
    <xf numFmtId="0" fontId="118" fillId="0" borderId="0" xfId="0" applyFont="1" applyAlignment="1">
      <alignment horizontal="center" wrapText="1"/>
    </xf>
    <xf numFmtId="9" fontId="118" fillId="4" borderId="2" xfId="0" applyNumberFormat="1" applyFont="1" applyFill="1" applyBorder="1" applyAlignment="1">
      <alignment horizontal="center" vertical="center"/>
    </xf>
    <xf numFmtId="9" fontId="118" fillId="4" borderId="3" xfId="0" applyNumberFormat="1" applyFont="1" applyFill="1" applyBorder="1" applyAlignment="1">
      <alignment horizontal="center" vertical="center"/>
    </xf>
    <xf numFmtId="9" fontId="118" fillId="4" borderId="4" xfId="0"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9" fontId="9" fillId="3" borderId="2" xfId="0" applyNumberFormat="1" applyFont="1" applyFill="1" applyBorder="1" applyAlignment="1">
      <alignment horizontal="center" vertical="center"/>
    </xf>
    <xf numFmtId="9" fontId="9" fillId="3" borderId="11" xfId="0" applyNumberFormat="1" applyFont="1" applyFill="1" applyBorder="1" applyAlignment="1">
      <alignment horizontal="center" vertical="center"/>
    </xf>
    <xf numFmtId="9" fontId="9" fillId="3" borderId="3" xfId="0" applyNumberFormat="1" applyFont="1" applyFill="1" applyBorder="1" applyAlignment="1">
      <alignment horizontal="center" vertical="center"/>
    </xf>
    <xf numFmtId="9" fontId="9" fillId="3" borderId="4"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9" fontId="7" fillId="0" borderId="2" xfId="0" applyNumberFormat="1" applyFont="1" applyFill="1" applyBorder="1" applyAlignment="1">
      <alignment horizontal="center" vertical="center" wrapText="1"/>
    </xf>
    <xf numFmtId="9" fontId="7" fillId="0" borderId="4" xfId="0" applyNumberFormat="1"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9" fillId="4" borderId="8" xfId="0" applyFont="1" applyFill="1" applyBorder="1" applyAlignment="1">
      <alignment horizontal="center" vertical="center"/>
    </xf>
    <xf numFmtId="9" fontId="7" fillId="3" borderId="2" xfId="0" applyNumberFormat="1" applyFont="1" applyFill="1" applyBorder="1" applyAlignment="1">
      <alignment horizontal="center" vertical="center" wrapText="1"/>
    </xf>
    <xf numFmtId="9" fontId="7" fillId="3" borderId="11" xfId="0" applyNumberFormat="1" applyFont="1" applyFill="1" applyBorder="1" applyAlignment="1">
      <alignment horizontal="center" vertical="center"/>
    </xf>
    <xf numFmtId="0" fontId="146" fillId="0" borderId="0" xfId="0" applyFont="1" applyAlignment="1">
      <alignment horizontal="center"/>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vertical="center" wrapText="1"/>
    </xf>
    <xf numFmtId="0" fontId="5" fillId="0" borderId="8" xfId="0" applyFont="1" applyBorder="1" applyAlignment="1">
      <alignment vertical="center" wrapText="1"/>
    </xf>
    <xf numFmtId="9" fontId="7" fillId="3" borderId="2" xfId="0" applyNumberFormat="1" applyFont="1" applyFill="1" applyBorder="1" applyAlignment="1">
      <alignment horizontal="center" vertical="center"/>
    </xf>
    <xf numFmtId="0" fontId="131" fillId="4" borderId="2" xfId="0" applyFont="1" applyFill="1" applyBorder="1" applyAlignment="1">
      <alignment horizontal="center" vertical="center" wrapText="1"/>
    </xf>
    <xf numFmtId="0" fontId="131" fillId="4" borderId="3" xfId="0" applyFont="1" applyFill="1" applyBorder="1" applyAlignment="1">
      <alignment horizontal="center" vertical="center" wrapText="1"/>
    </xf>
    <xf numFmtId="0" fontId="131" fillId="4" borderId="4" xfId="0" applyFont="1" applyFill="1" applyBorder="1" applyAlignment="1">
      <alignment horizontal="center" vertical="center" wrapText="1"/>
    </xf>
    <xf numFmtId="9" fontId="131" fillId="4" borderId="3" xfId="0" applyNumberFormat="1" applyFont="1" applyFill="1" applyBorder="1" applyAlignment="1">
      <alignment horizontal="center" vertical="center"/>
    </xf>
    <xf numFmtId="9" fontId="131" fillId="4" borderId="4" xfId="0" applyNumberFormat="1" applyFont="1" applyFill="1" applyBorder="1" applyAlignment="1">
      <alignment horizontal="center" vertical="center"/>
    </xf>
    <xf numFmtId="0" fontId="49" fillId="3" borderId="1" xfId="0" applyFont="1" applyFill="1" applyBorder="1" applyAlignment="1">
      <alignment horizontal="center" vertical="center"/>
    </xf>
    <xf numFmtId="169" fontId="49" fillId="3" borderId="2" xfId="0" applyNumberFormat="1" applyFont="1" applyFill="1" applyBorder="1" applyAlignment="1">
      <alignment horizontal="center" vertical="center"/>
    </xf>
    <xf numFmtId="169" fontId="49" fillId="3" borderId="3" xfId="0" applyNumberFormat="1" applyFont="1" applyFill="1" applyBorder="1" applyAlignment="1">
      <alignment horizontal="center" vertical="center"/>
    </xf>
    <xf numFmtId="169" fontId="49" fillId="3" borderId="4" xfId="0" applyNumberFormat="1" applyFont="1" applyFill="1" applyBorder="1" applyAlignment="1">
      <alignment horizontal="center" vertical="center"/>
    </xf>
    <xf numFmtId="0" fontId="49" fillId="3" borderId="2" xfId="0" applyFont="1" applyFill="1" applyBorder="1" applyAlignment="1">
      <alignment horizontal="center" vertical="center" wrapText="1"/>
    </xf>
    <xf numFmtId="0" fontId="49" fillId="3" borderId="3" xfId="0" applyFont="1" applyFill="1" applyBorder="1" applyAlignment="1">
      <alignment horizontal="center" vertical="center" wrapText="1"/>
    </xf>
    <xf numFmtId="0" fontId="49" fillId="3" borderId="4"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47" fillId="3" borderId="17" xfId="0" applyFont="1" applyFill="1" applyBorder="1" applyAlignment="1">
      <alignment horizontal="left" vertical="top" wrapText="1"/>
    </xf>
    <xf numFmtId="0" fontId="47" fillId="3" borderId="18" xfId="0" applyFont="1" applyFill="1" applyBorder="1" applyAlignment="1">
      <alignment horizontal="left" vertical="top" wrapText="1"/>
    </xf>
    <xf numFmtId="0" fontId="47" fillId="3" borderId="19" xfId="0" applyFont="1" applyFill="1" applyBorder="1" applyAlignment="1">
      <alignment horizontal="left" vertical="top" wrapText="1"/>
    </xf>
    <xf numFmtId="0" fontId="47" fillId="3" borderId="20" xfId="0" applyFont="1" applyFill="1" applyBorder="1" applyAlignment="1">
      <alignment horizontal="left" vertical="top" wrapText="1"/>
    </xf>
    <xf numFmtId="0" fontId="47" fillId="3" borderId="0" xfId="0" applyFont="1" applyFill="1" applyBorder="1" applyAlignment="1">
      <alignment horizontal="left" vertical="top" wrapText="1"/>
    </xf>
    <xf numFmtId="0" fontId="47" fillId="3" borderId="21" xfId="0" applyFont="1" applyFill="1" applyBorder="1" applyAlignment="1">
      <alignment horizontal="left" vertical="top" wrapText="1"/>
    </xf>
    <xf numFmtId="0" fontId="47" fillId="3" borderId="22" xfId="0" applyFont="1" applyFill="1" applyBorder="1" applyAlignment="1">
      <alignment horizontal="left" vertical="top" wrapText="1"/>
    </xf>
    <xf numFmtId="0" fontId="47" fillId="3" borderId="23" xfId="0" applyFont="1" applyFill="1" applyBorder="1" applyAlignment="1">
      <alignment horizontal="left" vertical="top" wrapText="1"/>
    </xf>
    <xf numFmtId="0" fontId="47" fillId="3" borderId="24" xfId="0" applyFont="1" applyFill="1" applyBorder="1" applyAlignment="1">
      <alignment horizontal="left" vertical="top" wrapText="1"/>
    </xf>
    <xf numFmtId="9" fontId="7" fillId="3" borderId="15"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9" fontId="27" fillId="3" borderId="2" xfId="0" applyNumberFormat="1" applyFont="1" applyFill="1" applyBorder="1" applyAlignment="1">
      <alignment horizontal="center" vertical="center"/>
    </xf>
    <xf numFmtId="9" fontId="27" fillId="3" borderId="3" xfId="0" applyNumberFormat="1" applyFont="1" applyFill="1" applyBorder="1" applyAlignment="1">
      <alignment horizontal="center" vertical="center"/>
    </xf>
    <xf numFmtId="9" fontId="27" fillId="3" borderId="4" xfId="0" applyNumberFormat="1" applyFont="1" applyFill="1" applyBorder="1" applyAlignment="1">
      <alignment horizontal="center" vertical="center"/>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27" fillId="0" borderId="0" xfId="0" applyFont="1" applyAlignment="1">
      <alignment horizont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7" fillId="4" borderId="2" xfId="0" applyFont="1" applyFill="1" applyBorder="1" applyAlignment="1">
      <alignment horizontal="center" vertical="justify"/>
    </xf>
    <xf numFmtId="0" fontId="7" fillId="4" borderId="3" xfId="0" applyFont="1" applyFill="1" applyBorder="1" applyAlignment="1">
      <alignment horizontal="center" vertical="justify"/>
    </xf>
    <xf numFmtId="0" fontId="7" fillId="4" borderId="4" xfId="0" applyFont="1" applyFill="1" applyBorder="1" applyAlignment="1">
      <alignment horizontal="center" vertical="justify"/>
    </xf>
    <xf numFmtId="9" fontId="7" fillId="4" borderId="2" xfId="0" applyNumberFormat="1" applyFont="1" applyFill="1" applyBorder="1" applyAlignment="1">
      <alignment horizontal="center" vertical="top" wrapText="1"/>
    </xf>
    <xf numFmtId="9" fontId="7" fillId="4" borderId="3" xfId="0" applyNumberFormat="1" applyFont="1" applyFill="1" applyBorder="1" applyAlignment="1">
      <alignment horizontal="center" vertical="top"/>
    </xf>
    <xf numFmtId="9" fontId="7" fillId="4" borderId="4" xfId="0" applyNumberFormat="1" applyFont="1" applyFill="1" applyBorder="1" applyAlignment="1">
      <alignment horizontal="center" vertical="top"/>
    </xf>
    <xf numFmtId="0" fontId="3" fillId="0" borderId="15" xfId="0" applyFont="1" applyBorder="1" applyAlignment="1">
      <alignment horizontal="center"/>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6" xfId="0" applyFont="1" applyBorder="1" applyAlignment="1">
      <alignment horizontal="center" wrapText="1"/>
    </xf>
    <xf numFmtId="0" fontId="7" fillId="0" borderId="14" xfId="0" applyFont="1" applyBorder="1" applyAlignment="1">
      <alignment horizontal="center" wrapText="1"/>
    </xf>
    <xf numFmtId="0" fontId="7" fillId="0" borderId="15" xfId="0" applyFont="1" applyBorder="1" applyAlignment="1">
      <alignment horizontal="center" wrapText="1"/>
    </xf>
    <xf numFmtId="0" fontId="7" fillId="0" borderId="8"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33" fillId="3" borderId="65" xfId="0" applyFont="1" applyFill="1" applyBorder="1" applyAlignment="1">
      <alignment horizontal="center" vertical="center" wrapText="1"/>
    </xf>
    <xf numFmtId="0" fontId="33" fillId="3" borderId="64" xfId="0" applyFont="1" applyFill="1" applyBorder="1" applyAlignment="1">
      <alignment horizontal="center" vertical="center" wrapText="1"/>
    </xf>
    <xf numFmtId="0" fontId="33" fillId="3" borderId="33" xfId="0" applyFont="1" applyFill="1" applyBorder="1" applyAlignment="1">
      <alignment horizontal="center" vertical="center" wrapText="1"/>
    </xf>
    <xf numFmtId="0" fontId="7" fillId="3" borderId="27" xfId="0" applyFont="1" applyFill="1" applyBorder="1" applyAlignment="1">
      <alignment horizontal="center" vertical="center"/>
    </xf>
    <xf numFmtId="9" fontId="7" fillId="4" borderId="27" xfId="0" applyNumberFormat="1" applyFont="1" applyFill="1" applyBorder="1" applyAlignment="1">
      <alignment horizontal="center" vertical="center"/>
    </xf>
    <xf numFmtId="0" fontId="126" fillId="0" borderId="0" xfId="0" applyFont="1" applyAlignment="1">
      <alignment horizontal="center"/>
    </xf>
    <xf numFmtId="0" fontId="111" fillId="0" borderId="0" xfId="0" applyFont="1" applyAlignment="1">
      <alignment horizontal="center"/>
    </xf>
    <xf numFmtId="0" fontId="111" fillId="0" borderId="29" xfId="0" applyFont="1" applyBorder="1" applyAlignment="1">
      <alignment horizontal="center"/>
    </xf>
    <xf numFmtId="0" fontId="112" fillId="0" borderId="0" xfId="0" applyFont="1" applyAlignment="1">
      <alignment horizontal="center"/>
    </xf>
    <xf numFmtId="0" fontId="112" fillId="0" borderId="0" xfId="0" applyFont="1" applyAlignment="1">
      <alignment horizontal="center" wrapText="1"/>
    </xf>
    <xf numFmtId="0" fontId="111" fillId="0" borderId="0" xfId="0" applyFont="1" applyAlignment="1">
      <alignment horizontal="center" wrapText="1"/>
    </xf>
    <xf numFmtId="0" fontId="22" fillId="4" borderId="2" xfId="0" applyFont="1" applyFill="1" applyBorder="1" applyAlignment="1">
      <alignment horizontal="center" vertical="center"/>
    </xf>
    <xf numFmtId="0" fontId="111" fillId="0" borderId="0" xfId="0" applyFont="1" applyFill="1" applyAlignment="1">
      <alignment horizontal="center"/>
    </xf>
    <xf numFmtId="0" fontId="191" fillId="0" borderId="0" xfId="0" applyFont="1" applyAlignment="1">
      <alignment horizontal="center"/>
    </xf>
  </cellXfs>
  <cellStyles count="29">
    <cellStyle name="Comma" xfId="6" builtinId="3"/>
    <cellStyle name="Comma 2" xfId="4"/>
    <cellStyle name="Comma 2 2" xfId="8"/>
    <cellStyle name="Comma 2 3" xfId="23"/>
    <cellStyle name="Comma 3" xfId="5"/>
    <cellStyle name="Comma 3 2" xfId="9"/>
    <cellStyle name="Comma 3 2 2" xfId="10"/>
    <cellStyle name="Comma 4" xfId="11"/>
    <cellStyle name="Comma 5" xfId="3"/>
    <cellStyle name="Comma 5 2" xfId="25"/>
    <cellStyle name="Comma 6" xfId="24"/>
    <cellStyle name="Comma0" xfId="12"/>
    <cellStyle name="Currency0" xfId="13"/>
    <cellStyle name="Date" xfId="14"/>
    <cellStyle name="Fixed" xfId="15"/>
    <cellStyle name="Good" xfId="27" builtinId="26"/>
    <cellStyle name="Neutral" xfId="28" builtinId="28"/>
    <cellStyle name="Normal" xfId="0" builtinId="0"/>
    <cellStyle name="Normal 2" xfId="7"/>
    <cellStyle name="Normal 2 2" xfId="22"/>
    <cellStyle name="Normal 24" xfId="16"/>
    <cellStyle name="Normal 3" xfId="2"/>
    <cellStyle name="Normal 4" xfId="17"/>
    <cellStyle name="Normal 4 2" xfId="18"/>
    <cellStyle name="Normal_Udhezimi-Tabelat" xfId="26"/>
    <cellStyle name="Percent" xfId="1" builtinId="5"/>
    <cellStyle name="Percent 2" xfId="19"/>
    <cellStyle name="Percent 3" xfId="21"/>
    <cellStyle name="Style 1" xfId="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77"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80" Type="http://schemas.openxmlformats.org/officeDocument/2006/relationships/externalLink" Target="externalLinks/externalLink34.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externalLink" Target="externalLinks/externalLink2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calcChain" Target="calcChain.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user/Desktop/PBuxheti%20afatmesem%202018-2020%20-%20Copy/Copy%20of%20SHTOJCA_1_-_Format_per_PSHIP_E_RISHIKU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User/Desktop/Tabelat%20pas%20negociatav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ownloads/Tabelat%20shoqeruese%20te%20materialit%20te%20PBA%20%20PBA%202020-2020%20%20D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User/Downloads/Materiale%20shoqeruese%20PBA/Tabelat%20per%20Produktet%20per%20PBA%202020-%202022%20investim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valion.cenalia.GOV/Desktop/PBA/PBA%202020-2022/PBA%202020-2022%20FAZA%20I/PBA%20e%20institucioneve/77%20-%20Autoriteti%20i%20Konkurrences/PBA%202020-2021%20-%2030.4.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HIP1 dhe 2"/>
      <sheetName val="PSHIP3"/>
      <sheetName val="RDPP"/>
      <sheetName val="Shpenzimet sipas produkteve"/>
      <sheetName val="PSHP7-2017"/>
      <sheetName val="PSHP7-2018"/>
      <sheetName val="PSHIP7-2019"/>
      <sheetName val="PSHIP7-2020"/>
      <sheetName val="Projektet"/>
      <sheetName val="KSH sipas Produkteve"/>
      <sheetName val="KSH sipas Artikujve"/>
      <sheetName val="Sheet1"/>
      <sheetName val="Sheet2"/>
      <sheetName val="Sheet3"/>
    </sheetNames>
    <sheetDataSet>
      <sheetData sheetId="0" refreshError="1"/>
      <sheetData sheetId="1" refreshError="1"/>
      <sheetData sheetId="2" refreshError="1">
        <row r="107">
          <cell r="A107" t="str">
            <v>PERMIRESIMI I CILESISE SE PRODHIMIT DHE TRANSMETIMIT,ZGJERIMI I LARMISHMERISE SE PROJEKTEVE.</v>
          </cell>
        </row>
        <row r="238">
          <cell r="A238" t="str">
            <v>INVESTIME NE TEKNOLOGJI,PERSHTATJE E TEKNOLOGJISE EKZISTUESE,OPERIMI,DIAGNOSTIKIMI,MIREMBAJTJA PERIODIKE,MIREMBAJTJA EMERGJENCES,SHERBIMI I MBAJTJES NE GARANCI TE VAZHDUESHME TE PRODUKTEVE,PERDITESIMI DHE MIREMBAJTJA E SISTEMIT TE TRANSMETIMIT DIGJITAL AU</v>
          </cell>
        </row>
        <row r="246">
          <cell r="A246" t="str">
            <v>OFRIM I SHERBIMIT TE MULTIFLEKSIMIT,TRANSPORTIMIT DHE TRANSMETIMIT NE AJER NEPERMJET TEKNOLOGJISE DIGJITALE DVB-T2  TE PROGRAMEVE TELEVIZIVE TE RTSH-SE DHE GJITHE OPERATOREVE TE TJERE PRIVATE.SIGURIMI I VAZHDIMESISE SE PUNES NE MBI 99,8% TE KOHES.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anet 2020-2022"/>
      <sheetName val="Tavanet MF"/>
      <sheetName val="Llogaritjet"/>
      <sheetName val="Tavan-Kerkese"/>
      <sheetName val="03310 -602"/>
      <sheetName val="01110- 602"/>
      <sheetName val="Punonjes shtese-03310"/>
      <sheetName val="Paga - 3310"/>
      <sheetName val="Paga - 01110"/>
      <sheetName val="Investime - 03310"/>
    </sheetNames>
    <sheetDataSet>
      <sheetData sheetId="0" refreshError="1"/>
      <sheetData sheetId="1" refreshError="1"/>
      <sheetData sheetId="2" refreshError="1">
        <row r="16">
          <cell r="H16">
            <v>34500</v>
          </cell>
        </row>
        <row r="17">
          <cell r="H17">
            <v>27500</v>
          </cell>
        </row>
        <row r="18">
          <cell r="H18">
            <v>5150</v>
          </cell>
        </row>
      </sheetData>
      <sheetData sheetId="3" refreshError="1"/>
      <sheetData sheetId="4" refreshError="1"/>
      <sheetData sheetId="5" refreshError="1"/>
      <sheetData sheetId="6" refreshError="1"/>
      <sheetData sheetId="7" refreshError="1"/>
      <sheetData sheetId="8" refreshError="1"/>
      <sheetData sheetId="9" refreshError="1">
        <row r="8">
          <cell r="Z8">
            <v>126468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anet 2020-2022"/>
      <sheetName val="Kerkese-tavan"/>
      <sheetName val="Llogaritjet"/>
      <sheetName val="03310 -602"/>
      <sheetName val="01110- 602"/>
      <sheetName val="Punonjes shtese-03310"/>
      <sheetName val="Paga - 3310"/>
      <sheetName val="Paga - 01110"/>
      <sheetName val="Shperblime - 03310"/>
      <sheetName val="Gadishmeri - 03310"/>
      <sheetName val="Investime - 03310"/>
      <sheetName val="Investime - 01110"/>
      <sheetName val="Sheet1"/>
    </sheetNames>
    <sheetDataSet>
      <sheetData sheetId="0" refreshError="1"/>
      <sheetData sheetId="1" refreshError="1"/>
      <sheetData sheetId="2" refreshError="1">
        <row r="18">
          <cell r="B18">
            <v>2874000</v>
          </cell>
        </row>
        <row r="20">
          <cell r="B20">
            <v>505000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8">
          <cell r="G8">
            <v>143928</v>
          </cell>
        </row>
        <row r="9">
          <cell r="G9">
            <v>9470</v>
          </cell>
        </row>
        <row r="10">
          <cell r="G10">
            <v>1950</v>
          </cell>
        </row>
        <row r="11">
          <cell r="G11">
            <v>4910</v>
          </cell>
        </row>
        <row r="12">
          <cell r="G12">
            <v>25000</v>
          </cell>
        </row>
        <row r="13">
          <cell r="G13">
            <v>200</v>
          </cell>
        </row>
      </sheetData>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Prog. 03310)"/>
      <sheetName val="2020 (Prog.01110)"/>
      <sheetName val="Stefani"/>
      <sheetName val="Monika"/>
      <sheetName val="Enida"/>
      <sheetName val="Totali"/>
      <sheetName val="2021 (Prog. 03310)"/>
      <sheetName val="2021 (Prog.01110)"/>
      <sheetName val="2022 (Prog. 03310)"/>
      <sheetName val="2022( Prog.01110)"/>
    </sheetNames>
    <sheetDataSet>
      <sheetData sheetId="0" refreshError="1"/>
      <sheetData sheetId="1" refreshError="1"/>
      <sheetData sheetId="2" refreshError="1"/>
      <sheetData sheetId="3" refreshError="1"/>
      <sheetData sheetId="4" refreshError="1"/>
      <sheetData sheetId="5" refreshError="1"/>
      <sheetData sheetId="6" refreshError="1">
        <row r="8">
          <cell r="H8">
            <v>44161</v>
          </cell>
        </row>
        <row r="9">
          <cell r="H9">
            <v>3390</v>
          </cell>
        </row>
        <row r="10">
          <cell r="H10">
            <v>600</v>
          </cell>
        </row>
        <row r="11">
          <cell r="H11">
            <v>1135</v>
          </cell>
        </row>
        <row r="12">
          <cell r="H12">
            <v>25000</v>
          </cell>
        </row>
        <row r="13">
          <cell r="H13">
            <v>0</v>
          </cell>
        </row>
      </sheetData>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 1 Misioni"/>
      <sheetName val="Formati 2 Politika Ekzistuese"/>
      <sheetName val="Formati 2.1 Sipas Tavaneve"/>
      <sheetName val="F.4. Alokimi i tavaneve per PE"/>
      <sheetName val="F.5. Investimet ne vazhdim"/>
      <sheetName val="F.6.Investime te reja"/>
      <sheetName val="Formati 3 Politika te reja"/>
    </sheetNames>
    <sheetDataSet>
      <sheetData sheetId="0">
        <row r="9">
          <cell r="C9" t="str">
            <v>MBIKËQYRJA E TREGUT DHE ADVOKACIA E KONKURRENCËS</v>
          </cell>
        </row>
      </sheetData>
      <sheetData sheetId="1">
        <row r="12">
          <cell r="D12" t="str">
            <v>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v>
          </cell>
          <cell r="E12">
            <v>0</v>
          </cell>
          <cell r="F12">
            <v>0</v>
          </cell>
          <cell r="G12">
            <v>0</v>
          </cell>
        </row>
        <row r="15">
          <cell r="C15" t="str">
            <v>Rritja e mundësisë së zgjedhjeve konsumatore(produkte dhe shërbime me cilësi të mirë dhe çmime të ulta</v>
          </cell>
          <cell r="D15">
            <v>0.5</v>
          </cell>
          <cell r="E15" t="str">
            <v>Trend rritës</v>
          </cell>
          <cell r="F15" t="str">
            <v>Trend rritës</v>
          </cell>
          <cell r="G15" t="str">
            <v>Trend rritës</v>
          </cell>
        </row>
        <row r="16">
          <cell r="C16" t="str">
            <v>Rritja e efiçencës së tregjeve nga performanca e ndërmarrjeve duke respektuar rregullat e konkurrencës</v>
          </cell>
          <cell r="D16">
            <v>0.4</v>
          </cell>
          <cell r="E16" t="str">
            <v>Trend rritës</v>
          </cell>
          <cell r="F16" t="str">
            <v>Trend rritës</v>
          </cell>
          <cell r="G16" t="str">
            <v>Trend rritës</v>
          </cell>
        </row>
        <row r="17">
          <cell r="C17" t="str">
            <v>Ndërgjegjësimi I ndërrmarrjeve dhe konsumatorëve për përfitimet që vinë nga konkurrenca</v>
          </cell>
          <cell r="D17">
            <v>0.45</v>
          </cell>
          <cell r="E17" t="str">
            <v>Trend rritës</v>
          </cell>
          <cell r="F17" t="str">
            <v>Trend rritës</v>
          </cell>
          <cell r="G17" t="str">
            <v>Trend rritës</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F244"/>
  <sheetViews>
    <sheetView view="pageBreakPreview" zoomScale="60" zoomScaleNormal="100" workbookViewId="0">
      <selection sqref="A1:E1"/>
    </sheetView>
  </sheetViews>
  <sheetFormatPr defaultRowHeight="15" x14ac:dyDescent="0.25"/>
  <cols>
    <col min="1" max="1" width="25.140625" customWidth="1"/>
    <col min="2" max="3" width="14.140625" customWidth="1"/>
    <col min="4" max="4" width="14.85546875" customWidth="1"/>
    <col min="5" max="5" width="15.42578125" customWidth="1"/>
  </cols>
  <sheetData>
    <row r="1" spans="1:6" ht="15.75" x14ac:dyDescent="0.25">
      <c r="A1" s="2604" t="s">
        <v>1648</v>
      </c>
      <c r="B1" s="2604"/>
      <c r="C1" s="2604"/>
      <c r="D1" s="2604"/>
      <c r="E1" s="2604"/>
    </row>
    <row r="3" spans="1:6" ht="30.75" customHeight="1" x14ac:dyDescent="0.25">
      <c r="A3" s="1331" t="s">
        <v>864</v>
      </c>
      <c r="B3" s="1331"/>
      <c r="C3" s="1331"/>
      <c r="D3" s="1331"/>
      <c r="E3" s="1331"/>
      <c r="F3" s="1226"/>
    </row>
    <row r="4" spans="1:6" x14ac:dyDescent="0.25">
      <c r="A4" s="1300" t="s">
        <v>863</v>
      </c>
      <c r="B4" s="1300"/>
      <c r="C4" s="1300"/>
      <c r="D4" s="1300"/>
      <c r="E4" s="1300"/>
      <c r="F4" s="562"/>
    </row>
    <row r="5" spans="1:6" ht="15.75" thickBot="1" x14ac:dyDescent="0.3">
      <c r="A5" s="32"/>
      <c r="B5" s="32"/>
      <c r="C5" s="32"/>
      <c r="D5" s="32"/>
      <c r="E5" s="32"/>
      <c r="F5" s="32"/>
    </row>
    <row r="6" spans="1:6" ht="26.25" thickBot="1" x14ac:dyDescent="0.3">
      <c r="A6" s="2" t="s">
        <v>0</v>
      </c>
      <c r="B6" s="1301" t="s">
        <v>277</v>
      </c>
      <c r="C6" s="1301"/>
      <c r="D6" s="1301"/>
      <c r="E6" s="1301"/>
      <c r="F6" s="32"/>
    </row>
    <row r="7" spans="1:6" ht="15.75" thickBot="1" x14ac:dyDescent="0.3">
      <c r="A7" s="2" t="s">
        <v>1</v>
      </c>
      <c r="B7" s="1302" t="s">
        <v>936</v>
      </c>
      <c r="C7" s="1303"/>
      <c r="D7" s="1303"/>
      <c r="E7" s="1304"/>
      <c r="F7" s="32"/>
    </row>
    <row r="8" spans="1:6" ht="26.25" thickBot="1" x14ac:dyDescent="0.3">
      <c r="A8" s="2" t="s">
        <v>3</v>
      </c>
      <c r="B8" s="1305" t="s">
        <v>861</v>
      </c>
      <c r="C8" s="1306"/>
      <c r="D8" s="1306"/>
      <c r="E8" s="1307"/>
      <c r="F8" s="32"/>
    </row>
    <row r="9" spans="1:6" ht="15.75" thickBot="1" x14ac:dyDescent="0.3">
      <c r="A9" s="1308" t="s">
        <v>5</v>
      </c>
      <c r="B9" s="1309"/>
      <c r="C9" s="1309"/>
      <c r="D9" s="1309"/>
      <c r="E9" s="1310"/>
      <c r="F9" s="32"/>
    </row>
    <row r="10" spans="1:6" ht="15.75" thickBot="1" x14ac:dyDescent="0.3">
      <c r="A10" s="1314" t="s">
        <v>289</v>
      </c>
      <c r="B10" s="1315"/>
      <c r="C10" s="1315"/>
      <c r="D10" s="1315"/>
      <c r="E10" s="1316"/>
      <c r="F10" s="32"/>
    </row>
    <row r="11" spans="1:6" ht="15.75" thickBot="1" x14ac:dyDescent="0.3">
      <c r="A11" s="1314"/>
      <c r="B11" s="1315"/>
      <c r="C11" s="1315"/>
      <c r="D11" s="1315"/>
      <c r="E11" s="1316"/>
      <c r="F11" s="32"/>
    </row>
    <row r="12" spans="1:6" ht="15.75" thickBot="1" x14ac:dyDescent="0.3">
      <c r="A12" s="1314"/>
      <c r="B12" s="1315"/>
      <c r="C12" s="1315"/>
      <c r="D12" s="1315"/>
      <c r="E12" s="1316"/>
      <c r="F12" s="32"/>
    </row>
    <row r="13" spans="1:6" ht="52.5" customHeight="1" thickBot="1" x14ac:dyDescent="0.3">
      <c r="A13" s="3" t="s">
        <v>6</v>
      </c>
      <c r="B13" s="1317" t="s">
        <v>278</v>
      </c>
      <c r="C13" s="1318"/>
      <c r="D13" s="1318"/>
      <c r="E13" s="1319"/>
      <c r="F13" s="32"/>
    </row>
    <row r="14" spans="1:6" x14ac:dyDescent="0.25">
      <c r="A14" s="1320" t="s">
        <v>7</v>
      </c>
      <c r="B14" s="431">
        <v>2019</v>
      </c>
      <c r="C14" s="431">
        <v>2020</v>
      </c>
      <c r="D14" s="431">
        <v>2021</v>
      </c>
      <c r="E14" s="431">
        <v>2022</v>
      </c>
      <c r="F14" s="32"/>
    </row>
    <row r="15" spans="1:6" ht="15.75" thickBot="1" x14ac:dyDescent="0.3">
      <c r="A15" s="1321"/>
      <c r="B15" s="432" t="s">
        <v>8</v>
      </c>
      <c r="C15" s="432" t="s">
        <v>9</v>
      </c>
      <c r="D15" s="432" t="s">
        <v>9</v>
      </c>
      <c r="E15" s="432" t="s">
        <v>9</v>
      </c>
      <c r="F15" s="32"/>
    </row>
    <row r="16" spans="1:6" ht="64.5" thickBot="1" x14ac:dyDescent="0.3">
      <c r="A16" s="204" t="s">
        <v>290</v>
      </c>
      <c r="B16" s="563">
        <v>1</v>
      </c>
      <c r="C16" s="564">
        <v>0.01</v>
      </c>
      <c r="D16" s="564">
        <v>0.01</v>
      </c>
      <c r="E16" s="564">
        <v>0.01</v>
      </c>
      <c r="F16" s="32"/>
    </row>
    <row r="17" spans="1:6" ht="15.75" thickBot="1" x14ac:dyDescent="0.3">
      <c r="A17" s="565" t="s">
        <v>93</v>
      </c>
      <c r="B17" s="564" t="s">
        <v>68</v>
      </c>
      <c r="C17" s="564" t="s">
        <v>69</v>
      </c>
      <c r="D17" s="564" t="s">
        <v>69</v>
      </c>
      <c r="E17" s="564" t="s">
        <v>69</v>
      </c>
      <c r="F17" s="32"/>
    </row>
    <row r="18" spans="1:6" ht="26.25" thickBot="1" x14ac:dyDescent="0.3">
      <c r="A18" s="565" t="s">
        <v>67</v>
      </c>
      <c r="B18" s="564" t="s">
        <v>68</v>
      </c>
      <c r="C18" s="564" t="s">
        <v>69</v>
      </c>
      <c r="D18" s="564" t="s">
        <v>69</v>
      </c>
      <c r="E18" s="564" t="s">
        <v>69</v>
      </c>
      <c r="F18" s="32"/>
    </row>
    <row r="19" spans="1:6" ht="51" customHeight="1" thickBot="1" x14ac:dyDescent="0.3">
      <c r="A19" s="341" t="s">
        <v>10</v>
      </c>
      <c r="B19" s="1311" t="s">
        <v>291</v>
      </c>
      <c r="C19" s="1312"/>
      <c r="D19" s="1312"/>
      <c r="E19" s="1313"/>
      <c r="F19" s="32"/>
    </row>
    <row r="20" spans="1:6" ht="15.75" thickBot="1" x14ac:dyDescent="0.3">
      <c r="A20" s="1305" t="s">
        <v>11</v>
      </c>
      <c r="B20" s="1306"/>
      <c r="C20" s="1306"/>
      <c r="D20" s="1306"/>
      <c r="E20" s="1307"/>
      <c r="F20" s="32"/>
    </row>
    <row r="21" spans="1:6" ht="26.25" thickBot="1" x14ac:dyDescent="0.3">
      <c r="A21" s="566" t="s">
        <v>292</v>
      </c>
      <c r="B21" s="567">
        <v>150</v>
      </c>
      <c r="C21" s="564">
        <v>0.05</v>
      </c>
      <c r="D21" s="564">
        <v>0.06</v>
      </c>
      <c r="E21" s="564">
        <v>7.0000000000000007E-2</v>
      </c>
      <c r="F21" s="32"/>
    </row>
    <row r="22" spans="1:6" ht="26.25" thickBot="1" x14ac:dyDescent="0.3">
      <c r="A22" s="568" t="s">
        <v>293</v>
      </c>
      <c r="B22" s="567">
        <v>200</v>
      </c>
      <c r="C22" s="569">
        <v>0.02</v>
      </c>
      <c r="D22" s="569">
        <v>0.03</v>
      </c>
      <c r="E22" s="569">
        <v>0.04</v>
      </c>
      <c r="F22" s="32"/>
    </row>
    <row r="23" spans="1:6" ht="15.75" thickBot="1" x14ac:dyDescent="0.3">
      <c r="A23" s="1322" t="s">
        <v>12</v>
      </c>
      <c r="B23" s="1323"/>
      <c r="C23" s="1323"/>
      <c r="D23" s="1323"/>
      <c r="E23" s="1324"/>
      <c r="F23" s="32"/>
    </row>
    <row r="24" spans="1:6" ht="15.75" thickBot="1" x14ac:dyDescent="0.3">
      <c r="A24" s="1322" t="s">
        <v>13</v>
      </c>
      <c r="B24" s="1323"/>
      <c r="C24" s="1323"/>
      <c r="D24" s="1323"/>
      <c r="E24" s="1324"/>
      <c r="F24" s="32"/>
    </row>
    <row r="25" spans="1:6" ht="39.75" customHeight="1" thickBot="1" x14ac:dyDescent="0.3">
      <c r="A25" s="570" t="s">
        <v>14</v>
      </c>
      <c r="B25" s="1311" t="s">
        <v>294</v>
      </c>
      <c r="C25" s="1323"/>
      <c r="D25" s="1323"/>
      <c r="E25" s="1324"/>
      <c r="F25" s="32"/>
    </row>
    <row r="26" spans="1:6" ht="52.5" customHeight="1" thickBot="1" x14ac:dyDescent="0.3">
      <c r="A26" s="571" t="s">
        <v>15</v>
      </c>
      <c r="B26" s="1325" t="s">
        <v>279</v>
      </c>
      <c r="C26" s="1326"/>
      <c r="D26" s="1326"/>
      <c r="E26" s="1327"/>
      <c r="F26" s="32"/>
    </row>
    <row r="27" spans="1:6" ht="23.25" customHeight="1" thickBot="1" x14ac:dyDescent="0.3">
      <c r="A27" s="571" t="s">
        <v>16</v>
      </c>
      <c r="B27" s="1328" t="s">
        <v>295</v>
      </c>
      <c r="C27" s="1329"/>
      <c r="D27" s="1329"/>
      <c r="E27" s="1330"/>
      <c r="F27" s="32"/>
    </row>
    <row r="28" spans="1:6" x14ac:dyDescent="0.25">
      <c r="A28" s="1320"/>
      <c r="B28" s="572">
        <v>2019</v>
      </c>
      <c r="C28" s="572">
        <v>2020</v>
      </c>
      <c r="D28" s="572">
        <v>2021</v>
      </c>
      <c r="E28" s="572">
        <v>2022</v>
      </c>
      <c r="F28" s="32"/>
    </row>
    <row r="29" spans="1:6" ht="15.75" thickBot="1" x14ac:dyDescent="0.3">
      <c r="A29" s="1321"/>
      <c r="B29" s="573" t="s">
        <v>8</v>
      </c>
      <c r="C29" s="573" t="s">
        <v>9</v>
      </c>
      <c r="D29" s="573" t="s">
        <v>9</v>
      </c>
      <c r="E29" s="573" t="s">
        <v>9</v>
      </c>
      <c r="F29" s="32"/>
    </row>
    <row r="30" spans="1:6" ht="15.75" thickBot="1" x14ac:dyDescent="0.3">
      <c r="A30" s="571" t="s">
        <v>17</v>
      </c>
      <c r="B30" s="574">
        <v>350</v>
      </c>
      <c r="C30" s="130">
        <v>365</v>
      </c>
      <c r="D30" s="130">
        <v>370</v>
      </c>
      <c r="E30" s="130">
        <v>375</v>
      </c>
      <c r="F30" s="32"/>
    </row>
    <row r="31" spans="1:6" ht="15.75" thickBot="1" x14ac:dyDescent="0.3">
      <c r="A31" s="571" t="s">
        <v>18</v>
      </c>
      <c r="B31" s="130">
        <f>B60</f>
        <v>148250</v>
      </c>
      <c r="C31" s="130">
        <f t="shared" ref="C31:E31" si="0">C60</f>
        <v>147750</v>
      </c>
      <c r="D31" s="130">
        <f t="shared" si="0"/>
        <v>147750</v>
      </c>
      <c r="E31" s="130">
        <f t="shared" si="0"/>
        <v>148250</v>
      </c>
      <c r="F31" s="32"/>
    </row>
    <row r="32" spans="1:6" ht="15.75" thickBot="1" x14ac:dyDescent="0.3">
      <c r="A32" s="571" t="s">
        <v>19</v>
      </c>
      <c r="B32" s="130">
        <f>B31/B30</f>
        <v>423.57142857142856</v>
      </c>
      <c r="C32" s="130">
        <f t="shared" ref="C32:E32" si="1">C31/C30</f>
        <v>404.79452054794518</v>
      </c>
      <c r="D32" s="130">
        <f t="shared" si="1"/>
        <v>399.32432432432432</v>
      </c>
      <c r="E32" s="130">
        <f t="shared" si="1"/>
        <v>395.33333333333331</v>
      </c>
      <c r="F32" s="32"/>
    </row>
    <row r="33" spans="1:6" ht="15.75" thickBot="1" x14ac:dyDescent="0.3">
      <c r="A33" s="571" t="s">
        <v>20</v>
      </c>
      <c r="B33" s="426" t="s">
        <v>21</v>
      </c>
      <c r="C33" s="142">
        <f>C30/B30-1</f>
        <v>4.2857142857142927E-2</v>
      </c>
      <c r="D33" s="142">
        <f t="shared" ref="D33:E35" si="2">D30/C30-1</f>
        <v>1.3698630136986356E-2</v>
      </c>
      <c r="E33" s="142">
        <f t="shared" si="2"/>
        <v>1.3513513513513598E-2</v>
      </c>
      <c r="F33" s="32"/>
    </row>
    <row r="34" spans="1:6" ht="15.75" thickBot="1" x14ac:dyDescent="0.3">
      <c r="A34" s="571" t="s">
        <v>22</v>
      </c>
      <c r="B34" s="426" t="s">
        <v>21</v>
      </c>
      <c r="C34" s="142">
        <f>C31/B31-1</f>
        <v>-3.3726812816189389E-3</v>
      </c>
      <c r="D34" s="142">
        <f t="shared" si="2"/>
        <v>0</v>
      </c>
      <c r="E34" s="142">
        <f t="shared" si="2"/>
        <v>3.3840947546530664E-3</v>
      </c>
      <c r="F34" s="32"/>
    </row>
    <row r="35" spans="1:6" ht="26.25" thickBot="1" x14ac:dyDescent="0.3">
      <c r="A35" s="571" t="s">
        <v>23</v>
      </c>
      <c r="B35" s="426" t="s">
        <v>21</v>
      </c>
      <c r="C35" s="142">
        <f>C32/B32-1</f>
        <v>-4.4329968352237348E-2</v>
      </c>
      <c r="D35" s="142">
        <f t="shared" si="2"/>
        <v>-1.3513513513513487E-2</v>
      </c>
      <c r="E35" s="142">
        <f t="shared" si="2"/>
        <v>-9.9943598420756397E-3</v>
      </c>
      <c r="F35" s="32"/>
    </row>
    <row r="36" spans="1:6" ht="21" customHeight="1" thickBot="1" x14ac:dyDescent="0.3">
      <c r="A36" s="1311" t="s">
        <v>937</v>
      </c>
      <c r="B36" s="1312"/>
      <c r="C36" s="1312"/>
      <c r="D36" s="1312"/>
      <c r="E36" s="1313"/>
      <c r="F36" s="32"/>
    </row>
    <row r="37" spans="1:6" x14ac:dyDescent="0.25">
      <c r="A37" s="1320"/>
      <c r="B37" s="572">
        <v>2019</v>
      </c>
      <c r="C37" s="572">
        <v>2020</v>
      </c>
      <c r="D37" s="572">
        <v>2021</v>
      </c>
      <c r="E37" s="572">
        <v>2022</v>
      </c>
      <c r="F37" s="32"/>
    </row>
    <row r="38" spans="1:6" ht="15.75" thickBot="1" x14ac:dyDescent="0.3">
      <c r="A38" s="1321"/>
      <c r="B38" s="573" t="s">
        <v>8</v>
      </c>
      <c r="C38" s="573" t="s">
        <v>9</v>
      </c>
      <c r="D38" s="573" t="s">
        <v>9</v>
      </c>
      <c r="E38" s="573" t="s">
        <v>9</v>
      </c>
      <c r="F38" s="32"/>
    </row>
    <row r="39" spans="1:6" ht="15.75" thickBot="1" x14ac:dyDescent="0.3">
      <c r="A39" s="575" t="s">
        <v>24</v>
      </c>
      <c r="B39" s="145">
        <f>B40+B41</f>
        <v>102300</v>
      </c>
      <c r="C39" s="145">
        <f t="shared" ref="C39:E39" si="3">C40+C41</f>
        <v>101800</v>
      </c>
      <c r="D39" s="145">
        <f t="shared" si="3"/>
        <v>101800</v>
      </c>
      <c r="E39" s="145">
        <f t="shared" si="3"/>
        <v>102300</v>
      </c>
      <c r="F39" s="32"/>
    </row>
    <row r="40" spans="1:6" ht="15.75" thickBot="1" x14ac:dyDescent="0.3">
      <c r="A40" s="576" t="s">
        <v>296</v>
      </c>
      <c r="B40" s="144">
        <v>102300</v>
      </c>
      <c r="C40" s="144">
        <v>101800</v>
      </c>
      <c r="D40" s="144">
        <v>101800</v>
      </c>
      <c r="E40" s="144">
        <v>102300</v>
      </c>
      <c r="F40" s="32"/>
    </row>
    <row r="41" spans="1:6" ht="15.75" thickBot="1" x14ac:dyDescent="0.3">
      <c r="A41" s="576" t="s">
        <v>297</v>
      </c>
      <c r="B41" s="577"/>
      <c r="C41" s="145"/>
      <c r="D41" s="145"/>
      <c r="E41" s="145"/>
      <c r="F41" s="32"/>
    </row>
    <row r="42" spans="1:6" ht="26.25" thickBot="1" x14ac:dyDescent="0.3">
      <c r="A42" s="575" t="s">
        <v>25</v>
      </c>
      <c r="B42" s="145">
        <f>B43</f>
        <v>14700</v>
      </c>
      <c r="C42" s="145">
        <f>C43+C44</f>
        <v>14700</v>
      </c>
      <c r="D42" s="145">
        <f t="shared" ref="D42:E42" si="4">D43+D44</f>
        <v>14700</v>
      </c>
      <c r="E42" s="145">
        <f t="shared" si="4"/>
        <v>14700</v>
      </c>
      <c r="F42" s="32"/>
    </row>
    <row r="43" spans="1:6" ht="15.75" thickBot="1" x14ac:dyDescent="0.3">
      <c r="A43" s="576" t="s">
        <v>296</v>
      </c>
      <c r="B43" s="144">
        <v>14700</v>
      </c>
      <c r="C43" s="145">
        <v>14700</v>
      </c>
      <c r="D43" s="145">
        <v>14700</v>
      </c>
      <c r="E43" s="145">
        <v>14700</v>
      </c>
      <c r="F43" s="32"/>
    </row>
    <row r="44" spans="1:6" ht="15.75" thickBot="1" x14ac:dyDescent="0.3">
      <c r="A44" s="576" t="s">
        <v>297</v>
      </c>
      <c r="B44" s="144"/>
      <c r="C44" s="145"/>
      <c r="D44" s="145"/>
      <c r="E44" s="145"/>
      <c r="F44" s="32"/>
    </row>
    <row r="45" spans="1:6" ht="15.75" thickBot="1" x14ac:dyDescent="0.3">
      <c r="A45" s="575" t="s">
        <v>26</v>
      </c>
      <c r="B45" s="144">
        <f>B46</f>
        <v>31250</v>
      </c>
      <c r="C45" s="578">
        <f>C46+C47</f>
        <v>31250</v>
      </c>
      <c r="D45" s="578">
        <f t="shared" ref="D45:E45" si="5">D46+D47</f>
        <v>31250</v>
      </c>
      <c r="E45" s="578">
        <f t="shared" si="5"/>
        <v>31250</v>
      </c>
      <c r="F45" s="32"/>
    </row>
    <row r="46" spans="1:6" ht="15.75" thickBot="1" x14ac:dyDescent="0.3">
      <c r="A46" s="576" t="s">
        <v>296</v>
      </c>
      <c r="B46" s="144">
        <v>31250</v>
      </c>
      <c r="C46" s="578">
        <v>31250</v>
      </c>
      <c r="D46" s="578">
        <v>31250</v>
      </c>
      <c r="E46" s="578">
        <v>31250</v>
      </c>
      <c r="F46" s="32"/>
    </row>
    <row r="47" spans="1:6" ht="15.75" thickBot="1" x14ac:dyDescent="0.3">
      <c r="A47" s="576" t="s">
        <v>297</v>
      </c>
      <c r="B47" s="144"/>
      <c r="C47" s="145"/>
      <c r="D47" s="145"/>
      <c r="E47" s="145"/>
      <c r="F47" s="32"/>
    </row>
    <row r="48" spans="1:6" ht="15.75" thickBot="1" x14ac:dyDescent="0.3">
      <c r="A48" s="575" t="s">
        <v>27</v>
      </c>
      <c r="B48" s="144"/>
      <c r="C48" s="145"/>
      <c r="D48" s="145"/>
      <c r="E48" s="145"/>
      <c r="F48" s="32"/>
    </row>
    <row r="49" spans="1:6" ht="15.75" thickBot="1" x14ac:dyDescent="0.3">
      <c r="A49" s="576" t="s">
        <v>296</v>
      </c>
      <c r="B49" s="144"/>
      <c r="C49" s="145"/>
      <c r="D49" s="145"/>
      <c r="E49" s="145"/>
      <c r="F49" s="32"/>
    </row>
    <row r="50" spans="1:6" ht="15.75" thickBot="1" x14ac:dyDescent="0.3">
      <c r="A50" s="576" t="s">
        <v>297</v>
      </c>
      <c r="B50" s="144"/>
      <c r="C50" s="145"/>
      <c r="D50" s="145"/>
      <c r="E50" s="145"/>
      <c r="F50" s="32"/>
    </row>
    <row r="51" spans="1:6" ht="15.75" thickBot="1" x14ac:dyDescent="0.3">
      <c r="A51" s="575" t="s">
        <v>28</v>
      </c>
      <c r="B51" s="144"/>
      <c r="C51" s="145"/>
      <c r="D51" s="145"/>
      <c r="E51" s="145"/>
      <c r="F51" s="32"/>
    </row>
    <row r="52" spans="1:6" ht="15.75" thickBot="1" x14ac:dyDescent="0.3">
      <c r="A52" s="576" t="s">
        <v>296</v>
      </c>
      <c r="B52" s="144"/>
      <c r="C52" s="145"/>
      <c r="D52" s="145"/>
      <c r="E52" s="145"/>
      <c r="F52" s="32"/>
    </row>
    <row r="53" spans="1:6" ht="15.75" thickBot="1" x14ac:dyDescent="0.3">
      <c r="A53" s="576" t="s">
        <v>297</v>
      </c>
      <c r="B53" s="144"/>
      <c r="C53" s="145"/>
      <c r="D53" s="145"/>
      <c r="E53" s="145"/>
      <c r="F53" s="32"/>
    </row>
    <row r="54" spans="1:6" ht="15.75" thickBot="1" x14ac:dyDescent="0.3">
      <c r="A54" s="575" t="s">
        <v>29</v>
      </c>
      <c r="B54" s="144"/>
      <c r="C54" s="145"/>
      <c r="D54" s="145"/>
      <c r="E54" s="145"/>
      <c r="F54" s="32"/>
    </row>
    <row r="55" spans="1:6" ht="15.75" thickBot="1" x14ac:dyDescent="0.3">
      <c r="A55" s="576" t="s">
        <v>296</v>
      </c>
      <c r="B55" s="144"/>
      <c r="C55" s="145"/>
      <c r="D55" s="145"/>
      <c r="E55" s="145"/>
      <c r="F55" s="32"/>
    </row>
    <row r="56" spans="1:6" ht="15.75" thickBot="1" x14ac:dyDescent="0.3">
      <c r="A56" s="576" t="s">
        <v>297</v>
      </c>
      <c r="B56" s="144"/>
      <c r="C56" s="145"/>
      <c r="D56" s="145"/>
      <c r="E56" s="145"/>
      <c r="F56" s="32"/>
    </row>
    <row r="57" spans="1:6" ht="26.25" thickBot="1" x14ac:dyDescent="0.3">
      <c r="A57" s="575" t="s">
        <v>30</v>
      </c>
      <c r="B57" s="144">
        <f>B58</f>
        <v>0</v>
      </c>
      <c r="C57" s="145">
        <v>0</v>
      </c>
      <c r="D57" s="145">
        <f>C57*1.03*0.99</f>
        <v>0</v>
      </c>
      <c r="E57" s="145">
        <f>D57*1.03*0.99</f>
        <v>0</v>
      </c>
      <c r="F57" s="32"/>
    </row>
    <row r="58" spans="1:6" ht="15.75" thickBot="1" x14ac:dyDescent="0.3">
      <c r="A58" s="576" t="s">
        <v>296</v>
      </c>
      <c r="B58" s="144"/>
      <c r="C58" s="579"/>
      <c r="D58" s="579"/>
      <c r="E58" s="579"/>
      <c r="F58" s="32"/>
    </row>
    <row r="59" spans="1:6" ht="15.75" thickBot="1" x14ac:dyDescent="0.3">
      <c r="A59" s="576" t="s">
        <v>297</v>
      </c>
      <c r="B59" s="144"/>
      <c r="C59" s="580"/>
      <c r="D59" s="579"/>
      <c r="E59" s="579"/>
      <c r="F59" s="32"/>
    </row>
    <row r="60" spans="1:6" ht="15.75" thickBot="1" x14ac:dyDescent="0.3">
      <c r="A60" s="581" t="s">
        <v>31</v>
      </c>
      <c r="B60" s="144">
        <f>B57+B54+B51+B48+B45+B42+B39</f>
        <v>148250</v>
      </c>
      <c r="C60" s="144">
        <f t="shared" ref="C60:E60" si="6">C57+C54+C51+C48+C45+C42+C39</f>
        <v>147750</v>
      </c>
      <c r="D60" s="144">
        <f t="shared" si="6"/>
        <v>147750</v>
      </c>
      <c r="E60" s="144">
        <f t="shared" si="6"/>
        <v>148250</v>
      </c>
      <c r="F60" s="32"/>
    </row>
    <row r="61" spans="1:6" ht="15.75" thickBot="1" x14ac:dyDescent="0.3">
      <c r="A61" s="582" t="s">
        <v>32</v>
      </c>
      <c r="B61" s="140">
        <f>IF(B60-B31=0,0,"Error")</f>
        <v>0</v>
      </c>
      <c r="C61" s="140">
        <f>IF(C60-C31=0,0,"Error")</f>
        <v>0</v>
      </c>
      <c r="D61" s="140">
        <f>IF(D60-D31=0,0,"Error")</f>
        <v>0</v>
      </c>
      <c r="E61" s="140">
        <f>IF(E60-E31=0,0,"Error")</f>
        <v>0</v>
      </c>
      <c r="F61" s="32"/>
    </row>
    <row r="62" spans="1:6" ht="36.75" customHeight="1" thickBot="1" x14ac:dyDescent="0.3">
      <c r="A62" s="341" t="s">
        <v>49</v>
      </c>
      <c r="B62" s="1311" t="s">
        <v>298</v>
      </c>
      <c r="C62" s="1312"/>
      <c r="D62" s="1312"/>
      <c r="E62" s="1313"/>
      <c r="F62" s="32"/>
    </row>
    <row r="63" spans="1:6" ht="15.75" thickBot="1" x14ac:dyDescent="0.3">
      <c r="A63" s="1305" t="s">
        <v>50</v>
      </c>
      <c r="B63" s="1306"/>
      <c r="C63" s="1306"/>
      <c r="D63" s="1306"/>
      <c r="E63" s="1307"/>
      <c r="F63" s="32"/>
    </row>
    <row r="64" spans="1:6" ht="26.25" thickBot="1" x14ac:dyDescent="0.3">
      <c r="A64" s="566" t="s">
        <v>299</v>
      </c>
      <c r="B64" s="567">
        <v>30</v>
      </c>
      <c r="C64" s="564">
        <v>0.1</v>
      </c>
      <c r="D64" s="564">
        <v>0.15</v>
      </c>
      <c r="E64" s="564">
        <v>0.2</v>
      </c>
      <c r="F64" s="32"/>
    </row>
    <row r="65" spans="1:6" ht="26.25" thickBot="1" x14ac:dyDescent="0.3">
      <c r="A65" s="583" t="s">
        <v>300</v>
      </c>
      <c r="B65" s="584"/>
      <c r="C65" s="585" t="s">
        <v>69</v>
      </c>
      <c r="D65" s="585" t="s">
        <v>69</v>
      </c>
      <c r="E65" s="585" t="s">
        <v>69</v>
      </c>
      <c r="F65" s="32"/>
    </row>
    <row r="66" spans="1:6" ht="15.75" thickBot="1" x14ac:dyDescent="0.3">
      <c r="A66" s="1322" t="s">
        <v>51</v>
      </c>
      <c r="B66" s="1323"/>
      <c r="C66" s="1323"/>
      <c r="D66" s="1323"/>
      <c r="E66" s="1324"/>
      <c r="F66" s="32"/>
    </row>
    <row r="67" spans="1:6" ht="15.75" thickBot="1" x14ac:dyDescent="0.3">
      <c r="A67" s="1322" t="s">
        <v>13</v>
      </c>
      <c r="B67" s="1323"/>
      <c r="C67" s="1323"/>
      <c r="D67" s="1323"/>
      <c r="E67" s="1324"/>
      <c r="F67" s="32"/>
    </row>
    <row r="68" spans="1:6" ht="15.75" thickBot="1" x14ac:dyDescent="0.3">
      <c r="A68" s="570" t="s">
        <v>14</v>
      </c>
      <c r="B68" s="1311" t="s">
        <v>301</v>
      </c>
      <c r="C68" s="1323"/>
      <c r="D68" s="1323"/>
      <c r="E68" s="1324"/>
      <c r="F68" s="32"/>
    </row>
    <row r="69" spans="1:6" ht="49.5" customHeight="1" thickBot="1" x14ac:dyDescent="0.3">
      <c r="A69" s="571" t="s">
        <v>15</v>
      </c>
      <c r="B69" s="1325" t="s">
        <v>302</v>
      </c>
      <c r="C69" s="1326"/>
      <c r="D69" s="1326"/>
      <c r="E69" s="1327"/>
      <c r="F69" s="32"/>
    </row>
    <row r="70" spans="1:6" ht="15.75" thickBot="1" x14ac:dyDescent="0.3">
      <c r="A70" s="571" t="s">
        <v>16</v>
      </c>
      <c r="B70" s="1328" t="s">
        <v>303</v>
      </c>
      <c r="C70" s="1329"/>
      <c r="D70" s="1329"/>
      <c r="E70" s="1330"/>
      <c r="F70" s="32"/>
    </row>
    <row r="71" spans="1:6" x14ac:dyDescent="0.25">
      <c r="A71" s="1320"/>
      <c r="B71" s="572">
        <v>2019</v>
      </c>
      <c r="C71" s="572">
        <v>2020</v>
      </c>
      <c r="D71" s="572">
        <v>2021</v>
      </c>
      <c r="E71" s="572">
        <v>2022</v>
      </c>
      <c r="F71" s="32"/>
    </row>
    <row r="72" spans="1:6" ht="15.75" thickBot="1" x14ac:dyDescent="0.3">
      <c r="A72" s="1321"/>
      <c r="B72" s="573" t="s">
        <v>8</v>
      </c>
      <c r="C72" s="573" t="s">
        <v>9</v>
      </c>
      <c r="D72" s="573" t="s">
        <v>9</v>
      </c>
      <c r="E72" s="573" t="s">
        <v>9</v>
      </c>
      <c r="F72" s="32"/>
    </row>
    <row r="73" spans="1:6" ht="15.75" thickBot="1" x14ac:dyDescent="0.3">
      <c r="A73" s="571" t="s">
        <v>17</v>
      </c>
      <c r="B73" s="574">
        <v>30</v>
      </c>
      <c r="C73" s="130">
        <v>33</v>
      </c>
      <c r="D73" s="130">
        <v>35</v>
      </c>
      <c r="E73" s="130">
        <v>36</v>
      </c>
      <c r="F73" s="32"/>
    </row>
    <row r="74" spans="1:6" ht="15.75" thickBot="1" x14ac:dyDescent="0.3">
      <c r="A74" s="571" t="s">
        <v>18</v>
      </c>
      <c r="B74" s="130">
        <f>B103</f>
        <v>47500</v>
      </c>
      <c r="C74" s="130">
        <f t="shared" ref="C74:E74" si="7">C103</f>
        <v>47500</v>
      </c>
      <c r="D74" s="130">
        <f t="shared" si="7"/>
        <v>47500</v>
      </c>
      <c r="E74" s="130">
        <f t="shared" si="7"/>
        <v>47500</v>
      </c>
      <c r="F74" s="32"/>
    </row>
    <row r="75" spans="1:6" ht="15.75" thickBot="1" x14ac:dyDescent="0.3">
      <c r="A75" s="571" t="s">
        <v>19</v>
      </c>
      <c r="B75" s="130">
        <f>B74/B73</f>
        <v>1583.3333333333333</v>
      </c>
      <c r="C75" s="130">
        <f t="shared" ref="C75:E75" si="8">C74/C73</f>
        <v>1439.3939393939395</v>
      </c>
      <c r="D75" s="130">
        <f t="shared" si="8"/>
        <v>1357.1428571428571</v>
      </c>
      <c r="E75" s="130">
        <f t="shared" si="8"/>
        <v>1319.4444444444443</v>
      </c>
      <c r="F75" s="32"/>
    </row>
    <row r="76" spans="1:6" ht="15.75" thickBot="1" x14ac:dyDescent="0.3">
      <c r="A76" s="571" t="s">
        <v>20</v>
      </c>
      <c r="B76" s="426" t="s">
        <v>21</v>
      </c>
      <c r="C76" s="142">
        <f>C73/B73-1</f>
        <v>0.10000000000000009</v>
      </c>
      <c r="D76" s="142">
        <f t="shared" ref="D76:E78" si="9">D73/C73-1</f>
        <v>6.0606060606060552E-2</v>
      </c>
      <c r="E76" s="142">
        <f t="shared" si="9"/>
        <v>2.857142857142847E-2</v>
      </c>
      <c r="F76" s="32"/>
    </row>
    <row r="77" spans="1:6" ht="15.75" thickBot="1" x14ac:dyDescent="0.3">
      <c r="A77" s="571" t="s">
        <v>22</v>
      </c>
      <c r="B77" s="426" t="s">
        <v>21</v>
      </c>
      <c r="C77" s="142">
        <f>C74/B74-1</f>
        <v>0</v>
      </c>
      <c r="D77" s="142">
        <f t="shared" si="9"/>
        <v>0</v>
      </c>
      <c r="E77" s="142">
        <f t="shared" si="9"/>
        <v>0</v>
      </c>
      <c r="F77" s="32"/>
    </row>
    <row r="78" spans="1:6" ht="26.25" thickBot="1" x14ac:dyDescent="0.3">
      <c r="A78" s="571" t="s">
        <v>23</v>
      </c>
      <c r="B78" s="426" t="s">
        <v>21</v>
      </c>
      <c r="C78" s="142">
        <f>C75/B75-1</f>
        <v>-9.0909090909090828E-2</v>
      </c>
      <c r="D78" s="142">
        <f t="shared" si="9"/>
        <v>-5.7142857142857273E-2</v>
      </c>
      <c r="E78" s="142">
        <f t="shared" si="9"/>
        <v>-2.777777777777779E-2</v>
      </c>
      <c r="F78" s="32"/>
    </row>
    <row r="79" spans="1:6" ht="21" customHeight="1" thickBot="1" x14ac:dyDescent="0.3">
      <c r="A79" s="1311" t="s">
        <v>937</v>
      </c>
      <c r="B79" s="1312"/>
      <c r="C79" s="1312"/>
      <c r="D79" s="1312"/>
      <c r="E79" s="1313"/>
      <c r="F79" s="32"/>
    </row>
    <row r="80" spans="1:6" x14ac:dyDescent="0.25">
      <c r="A80" s="1320"/>
      <c r="B80" s="572">
        <v>2019</v>
      </c>
      <c r="C80" s="572">
        <v>2020</v>
      </c>
      <c r="D80" s="572">
        <v>2021</v>
      </c>
      <c r="E80" s="572">
        <v>2022</v>
      </c>
      <c r="F80" s="32"/>
    </row>
    <row r="81" spans="1:6" ht="15.75" thickBot="1" x14ac:dyDescent="0.3">
      <c r="A81" s="1321"/>
      <c r="B81" s="573" t="s">
        <v>8</v>
      </c>
      <c r="C81" s="573" t="s">
        <v>9</v>
      </c>
      <c r="D81" s="573" t="s">
        <v>9</v>
      </c>
      <c r="E81" s="573" t="s">
        <v>9</v>
      </c>
      <c r="F81" s="32"/>
    </row>
    <row r="82" spans="1:6" ht="15.75" thickBot="1" x14ac:dyDescent="0.3">
      <c r="A82" s="575" t="s">
        <v>24</v>
      </c>
      <c r="B82" s="145">
        <f>B83+B84</f>
        <v>0</v>
      </c>
      <c r="C82" s="145">
        <f t="shared" ref="C82:E82" si="10">C83+C84</f>
        <v>0</v>
      </c>
      <c r="D82" s="145">
        <f t="shared" si="10"/>
        <v>0</v>
      </c>
      <c r="E82" s="145">
        <f t="shared" si="10"/>
        <v>0</v>
      </c>
      <c r="F82" s="32"/>
    </row>
    <row r="83" spans="1:6" ht="15.75" thickBot="1" x14ac:dyDescent="0.3">
      <c r="A83" s="576" t="s">
        <v>296</v>
      </c>
      <c r="B83" s="144"/>
      <c r="C83" s="144"/>
      <c r="D83" s="144"/>
      <c r="E83" s="144"/>
      <c r="F83" s="32"/>
    </row>
    <row r="84" spans="1:6" ht="15.75" thickBot="1" x14ac:dyDescent="0.3">
      <c r="A84" s="576" t="s">
        <v>297</v>
      </c>
      <c r="B84" s="577"/>
      <c r="C84" s="145"/>
      <c r="D84" s="145"/>
      <c r="E84" s="145"/>
      <c r="F84" s="32"/>
    </row>
    <row r="85" spans="1:6" ht="26.25" thickBot="1" x14ac:dyDescent="0.3">
      <c r="A85" s="575" t="s">
        <v>25</v>
      </c>
      <c r="B85" s="145">
        <f>B86</f>
        <v>0</v>
      </c>
      <c r="C85" s="145">
        <f>C86+C87</f>
        <v>0</v>
      </c>
      <c r="D85" s="145">
        <f t="shared" ref="D85:E85" si="11">D86+D87</f>
        <v>0</v>
      </c>
      <c r="E85" s="145">
        <f t="shared" si="11"/>
        <v>0</v>
      </c>
      <c r="F85" s="32"/>
    </row>
    <row r="86" spans="1:6" ht="15.75" thickBot="1" x14ac:dyDescent="0.3">
      <c r="A86" s="576" t="s">
        <v>296</v>
      </c>
      <c r="B86" s="144"/>
      <c r="C86" s="145"/>
      <c r="D86" s="145"/>
      <c r="E86" s="145"/>
      <c r="F86" s="32"/>
    </row>
    <row r="87" spans="1:6" ht="15.75" thickBot="1" x14ac:dyDescent="0.3">
      <c r="A87" s="576" t="s">
        <v>297</v>
      </c>
      <c r="B87" s="144"/>
      <c r="C87" s="145"/>
      <c r="D87" s="145"/>
      <c r="E87" s="145"/>
      <c r="F87" s="32"/>
    </row>
    <row r="88" spans="1:6" ht="15.75" thickBot="1" x14ac:dyDescent="0.3">
      <c r="A88" s="575" t="s">
        <v>26</v>
      </c>
      <c r="B88" s="144">
        <f>B89</f>
        <v>47500</v>
      </c>
      <c r="C88" s="578">
        <f>C89+C90</f>
        <v>47500</v>
      </c>
      <c r="D88" s="578">
        <f t="shared" ref="D88:E88" si="12">D89+D90</f>
        <v>47500</v>
      </c>
      <c r="E88" s="578">
        <f t="shared" si="12"/>
        <v>47500</v>
      </c>
      <c r="F88" s="32"/>
    </row>
    <row r="89" spans="1:6" ht="15.75" thickBot="1" x14ac:dyDescent="0.3">
      <c r="A89" s="576" t="s">
        <v>296</v>
      </c>
      <c r="B89" s="144">
        <v>47500</v>
      </c>
      <c r="C89" s="144">
        <v>47500</v>
      </c>
      <c r="D89" s="144">
        <v>47500</v>
      </c>
      <c r="E89" s="144">
        <v>47500</v>
      </c>
      <c r="F89" s="32"/>
    </row>
    <row r="90" spans="1:6" ht="15.75" thickBot="1" x14ac:dyDescent="0.3">
      <c r="A90" s="576" t="s">
        <v>297</v>
      </c>
      <c r="B90" s="144"/>
      <c r="C90" s="145"/>
      <c r="D90" s="145"/>
      <c r="E90" s="145"/>
      <c r="F90" s="32"/>
    </row>
    <row r="91" spans="1:6" ht="15.75" thickBot="1" x14ac:dyDescent="0.3">
      <c r="A91" s="575" t="s">
        <v>27</v>
      </c>
      <c r="B91" s="144"/>
      <c r="C91" s="145"/>
      <c r="D91" s="145"/>
      <c r="E91" s="145"/>
      <c r="F91" s="32"/>
    </row>
    <row r="92" spans="1:6" ht="15.75" thickBot="1" x14ac:dyDescent="0.3">
      <c r="A92" s="576" t="s">
        <v>296</v>
      </c>
      <c r="B92" s="144"/>
      <c r="C92" s="145"/>
      <c r="D92" s="145"/>
      <c r="E92" s="145"/>
      <c r="F92" s="32"/>
    </row>
    <row r="93" spans="1:6" ht="15.75" thickBot="1" x14ac:dyDescent="0.3">
      <c r="A93" s="576" t="s">
        <v>297</v>
      </c>
      <c r="B93" s="144"/>
      <c r="C93" s="145"/>
      <c r="D93" s="145"/>
      <c r="E93" s="145"/>
      <c r="F93" s="32"/>
    </row>
    <row r="94" spans="1:6" ht="15.75" thickBot="1" x14ac:dyDescent="0.3">
      <c r="A94" s="575" t="s">
        <v>28</v>
      </c>
      <c r="B94" s="144"/>
      <c r="C94" s="145"/>
      <c r="D94" s="145"/>
      <c r="E94" s="145"/>
      <c r="F94" s="32"/>
    </row>
    <row r="95" spans="1:6" ht="15.75" thickBot="1" x14ac:dyDescent="0.3">
      <c r="A95" s="576" t="s">
        <v>296</v>
      </c>
      <c r="B95" s="144"/>
      <c r="C95" s="145"/>
      <c r="D95" s="145"/>
      <c r="E95" s="145"/>
      <c r="F95" s="32"/>
    </row>
    <row r="96" spans="1:6" ht="15.75" thickBot="1" x14ac:dyDescent="0.3">
      <c r="A96" s="576" t="s">
        <v>297</v>
      </c>
      <c r="B96" s="144"/>
      <c r="C96" s="145"/>
      <c r="D96" s="145"/>
      <c r="E96" s="145"/>
      <c r="F96" s="32"/>
    </row>
    <row r="97" spans="1:6" ht="15.75" thickBot="1" x14ac:dyDescent="0.3">
      <c r="A97" s="575" t="s">
        <v>29</v>
      </c>
      <c r="B97" s="144"/>
      <c r="C97" s="145"/>
      <c r="D97" s="145"/>
      <c r="E97" s="145"/>
      <c r="F97" s="32"/>
    </row>
    <row r="98" spans="1:6" ht="15.75" thickBot="1" x14ac:dyDescent="0.3">
      <c r="A98" s="576" t="s">
        <v>296</v>
      </c>
      <c r="B98" s="144"/>
      <c r="C98" s="145"/>
      <c r="D98" s="145"/>
      <c r="E98" s="145"/>
      <c r="F98" s="32"/>
    </row>
    <row r="99" spans="1:6" ht="15.75" thickBot="1" x14ac:dyDescent="0.3">
      <c r="A99" s="576" t="s">
        <v>297</v>
      </c>
      <c r="B99" s="144"/>
      <c r="C99" s="145"/>
      <c r="D99" s="145"/>
      <c r="E99" s="145"/>
      <c r="F99" s="32"/>
    </row>
    <row r="100" spans="1:6" ht="26.25" thickBot="1" x14ac:dyDescent="0.3">
      <c r="A100" s="575" t="s">
        <v>30</v>
      </c>
      <c r="B100" s="144">
        <f>B101</f>
        <v>0</v>
      </c>
      <c r="C100" s="145">
        <v>0</v>
      </c>
      <c r="D100" s="145">
        <f>C100*1.03*0.99</f>
        <v>0</v>
      </c>
      <c r="E100" s="145">
        <f>D100*1.03*0.99</f>
        <v>0</v>
      </c>
      <c r="F100" s="32"/>
    </row>
    <row r="101" spans="1:6" ht="15.75" thickBot="1" x14ac:dyDescent="0.3">
      <c r="A101" s="576" t="s">
        <v>296</v>
      </c>
      <c r="B101" s="144"/>
      <c r="C101" s="579"/>
      <c r="D101" s="579"/>
      <c r="E101" s="579"/>
      <c r="F101" s="32"/>
    </row>
    <row r="102" spans="1:6" ht="15.75" thickBot="1" x14ac:dyDescent="0.3">
      <c r="A102" s="576" t="s">
        <v>297</v>
      </c>
      <c r="B102" s="144"/>
      <c r="C102" s="580"/>
      <c r="D102" s="579"/>
      <c r="E102" s="579"/>
      <c r="F102" s="32"/>
    </row>
    <row r="103" spans="1:6" ht="15.75" thickBot="1" x14ac:dyDescent="0.3">
      <c r="A103" s="581" t="s">
        <v>31</v>
      </c>
      <c r="B103" s="144">
        <f>B100+B97+B94+B91+B88+B85+B82</f>
        <v>47500</v>
      </c>
      <c r="C103" s="144">
        <f t="shared" ref="C103:E103" si="13">C100+C97+C94+C91+C88+C85+C82</f>
        <v>47500</v>
      </c>
      <c r="D103" s="144">
        <f t="shared" si="13"/>
        <v>47500</v>
      </c>
      <c r="E103" s="144">
        <f t="shared" si="13"/>
        <v>47500</v>
      </c>
      <c r="F103" s="32"/>
    </row>
    <row r="104" spans="1:6" ht="15.75" thickBot="1" x14ac:dyDescent="0.3">
      <c r="A104" s="582" t="s">
        <v>32</v>
      </c>
      <c r="B104" s="140">
        <f>IF(B103-B74=0,0,"Error")</f>
        <v>0</v>
      </c>
      <c r="C104" s="140">
        <f>IF(C103-C74=0,0,"Error")</f>
        <v>0</v>
      </c>
      <c r="D104" s="140">
        <f>IF(D103-D74=0,0,"Error")</f>
        <v>0</v>
      </c>
      <c r="E104" s="140">
        <f>IF(E103-E74=0,0,"Error")</f>
        <v>0</v>
      </c>
      <c r="F104" s="32"/>
    </row>
    <row r="105" spans="1:6" ht="27.75" customHeight="1" thickBot="1" x14ac:dyDescent="0.3">
      <c r="A105" s="570" t="s">
        <v>33</v>
      </c>
      <c r="B105" s="1311" t="s">
        <v>280</v>
      </c>
      <c r="C105" s="1323"/>
      <c r="D105" s="1323"/>
      <c r="E105" s="1324"/>
      <c r="F105" s="32"/>
    </row>
    <row r="106" spans="1:6" ht="33.75" customHeight="1" thickBot="1" x14ac:dyDescent="0.3">
      <c r="A106" s="571" t="s">
        <v>15</v>
      </c>
      <c r="B106" s="1325" t="s">
        <v>281</v>
      </c>
      <c r="C106" s="1326"/>
      <c r="D106" s="1326"/>
      <c r="E106" s="1327"/>
      <c r="F106" s="32"/>
    </row>
    <row r="107" spans="1:6" ht="15.75" thickBot="1" x14ac:dyDescent="0.3">
      <c r="A107" s="571" t="s">
        <v>16</v>
      </c>
      <c r="B107" s="1328" t="s">
        <v>303</v>
      </c>
      <c r="C107" s="1329"/>
      <c r="D107" s="1329"/>
      <c r="E107" s="1330"/>
      <c r="F107" s="32"/>
    </row>
    <row r="108" spans="1:6" x14ac:dyDescent="0.25">
      <c r="A108" s="1320"/>
      <c r="B108" s="572">
        <v>2019</v>
      </c>
      <c r="C108" s="572">
        <v>2020</v>
      </c>
      <c r="D108" s="572">
        <v>2021</v>
      </c>
      <c r="E108" s="572">
        <v>2022</v>
      </c>
      <c r="F108" s="32"/>
    </row>
    <row r="109" spans="1:6" ht="15.75" thickBot="1" x14ac:dyDescent="0.3">
      <c r="A109" s="1321"/>
      <c r="B109" s="573" t="s">
        <v>8</v>
      </c>
      <c r="C109" s="573" t="s">
        <v>9</v>
      </c>
      <c r="D109" s="573" t="s">
        <v>9</v>
      </c>
      <c r="E109" s="573" t="s">
        <v>9</v>
      </c>
      <c r="F109" s="32"/>
    </row>
    <row r="110" spans="1:6" ht="15.75" thickBot="1" x14ac:dyDescent="0.3">
      <c r="A110" s="571" t="s">
        <v>17</v>
      </c>
      <c r="B110" s="574">
        <v>180</v>
      </c>
      <c r="C110" s="130">
        <v>198</v>
      </c>
      <c r="D110" s="130">
        <v>207</v>
      </c>
      <c r="E110" s="130">
        <v>215</v>
      </c>
      <c r="F110" s="32"/>
    </row>
    <row r="111" spans="1:6" ht="15.75" thickBot="1" x14ac:dyDescent="0.3">
      <c r="A111" s="571" t="s">
        <v>18</v>
      </c>
      <c r="B111" s="130">
        <f>B140</f>
        <v>46250</v>
      </c>
      <c r="C111" s="130">
        <f t="shared" ref="C111:E111" si="14">C140</f>
        <v>46250</v>
      </c>
      <c r="D111" s="130">
        <f t="shared" si="14"/>
        <v>46250</v>
      </c>
      <c r="E111" s="130">
        <f t="shared" si="14"/>
        <v>46250</v>
      </c>
      <c r="F111" s="32"/>
    </row>
    <row r="112" spans="1:6" ht="15.75" thickBot="1" x14ac:dyDescent="0.3">
      <c r="A112" s="571" t="s">
        <v>19</v>
      </c>
      <c r="B112" s="130">
        <f>B111/B110</f>
        <v>256.94444444444446</v>
      </c>
      <c r="C112" s="130">
        <f t="shared" ref="C112:E112" si="15">C111/C110</f>
        <v>233.58585858585857</v>
      </c>
      <c r="D112" s="130">
        <f t="shared" si="15"/>
        <v>223.42995169082127</v>
      </c>
      <c r="E112" s="130">
        <f t="shared" si="15"/>
        <v>215.11627906976744</v>
      </c>
      <c r="F112" s="32"/>
    </row>
    <row r="113" spans="1:6" ht="15.75" thickBot="1" x14ac:dyDescent="0.3">
      <c r="A113" s="571" t="s">
        <v>20</v>
      </c>
      <c r="B113" s="426" t="s">
        <v>21</v>
      </c>
      <c r="C113" s="142">
        <f>C110/B110-1</f>
        <v>0.10000000000000009</v>
      </c>
      <c r="D113" s="142">
        <f t="shared" ref="D113:E115" si="16">D110/C110-1</f>
        <v>4.5454545454545414E-2</v>
      </c>
      <c r="E113" s="142">
        <f t="shared" si="16"/>
        <v>3.8647342995169032E-2</v>
      </c>
      <c r="F113" s="32"/>
    </row>
    <row r="114" spans="1:6" ht="15.75" thickBot="1" x14ac:dyDescent="0.3">
      <c r="A114" s="571" t="s">
        <v>22</v>
      </c>
      <c r="B114" s="426" t="s">
        <v>21</v>
      </c>
      <c r="C114" s="142">
        <f>C111/B111-1</f>
        <v>0</v>
      </c>
      <c r="D114" s="142">
        <f t="shared" si="16"/>
        <v>0</v>
      </c>
      <c r="E114" s="142">
        <f t="shared" si="16"/>
        <v>0</v>
      </c>
      <c r="F114" s="32"/>
    </row>
    <row r="115" spans="1:6" ht="26.25" thickBot="1" x14ac:dyDescent="0.3">
      <c r="A115" s="571" t="s">
        <v>23</v>
      </c>
      <c r="B115" s="426" t="s">
        <v>21</v>
      </c>
      <c r="C115" s="142">
        <f>C112/B112-1</f>
        <v>-9.090909090909105E-2</v>
      </c>
      <c r="D115" s="142">
        <f t="shared" si="16"/>
        <v>-4.3478260869565077E-2</v>
      </c>
      <c r="E115" s="142">
        <f t="shared" si="16"/>
        <v>-3.7209302325581395E-2</v>
      </c>
      <c r="F115" s="32"/>
    </row>
    <row r="116" spans="1:6" ht="21" customHeight="1" thickBot="1" x14ac:dyDescent="0.3">
      <c r="A116" s="1311" t="s">
        <v>938</v>
      </c>
      <c r="B116" s="1312"/>
      <c r="C116" s="1312"/>
      <c r="D116" s="1312"/>
      <c r="E116" s="1313"/>
      <c r="F116" s="32"/>
    </row>
    <row r="117" spans="1:6" x14ac:dyDescent="0.25">
      <c r="A117" s="1320"/>
      <c r="B117" s="572">
        <v>2019</v>
      </c>
      <c r="C117" s="572">
        <v>2020</v>
      </c>
      <c r="D117" s="572">
        <v>2021</v>
      </c>
      <c r="E117" s="572">
        <v>2022</v>
      </c>
      <c r="F117" s="32"/>
    </row>
    <row r="118" spans="1:6" ht="15.75" thickBot="1" x14ac:dyDescent="0.3">
      <c r="A118" s="1321"/>
      <c r="B118" s="573" t="s">
        <v>8</v>
      </c>
      <c r="C118" s="573" t="s">
        <v>9</v>
      </c>
      <c r="D118" s="573" t="s">
        <v>9</v>
      </c>
      <c r="E118" s="573" t="s">
        <v>9</v>
      </c>
      <c r="F118" s="32"/>
    </row>
    <row r="119" spans="1:6" ht="15.75" thickBot="1" x14ac:dyDescent="0.3">
      <c r="A119" s="575" t="s">
        <v>24</v>
      </c>
      <c r="B119" s="145">
        <f>B120+B121</f>
        <v>0</v>
      </c>
      <c r="C119" s="145">
        <f t="shared" ref="C119:E119" si="17">C120+C121</f>
        <v>0</v>
      </c>
      <c r="D119" s="145">
        <f t="shared" si="17"/>
        <v>0</v>
      </c>
      <c r="E119" s="145">
        <f t="shared" si="17"/>
        <v>0</v>
      </c>
      <c r="F119" s="32"/>
    </row>
    <row r="120" spans="1:6" ht="15.75" thickBot="1" x14ac:dyDescent="0.3">
      <c r="A120" s="576" t="s">
        <v>296</v>
      </c>
      <c r="B120" s="144"/>
      <c r="C120" s="144"/>
      <c r="D120" s="144"/>
      <c r="E120" s="144"/>
      <c r="F120" s="32"/>
    </row>
    <row r="121" spans="1:6" ht="15.75" thickBot="1" x14ac:dyDescent="0.3">
      <c r="A121" s="576" t="s">
        <v>297</v>
      </c>
      <c r="B121" s="577"/>
      <c r="C121" s="145"/>
      <c r="D121" s="145"/>
      <c r="E121" s="145"/>
      <c r="F121" s="32"/>
    </row>
    <row r="122" spans="1:6" ht="26.25" thickBot="1" x14ac:dyDescent="0.3">
      <c r="A122" s="575" t="s">
        <v>25</v>
      </c>
      <c r="B122" s="145">
        <f>B123</f>
        <v>0</v>
      </c>
      <c r="C122" s="145">
        <f>C123+C124</f>
        <v>0</v>
      </c>
      <c r="D122" s="145">
        <f t="shared" ref="D122:E122" si="18">D123+D124</f>
        <v>0</v>
      </c>
      <c r="E122" s="145">
        <f t="shared" si="18"/>
        <v>0</v>
      </c>
      <c r="F122" s="32"/>
    </row>
    <row r="123" spans="1:6" ht="15.75" thickBot="1" x14ac:dyDescent="0.3">
      <c r="A123" s="576" t="s">
        <v>296</v>
      </c>
      <c r="B123" s="144"/>
      <c r="C123" s="145"/>
      <c r="D123" s="145"/>
      <c r="E123" s="145"/>
      <c r="F123" s="32"/>
    </row>
    <row r="124" spans="1:6" ht="15.75" thickBot="1" x14ac:dyDescent="0.3">
      <c r="A124" s="576" t="s">
        <v>297</v>
      </c>
      <c r="B124" s="144"/>
      <c r="C124" s="145"/>
      <c r="D124" s="145"/>
      <c r="E124" s="145"/>
      <c r="F124" s="32"/>
    </row>
    <row r="125" spans="1:6" ht="15.75" thickBot="1" x14ac:dyDescent="0.3">
      <c r="A125" s="575" t="s">
        <v>26</v>
      </c>
      <c r="B125" s="144">
        <f>B126</f>
        <v>46250</v>
      </c>
      <c r="C125" s="578">
        <f>C126+C127</f>
        <v>46250</v>
      </c>
      <c r="D125" s="578">
        <f t="shared" ref="D125:E125" si="19">D126+D127</f>
        <v>46250</v>
      </c>
      <c r="E125" s="578">
        <f t="shared" si="19"/>
        <v>46250</v>
      </c>
      <c r="F125" s="32"/>
    </row>
    <row r="126" spans="1:6" ht="15.75" thickBot="1" x14ac:dyDescent="0.3">
      <c r="A126" s="576" t="s">
        <v>296</v>
      </c>
      <c r="B126" s="144">
        <v>46250</v>
      </c>
      <c r="C126" s="144">
        <v>46250</v>
      </c>
      <c r="D126" s="144">
        <v>46250</v>
      </c>
      <c r="E126" s="144">
        <v>46250</v>
      </c>
      <c r="F126" s="32"/>
    </row>
    <row r="127" spans="1:6" ht="15.75" thickBot="1" x14ac:dyDescent="0.3">
      <c r="A127" s="576" t="s">
        <v>297</v>
      </c>
      <c r="B127" s="144"/>
      <c r="C127" s="145"/>
      <c r="D127" s="145"/>
      <c r="E127" s="145"/>
      <c r="F127" s="32"/>
    </row>
    <row r="128" spans="1:6" ht="15.75" thickBot="1" x14ac:dyDescent="0.3">
      <c r="A128" s="575" t="s">
        <v>27</v>
      </c>
      <c r="B128" s="144"/>
      <c r="C128" s="145"/>
      <c r="D128" s="145"/>
      <c r="E128" s="145"/>
      <c r="F128" s="32"/>
    </row>
    <row r="129" spans="1:6" ht="15.75" thickBot="1" x14ac:dyDescent="0.3">
      <c r="A129" s="576" t="s">
        <v>296</v>
      </c>
      <c r="B129" s="144"/>
      <c r="C129" s="145"/>
      <c r="D129" s="145"/>
      <c r="E129" s="145"/>
      <c r="F129" s="32"/>
    </row>
    <row r="130" spans="1:6" ht="15.75" thickBot="1" x14ac:dyDescent="0.3">
      <c r="A130" s="576" t="s">
        <v>297</v>
      </c>
      <c r="B130" s="144"/>
      <c r="C130" s="145"/>
      <c r="D130" s="145"/>
      <c r="E130" s="145"/>
      <c r="F130" s="32"/>
    </row>
    <row r="131" spans="1:6" ht="15.75" thickBot="1" x14ac:dyDescent="0.3">
      <c r="A131" s="575" t="s">
        <v>28</v>
      </c>
      <c r="B131" s="144"/>
      <c r="C131" s="145"/>
      <c r="D131" s="145"/>
      <c r="E131" s="145"/>
      <c r="F131" s="32"/>
    </row>
    <row r="132" spans="1:6" ht="15.75" thickBot="1" x14ac:dyDescent="0.3">
      <c r="A132" s="576" t="s">
        <v>296</v>
      </c>
      <c r="B132" s="144"/>
      <c r="C132" s="145"/>
      <c r="D132" s="145"/>
      <c r="E132" s="145"/>
      <c r="F132" s="32"/>
    </row>
    <row r="133" spans="1:6" ht="15.75" thickBot="1" x14ac:dyDescent="0.3">
      <c r="A133" s="576" t="s">
        <v>297</v>
      </c>
      <c r="B133" s="144"/>
      <c r="C133" s="145"/>
      <c r="D133" s="145"/>
      <c r="E133" s="145"/>
      <c r="F133" s="32"/>
    </row>
    <row r="134" spans="1:6" ht="15.75" thickBot="1" x14ac:dyDescent="0.3">
      <c r="A134" s="575" t="s">
        <v>29</v>
      </c>
      <c r="B134" s="144"/>
      <c r="C134" s="145"/>
      <c r="D134" s="145"/>
      <c r="E134" s="145"/>
      <c r="F134" s="32"/>
    </row>
    <row r="135" spans="1:6" ht="15.75" thickBot="1" x14ac:dyDescent="0.3">
      <c r="A135" s="576" t="s">
        <v>296</v>
      </c>
      <c r="B135" s="144"/>
      <c r="C135" s="145"/>
      <c r="D135" s="145"/>
      <c r="E135" s="145"/>
      <c r="F135" s="32"/>
    </row>
    <row r="136" spans="1:6" ht="15.75" thickBot="1" x14ac:dyDescent="0.3">
      <c r="A136" s="576" t="s">
        <v>297</v>
      </c>
      <c r="B136" s="144"/>
      <c r="C136" s="145"/>
      <c r="D136" s="145"/>
      <c r="E136" s="145"/>
      <c r="F136" s="32"/>
    </row>
    <row r="137" spans="1:6" ht="26.25" thickBot="1" x14ac:dyDescent="0.3">
      <c r="A137" s="575" t="s">
        <v>30</v>
      </c>
      <c r="B137" s="144">
        <f>B138</f>
        <v>0</v>
      </c>
      <c r="C137" s="145">
        <v>0</v>
      </c>
      <c r="D137" s="145">
        <f>C137*1.03*0.99</f>
        <v>0</v>
      </c>
      <c r="E137" s="145">
        <f>D137*1.03*0.99</f>
        <v>0</v>
      </c>
      <c r="F137" s="32"/>
    </row>
    <row r="138" spans="1:6" ht="15.75" thickBot="1" x14ac:dyDescent="0.3">
      <c r="A138" s="576" t="s">
        <v>296</v>
      </c>
      <c r="B138" s="144"/>
      <c r="C138" s="579"/>
      <c r="D138" s="579"/>
      <c r="E138" s="579"/>
      <c r="F138" s="32"/>
    </row>
    <row r="139" spans="1:6" ht="15.75" thickBot="1" x14ac:dyDescent="0.3">
      <c r="A139" s="576" t="s">
        <v>297</v>
      </c>
      <c r="B139" s="144"/>
      <c r="C139" s="580"/>
      <c r="D139" s="579"/>
      <c r="E139" s="579"/>
      <c r="F139" s="32"/>
    </row>
    <row r="140" spans="1:6" ht="15.75" thickBot="1" x14ac:dyDescent="0.3">
      <c r="A140" s="581" t="s">
        <v>34</v>
      </c>
      <c r="B140" s="144">
        <f>B137+B134+B131+B128+B125+B122+B119</f>
        <v>46250</v>
      </c>
      <c r="C140" s="144">
        <f t="shared" ref="C140:E140" si="20">C137+C134+C131+C128+C125+C122+C119</f>
        <v>46250</v>
      </c>
      <c r="D140" s="144">
        <f t="shared" si="20"/>
        <v>46250</v>
      </c>
      <c r="E140" s="144">
        <f t="shared" si="20"/>
        <v>46250</v>
      </c>
      <c r="F140" s="32"/>
    </row>
    <row r="141" spans="1:6" ht="15.75" thickBot="1" x14ac:dyDescent="0.3">
      <c r="A141" s="582" t="s">
        <v>32</v>
      </c>
      <c r="B141" s="140">
        <f>IF(B140-B111=0,0,"Error")</f>
        <v>0</v>
      </c>
      <c r="C141" s="140">
        <f>IF(C140-C111=0,0,"Error")</f>
        <v>0</v>
      </c>
      <c r="D141" s="140">
        <f>IF(D140-D111=0,0,"Error")</f>
        <v>0</v>
      </c>
      <c r="E141" s="140">
        <f>IF(E140-E111=0,0,"Error")</f>
        <v>0</v>
      </c>
      <c r="F141" s="32"/>
    </row>
    <row r="142" spans="1:6" ht="26.25" customHeight="1" thickBot="1" x14ac:dyDescent="0.3">
      <c r="A142" s="1322" t="s">
        <v>40</v>
      </c>
      <c r="B142" s="1323"/>
      <c r="C142" s="1323"/>
      <c r="D142" s="1323"/>
      <c r="E142" s="1324"/>
      <c r="F142" s="32"/>
    </row>
    <row r="143" spans="1:6" ht="26.25" thickBot="1" x14ac:dyDescent="0.3">
      <c r="A143" s="570" t="s">
        <v>56</v>
      </c>
      <c r="B143" s="1338" t="s">
        <v>304</v>
      </c>
      <c r="C143" s="1339"/>
      <c r="D143" s="1334"/>
      <c r="E143" s="1335"/>
      <c r="F143" s="32"/>
    </row>
    <row r="144" spans="1:6" ht="39" customHeight="1" thickBot="1" x14ac:dyDescent="0.3">
      <c r="A144" s="570" t="s">
        <v>82</v>
      </c>
      <c r="B144" s="586" t="s">
        <v>305</v>
      </c>
      <c r="C144" s="587" t="s">
        <v>306</v>
      </c>
      <c r="D144" s="1336" t="s">
        <v>307</v>
      </c>
      <c r="E144" s="1337"/>
      <c r="F144" s="32"/>
    </row>
    <row r="145" spans="1:6" ht="15.75" thickBot="1" x14ac:dyDescent="0.3">
      <c r="A145" s="588"/>
      <c r="B145" s="1332"/>
      <c r="C145" s="1333"/>
      <c r="D145" s="1334"/>
      <c r="E145" s="1335"/>
      <c r="F145" s="32"/>
    </row>
    <row r="146" spans="1:6" ht="24" customHeight="1" thickBot="1" x14ac:dyDescent="0.3">
      <c r="A146" s="571" t="s">
        <v>15</v>
      </c>
      <c r="B146" s="1305" t="s">
        <v>309</v>
      </c>
      <c r="C146" s="1306"/>
      <c r="D146" s="1306"/>
      <c r="E146" s="1307"/>
      <c r="F146" s="32"/>
    </row>
    <row r="147" spans="1:6" ht="23.25" customHeight="1" thickBot="1" x14ac:dyDescent="0.3">
      <c r="A147" s="571" t="s">
        <v>16</v>
      </c>
      <c r="B147" s="1328" t="s">
        <v>310</v>
      </c>
      <c r="C147" s="1329"/>
      <c r="D147" s="1329"/>
      <c r="E147" s="1330"/>
      <c r="F147" s="32"/>
    </row>
    <row r="148" spans="1:6" x14ac:dyDescent="0.25">
      <c r="A148" s="1320"/>
      <c r="B148" s="572">
        <v>2019</v>
      </c>
      <c r="C148" s="572">
        <v>2020</v>
      </c>
      <c r="D148" s="572">
        <v>2021</v>
      </c>
      <c r="E148" s="572">
        <v>2022</v>
      </c>
      <c r="F148" s="32"/>
    </row>
    <row r="149" spans="1:6" ht="15.75" thickBot="1" x14ac:dyDescent="0.3">
      <c r="A149" s="1321"/>
      <c r="B149" s="573" t="s">
        <v>8</v>
      </c>
      <c r="C149" s="573" t="s">
        <v>9</v>
      </c>
      <c r="D149" s="573" t="s">
        <v>9</v>
      </c>
      <c r="E149" s="573" t="s">
        <v>9</v>
      </c>
      <c r="F149" s="32"/>
    </row>
    <row r="150" spans="1:6" ht="15.75" thickBot="1" x14ac:dyDescent="0.3">
      <c r="A150" s="571" t="s">
        <v>17</v>
      </c>
      <c r="B150" s="130">
        <v>30</v>
      </c>
      <c r="C150" s="130">
        <v>30</v>
      </c>
      <c r="D150" s="130">
        <v>30</v>
      </c>
      <c r="E150" s="130">
        <v>30</v>
      </c>
      <c r="F150" s="32"/>
    </row>
    <row r="151" spans="1:6" ht="15.75" thickBot="1" x14ac:dyDescent="0.3">
      <c r="A151" s="571" t="s">
        <v>18</v>
      </c>
      <c r="B151" s="130">
        <f>B169</f>
        <v>3000</v>
      </c>
      <c r="C151" s="130">
        <f>C169</f>
        <v>3000</v>
      </c>
      <c r="D151" s="130">
        <f t="shared" ref="D151:E151" si="21">D169</f>
        <v>3000</v>
      </c>
      <c r="E151" s="130">
        <f t="shared" si="21"/>
        <v>3000</v>
      </c>
      <c r="F151" s="32"/>
    </row>
    <row r="152" spans="1:6" ht="15.75" thickBot="1" x14ac:dyDescent="0.3">
      <c r="A152" s="571" t="s">
        <v>19</v>
      </c>
      <c r="B152" s="130">
        <f>B151/B150</f>
        <v>100</v>
      </c>
      <c r="C152" s="130">
        <f t="shared" ref="C152:E152" si="22">C151/C150</f>
        <v>100</v>
      </c>
      <c r="D152" s="130">
        <f t="shared" si="22"/>
        <v>100</v>
      </c>
      <c r="E152" s="130">
        <f t="shared" si="22"/>
        <v>100</v>
      </c>
      <c r="F152" s="32"/>
    </row>
    <row r="153" spans="1:6" ht="15.75" thickBot="1" x14ac:dyDescent="0.3">
      <c r="A153" s="571" t="s">
        <v>20</v>
      </c>
      <c r="B153" s="426" t="s">
        <v>21</v>
      </c>
      <c r="C153" s="142">
        <f>C150/B150-1</f>
        <v>0</v>
      </c>
      <c r="D153" s="142">
        <f t="shared" ref="D153:E155" si="23">D150/C150-1</f>
        <v>0</v>
      </c>
      <c r="E153" s="142">
        <f t="shared" si="23"/>
        <v>0</v>
      </c>
      <c r="F153" s="32"/>
    </row>
    <row r="154" spans="1:6" ht="15.75" thickBot="1" x14ac:dyDescent="0.3">
      <c r="A154" s="571" t="s">
        <v>22</v>
      </c>
      <c r="B154" s="426" t="s">
        <v>21</v>
      </c>
      <c r="C154" s="142">
        <f>C151/B151-1</f>
        <v>0</v>
      </c>
      <c r="D154" s="142">
        <f t="shared" si="23"/>
        <v>0</v>
      </c>
      <c r="E154" s="142">
        <f t="shared" si="23"/>
        <v>0</v>
      </c>
      <c r="F154" s="32"/>
    </row>
    <row r="155" spans="1:6" ht="26.25" thickBot="1" x14ac:dyDescent="0.3">
      <c r="A155" s="571" t="s">
        <v>23</v>
      </c>
      <c r="B155" s="426" t="s">
        <v>21</v>
      </c>
      <c r="C155" s="142">
        <f>C152/B152-1</f>
        <v>0</v>
      </c>
      <c r="D155" s="142">
        <f t="shared" si="23"/>
        <v>0</v>
      </c>
      <c r="E155" s="142">
        <f t="shared" si="23"/>
        <v>0</v>
      </c>
      <c r="F155" s="32"/>
    </row>
    <row r="156" spans="1:6" ht="23.25" customHeight="1" thickBot="1" x14ac:dyDescent="0.3">
      <c r="A156" s="1311" t="s">
        <v>939</v>
      </c>
      <c r="B156" s="1312"/>
      <c r="C156" s="1312"/>
      <c r="D156" s="1312"/>
      <c r="E156" s="1313"/>
      <c r="F156" s="32"/>
    </row>
    <row r="157" spans="1:6" x14ac:dyDescent="0.25">
      <c r="A157" s="1320"/>
      <c r="B157" s="572">
        <v>2019</v>
      </c>
      <c r="C157" s="572">
        <v>2020</v>
      </c>
      <c r="D157" s="572">
        <v>2021</v>
      </c>
      <c r="E157" s="572">
        <v>2022</v>
      </c>
      <c r="F157" s="32"/>
    </row>
    <row r="158" spans="1:6" ht="15.75" thickBot="1" x14ac:dyDescent="0.3">
      <c r="A158" s="1321"/>
      <c r="B158" s="573" t="s">
        <v>8</v>
      </c>
      <c r="C158" s="573" t="s">
        <v>9</v>
      </c>
      <c r="D158" s="573" t="s">
        <v>9</v>
      </c>
      <c r="E158" s="573" t="s">
        <v>9</v>
      </c>
      <c r="F158" s="32"/>
    </row>
    <row r="159" spans="1:6" ht="15.75" thickBot="1" x14ac:dyDescent="0.3">
      <c r="A159" s="575" t="s">
        <v>42</v>
      </c>
      <c r="B159" s="145">
        <f>B160+B161+B162+B163</f>
        <v>0</v>
      </c>
      <c r="C159" s="145">
        <f t="shared" ref="C159:E159" si="24">C160+C161+C162+C163</f>
        <v>0</v>
      </c>
      <c r="D159" s="145">
        <f t="shared" si="24"/>
        <v>0</v>
      </c>
      <c r="E159" s="145">
        <f t="shared" si="24"/>
        <v>0</v>
      </c>
      <c r="F159" s="32"/>
    </row>
    <row r="160" spans="1:6" ht="15.75" thickBot="1" x14ac:dyDescent="0.3">
      <c r="A160" s="576" t="s">
        <v>296</v>
      </c>
      <c r="B160" s="145"/>
      <c r="C160" s="145"/>
      <c r="D160" s="145"/>
      <c r="E160" s="145"/>
      <c r="F160" s="32"/>
    </row>
    <row r="161" spans="1:6" ht="15.75" thickBot="1" x14ac:dyDescent="0.3">
      <c r="A161" s="576" t="s">
        <v>311</v>
      </c>
      <c r="B161" s="145"/>
      <c r="C161" s="145"/>
      <c r="D161" s="145"/>
      <c r="E161" s="145"/>
      <c r="F161" s="32"/>
    </row>
    <row r="162" spans="1:6" ht="15.75" thickBot="1" x14ac:dyDescent="0.3">
      <c r="A162" s="576" t="s">
        <v>312</v>
      </c>
      <c r="B162" s="145"/>
      <c r="C162" s="145"/>
      <c r="D162" s="145"/>
      <c r="E162" s="145"/>
      <c r="F162" s="32"/>
    </row>
    <row r="163" spans="1:6" ht="15.75" thickBot="1" x14ac:dyDescent="0.3">
      <c r="A163" s="576" t="s">
        <v>313</v>
      </c>
      <c r="B163" s="145"/>
      <c r="C163" s="145"/>
      <c r="D163" s="145"/>
      <c r="E163" s="145"/>
      <c r="F163" s="32"/>
    </row>
    <row r="164" spans="1:6" ht="15.75" thickBot="1" x14ac:dyDescent="0.3">
      <c r="A164" s="575" t="s">
        <v>43</v>
      </c>
      <c r="B164" s="144">
        <f>B165+B166+B167+B168</f>
        <v>3000</v>
      </c>
      <c r="C164" s="144">
        <f t="shared" ref="C164:E164" si="25">C165+C166+C167+C168</f>
        <v>3000</v>
      </c>
      <c r="D164" s="144">
        <f t="shared" si="25"/>
        <v>3000</v>
      </c>
      <c r="E164" s="144">
        <f t="shared" si="25"/>
        <v>3000</v>
      </c>
      <c r="F164" s="32"/>
    </row>
    <row r="165" spans="1:6" ht="15.75" thickBot="1" x14ac:dyDescent="0.3">
      <c r="A165" s="576" t="s">
        <v>296</v>
      </c>
      <c r="B165" s="144">
        <v>3000</v>
      </c>
      <c r="C165" s="145">
        <v>3000</v>
      </c>
      <c r="D165" s="145">
        <v>3000</v>
      </c>
      <c r="E165" s="145">
        <v>3000</v>
      </c>
      <c r="F165" s="32"/>
    </row>
    <row r="166" spans="1:6" ht="15.75" thickBot="1" x14ac:dyDescent="0.3">
      <c r="A166" s="576" t="s">
        <v>311</v>
      </c>
      <c r="B166" s="144"/>
      <c r="C166" s="145"/>
      <c r="D166" s="145"/>
      <c r="E166" s="145"/>
      <c r="F166" s="32"/>
    </row>
    <row r="167" spans="1:6" ht="15.75" thickBot="1" x14ac:dyDescent="0.3">
      <c r="A167" s="576" t="s">
        <v>312</v>
      </c>
      <c r="B167" s="144"/>
      <c r="C167" s="145"/>
      <c r="D167" s="145"/>
      <c r="E167" s="145"/>
      <c r="F167" s="32"/>
    </row>
    <row r="168" spans="1:6" ht="15.75" thickBot="1" x14ac:dyDescent="0.3">
      <c r="A168" s="576" t="s">
        <v>313</v>
      </c>
      <c r="B168" s="144"/>
      <c r="C168" s="145"/>
      <c r="D168" s="145"/>
      <c r="E168" s="145"/>
      <c r="F168" s="32"/>
    </row>
    <row r="169" spans="1:6" ht="15.75" thickBot="1" x14ac:dyDescent="0.3">
      <c r="A169" s="589" t="s">
        <v>31</v>
      </c>
      <c r="B169" s="144">
        <f>B159+B164</f>
        <v>3000</v>
      </c>
      <c r="C169" s="144">
        <f t="shared" ref="C169:E169" si="26">C159+C164</f>
        <v>3000</v>
      </c>
      <c r="D169" s="144">
        <f t="shared" si="26"/>
        <v>3000</v>
      </c>
      <c r="E169" s="144">
        <f t="shared" si="26"/>
        <v>3000</v>
      </c>
      <c r="F169" s="32"/>
    </row>
    <row r="170" spans="1:6" ht="39" thickBot="1" x14ac:dyDescent="0.3">
      <c r="A170" s="570" t="s">
        <v>33</v>
      </c>
      <c r="B170" s="586" t="s">
        <v>940</v>
      </c>
      <c r="C170" s="587" t="s">
        <v>306</v>
      </c>
      <c r="D170" s="1336" t="s">
        <v>314</v>
      </c>
      <c r="E170" s="1337"/>
      <c r="F170" s="32"/>
    </row>
    <row r="171" spans="1:6" ht="24.75" customHeight="1" thickBot="1" x14ac:dyDescent="0.3">
      <c r="A171" s="571" t="s">
        <v>15</v>
      </c>
      <c r="B171" s="1305" t="s">
        <v>282</v>
      </c>
      <c r="C171" s="1306"/>
      <c r="D171" s="1306"/>
      <c r="E171" s="1307"/>
      <c r="F171" s="32"/>
    </row>
    <row r="172" spans="1:6" ht="18" customHeight="1" thickBot="1" x14ac:dyDescent="0.3">
      <c r="A172" s="571" t="s">
        <v>16</v>
      </c>
      <c r="B172" s="1328" t="s">
        <v>310</v>
      </c>
      <c r="C172" s="1329"/>
      <c r="D172" s="1329"/>
      <c r="E172" s="1330"/>
      <c r="F172" s="32"/>
    </row>
    <row r="173" spans="1:6" x14ac:dyDescent="0.25">
      <c r="A173" s="1320"/>
      <c r="B173" s="572">
        <v>2019</v>
      </c>
      <c r="C173" s="572">
        <v>2020</v>
      </c>
      <c r="D173" s="572">
        <v>2021</v>
      </c>
      <c r="E173" s="572">
        <v>2022</v>
      </c>
      <c r="F173" s="32"/>
    </row>
    <row r="174" spans="1:6" ht="15.75" thickBot="1" x14ac:dyDescent="0.3">
      <c r="A174" s="1321"/>
      <c r="B174" s="573" t="s">
        <v>8</v>
      </c>
      <c r="C174" s="573" t="s">
        <v>9</v>
      </c>
      <c r="D174" s="573" t="s">
        <v>9</v>
      </c>
      <c r="E174" s="573" t="s">
        <v>9</v>
      </c>
      <c r="F174" s="32"/>
    </row>
    <row r="175" spans="1:6" ht="15.75" thickBot="1" x14ac:dyDescent="0.3">
      <c r="A175" s="571" t="s">
        <v>17</v>
      </c>
      <c r="B175" s="426">
        <v>20</v>
      </c>
      <c r="C175" s="426">
        <v>20</v>
      </c>
      <c r="D175" s="426">
        <v>20</v>
      </c>
      <c r="E175" s="426">
        <v>20</v>
      </c>
      <c r="F175" s="32"/>
    </row>
    <row r="176" spans="1:6" ht="15.75" thickBot="1" x14ac:dyDescent="0.3">
      <c r="A176" s="571" t="s">
        <v>18</v>
      </c>
      <c r="B176" s="130">
        <f>B194</f>
        <v>3000</v>
      </c>
      <c r="C176" s="130">
        <f>C194</f>
        <v>3000</v>
      </c>
      <c r="D176" s="130">
        <f t="shared" ref="D176:E176" si="27">D194</f>
        <v>3000</v>
      </c>
      <c r="E176" s="130">
        <f t="shared" si="27"/>
        <v>3000</v>
      </c>
      <c r="F176" s="32"/>
    </row>
    <row r="177" spans="1:6" ht="15.75" thickBot="1" x14ac:dyDescent="0.3">
      <c r="A177" s="571" t="s">
        <v>19</v>
      </c>
      <c r="B177" s="130">
        <f>B176/B175</f>
        <v>150</v>
      </c>
      <c r="C177" s="130">
        <f t="shared" ref="C177:E177" si="28">C176/C175</f>
        <v>150</v>
      </c>
      <c r="D177" s="130">
        <f t="shared" si="28"/>
        <v>150</v>
      </c>
      <c r="E177" s="130">
        <f t="shared" si="28"/>
        <v>150</v>
      </c>
      <c r="F177" s="32"/>
    </row>
    <row r="178" spans="1:6" ht="15.75" thickBot="1" x14ac:dyDescent="0.3">
      <c r="A178" s="571" t="s">
        <v>20</v>
      </c>
      <c r="B178" s="426" t="s">
        <v>21</v>
      </c>
      <c r="C178" s="142">
        <f>C175/B175-1</f>
        <v>0</v>
      </c>
      <c r="D178" s="142">
        <f t="shared" ref="D178:E180" si="29">D175/C175-1</f>
        <v>0</v>
      </c>
      <c r="E178" s="142">
        <f t="shared" si="29"/>
        <v>0</v>
      </c>
      <c r="F178" s="32"/>
    </row>
    <row r="179" spans="1:6" ht="15.75" customHeight="1" thickBot="1" x14ac:dyDescent="0.3">
      <c r="A179" s="571" t="s">
        <v>22</v>
      </c>
      <c r="B179" s="426" t="s">
        <v>21</v>
      </c>
      <c r="C179" s="142">
        <f>C176/B176-1</f>
        <v>0</v>
      </c>
      <c r="D179" s="142">
        <f t="shared" si="29"/>
        <v>0</v>
      </c>
      <c r="E179" s="142">
        <f t="shared" si="29"/>
        <v>0</v>
      </c>
      <c r="F179" s="32"/>
    </row>
    <row r="180" spans="1:6" ht="26.25" thickBot="1" x14ac:dyDescent="0.3">
      <c r="A180" s="571" t="s">
        <v>23</v>
      </c>
      <c r="B180" s="426" t="s">
        <v>21</v>
      </c>
      <c r="C180" s="142">
        <f>C177/B177-1</f>
        <v>0</v>
      </c>
      <c r="D180" s="142">
        <f t="shared" si="29"/>
        <v>0</v>
      </c>
      <c r="E180" s="142">
        <f t="shared" si="29"/>
        <v>0</v>
      </c>
      <c r="F180" s="32"/>
    </row>
    <row r="181" spans="1:6" ht="15.75" thickBot="1" x14ac:dyDescent="0.3">
      <c r="A181" s="1311" t="s">
        <v>941</v>
      </c>
      <c r="B181" s="1312"/>
      <c r="C181" s="1312"/>
      <c r="D181" s="1312"/>
      <c r="E181" s="1313"/>
      <c r="F181" s="32"/>
    </row>
    <row r="182" spans="1:6" x14ac:dyDescent="0.25">
      <c r="A182" s="1320"/>
      <c r="B182" s="572">
        <v>2019</v>
      </c>
      <c r="C182" s="572">
        <v>2020</v>
      </c>
      <c r="D182" s="572">
        <v>2021</v>
      </c>
      <c r="E182" s="572">
        <v>2022</v>
      </c>
      <c r="F182" s="32"/>
    </row>
    <row r="183" spans="1:6" ht="15.75" thickBot="1" x14ac:dyDescent="0.3">
      <c r="A183" s="1321"/>
      <c r="B183" s="573" t="s">
        <v>8</v>
      </c>
      <c r="C183" s="573" t="s">
        <v>9</v>
      </c>
      <c r="D183" s="573" t="s">
        <v>9</v>
      </c>
      <c r="E183" s="573" t="s">
        <v>9</v>
      </c>
      <c r="F183" s="32"/>
    </row>
    <row r="184" spans="1:6" ht="15.75" thickBot="1" x14ac:dyDescent="0.3">
      <c r="A184" s="575" t="s">
        <v>42</v>
      </c>
      <c r="B184" s="145">
        <f>B185+B186+B187+B188</f>
        <v>0</v>
      </c>
      <c r="C184" s="145">
        <f t="shared" ref="C184:E184" si="30">C185+C186+C187+C188</f>
        <v>0</v>
      </c>
      <c r="D184" s="145">
        <f t="shared" si="30"/>
        <v>0</v>
      </c>
      <c r="E184" s="145">
        <f t="shared" si="30"/>
        <v>0</v>
      </c>
      <c r="F184" s="32"/>
    </row>
    <row r="185" spans="1:6" ht="15.75" thickBot="1" x14ac:dyDescent="0.3">
      <c r="A185" s="576" t="s">
        <v>296</v>
      </c>
      <c r="B185" s="145"/>
      <c r="C185" s="145"/>
      <c r="D185" s="145"/>
      <c r="E185" s="145"/>
      <c r="F185" s="32"/>
    </row>
    <row r="186" spans="1:6" ht="15.75" thickBot="1" x14ac:dyDescent="0.3">
      <c r="A186" s="576" t="s">
        <v>311</v>
      </c>
      <c r="B186" s="145"/>
      <c r="C186" s="145"/>
      <c r="D186" s="145"/>
      <c r="E186" s="145"/>
      <c r="F186" s="32"/>
    </row>
    <row r="187" spans="1:6" ht="15.75" thickBot="1" x14ac:dyDescent="0.3">
      <c r="A187" s="576" t="s">
        <v>312</v>
      </c>
      <c r="B187" s="145"/>
      <c r="C187" s="145"/>
      <c r="D187" s="145"/>
      <c r="E187" s="145"/>
      <c r="F187" s="32"/>
    </row>
    <row r="188" spans="1:6" ht="15.75" thickBot="1" x14ac:dyDescent="0.3">
      <c r="A188" s="576" t="s">
        <v>313</v>
      </c>
      <c r="B188" s="145"/>
      <c r="C188" s="145"/>
      <c r="D188" s="145"/>
      <c r="E188" s="145"/>
      <c r="F188" s="32"/>
    </row>
    <row r="189" spans="1:6" ht="15.75" thickBot="1" x14ac:dyDescent="0.3">
      <c r="A189" s="575" t="s">
        <v>43</v>
      </c>
      <c r="B189" s="144">
        <f>B190+B191+B192+B193</f>
        <v>3000</v>
      </c>
      <c r="C189" s="144">
        <f t="shared" ref="C189:E189" si="31">C190+C191+C192+C193</f>
        <v>3000</v>
      </c>
      <c r="D189" s="144">
        <f t="shared" si="31"/>
        <v>3000</v>
      </c>
      <c r="E189" s="144">
        <f t="shared" si="31"/>
        <v>3000</v>
      </c>
      <c r="F189" s="32"/>
    </row>
    <row r="190" spans="1:6" ht="15.75" thickBot="1" x14ac:dyDescent="0.3">
      <c r="A190" s="576" t="s">
        <v>296</v>
      </c>
      <c r="B190" s="144">
        <v>3000</v>
      </c>
      <c r="C190" s="145">
        <v>3000</v>
      </c>
      <c r="D190" s="145">
        <v>3000</v>
      </c>
      <c r="E190" s="145">
        <v>3000</v>
      </c>
      <c r="F190" s="32"/>
    </row>
    <row r="191" spans="1:6" ht="15.75" thickBot="1" x14ac:dyDescent="0.3">
      <c r="A191" s="576" t="s">
        <v>311</v>
      </c>
      <c r="B191" s="144"/>
      <c r="C191" s="145"/>
      <c r="D191" s="145"/>
      <c r="E191" s="145"/>
      <c r="F191" s="32"/>
    </row>
    <row r="192" spans="1:6" ht="15.75" thickBot="1" x14ac:dyDescent="0.3">
      <c r="A192" s="576" t="s">
        <v>312</v>
      </c>
      <c r="B192" s="144"/>
      <c r="C192" s="145"/>
      <c r="D192" s="145"/>
      <c r="E192" s="145"/>
      <c r="F192" s="32"/>
    </row>
    <row r="193" spans="1:6" ht="15.75" thickBot="1" x14ac:dyDescent="0.3">
      <c r="A193" s="576" t="s">
        <v>313</v>
      </c>
      <c r="B193" s="144"/>
      <c r="C193" s="145"/>
      <c r="D193" s="145"/>
      <c r="E193" s="145"/>
      <c r="F193" s="32"/>
    </row>
    <row r="194" spans="1:6" ht="15.75" thickBot="1" x14ac:dyDescent="0.3">
      <c r="A194" s="589" t="s">
        <v>315</v>
      </c>
      <c r="B194" s="144">
        <f>B184+B189</f>
        <v>3000</v>
      </c>
      <c r="C194" s="144">
        <f t="shared" ref="C194:E194" si="32">C184+C189</f>
        <v>3000</v>
      </c>
      <c r="D194" s="144">
        <f t="shared" si="32"/>
        <v>3000</v>
      </c>
      <c r="E194" s="144">
        <f t="shared" si="32"/>
        <v>3000</v>
      </c>
      <c r="F194" s="32"/>
    </row>
    <row r="195" spans="1:6" ht="15.75" thickBot="1" x14ac:dyDescent="0.3">
      <c r="A195" s="588"/>
      <c r="B195" s="1332"/>
      <c r="C195" s="1333"/>
      <c r="D195" s="1334"/>
      <c r="E195" s="1335"/>
      <c r="F195" s="32"/>
    </row>
    <row r="196" spans="1:6" ht="24" customHeight="1" thickBot="1" x14ac:dyDescent="0.3">
      <c r="A196" s="1311" t="s">
        <v>942</v>
      </c>
      <c r="B196" s="1312"/>
      <c r="C196" s="1312"/>
      <c r="D196" s="1312"/>
      <c r="E196" s="1313"/>
      <c r="F196" s="32"/>
    </row>
    <row r="197" spans="1:6" x14ac:dyDescent="0.25">
      <c r="A197" s="1320"/>
      <c r="B197" s="572">
        <v>2019</v>
      </c>
      <c r="C197" s="572">
        <v>2020</v>
      </c>
      <c r="D197" s="572">
        <v>2021</v>
      </c>
      <c r="E197" s="572">
        <v>2022</v>
      </c>
      <c r="F197" s="32"/>
    </row>
    <row r="198" spans="1:6" ht="15.75" thickBot="1" x14ac:dyDescent="0.3">
      <c r="A198" s="1321"/>
      <c r="B198" s="573" t="s">
        <v>8</v>
      </c>
      <c r="C198" s="573" t="s">
        <v>9</v>
      </c>
      <c r="D198" s="573" t="s">
        <v>9</v>
      </c>
      <c r="E198" s="573" t="s">
        <v>9</v>
      </c>
      <c r="F198" s="32"/>
    </row>
    <row r="199" spans="1:6" ht="15.75" thickBot="1" x14ac:dyDescent="0.3">
      <c r="A199" s="575" t="s">
        <v>42</v>
      </c>
      <c r="B199" s="145">
        <f>B200+B201+B202+B203</f>
        <v>0</v>
      </c>
      <c r="C199" s="145">
        <f t="shared" ref="C199:E199" si="33">C200+C201+C202+C203</f>
        <v>0</v>
      </c>
      <c r="D199" s="145">
        <f t="shared" si="33"/>
        <v>0</v>
      </c>
      <c r="E199" s="145">
        <f t="shared" si="33"/>
        <v>0</v>
      </c>
      <c r="F199" s="32"/>
    </row>
    <row r="200" spans="1:6" ht="15.75" thickBot="1" x14ac:dyDescent="0.3">
      <c r="A200" s="576" t="s">
        <v>296</v>
      </c>
      <c r="B200" s="145"/>
      <c r="C200" s="145"/>
      <c r="D200" s="145"/>
      <c r="E200" s="145"/>
      <c r="F200" s="32"/>
    </row>
    <row r="201" spans="1:6" ht="15.75" thickBot="1" x14ac:dyDescent="0.3">
      <c r="A201" s="576" t="s">
        <v>311</v>
      </c>
      <c r="B201" s="145"/>
      <c r="C201" s="145"/>
      <c r="D201" s="145"/>
      <c r="E201" s="145"/>
      <c r="F201" s="32"/>
    </row>
    <row r="202" spans="1:6" ht="15.75" thickBot="1" x14ac:dyDescent="0.3">
      <c r="A202" s="576" t="s">
        <v>312</v>
      </c>
      <c r="B202" s="145"/>
      <c r="C202" s="145"/>
      <c r="D202" s="145"/>
      <c r="E202" s="145"/>
      <c r="F202" s="32"/>
    </row>
    <row r="203" spans="1:6" ht="15.75" thickBot="1" x14ac:dyDescent="0.3">
      <c r="A203" s="576" t="s">
        <v>313</v>
      </c>
      <c r="B203" s="145"/>
      <c r="C203" s="145"/>
      <c r="D203" s="145"/>
      <c r="E203" s="145"/>
      <c r="F203" s="32"/>
    </row>
    <row r="204" spans="1:6" ht="15.75" thickBot="1" x14ac:dyDescent="0.3">
      <c r="A204" s="575" t="s">
        <v>43</v>
      </c>
      <c r="B204" s="144">
        <f>B205+B206+B207+B208</f>
        <v>0</v>
      </c>
      <c r="C204" s="144">
        <f t="shared" ref="C204:E204" si="34">C205+C206+C207+C208</f>
        <v>0</v>
      </c>
      <c r="D204" s="144">
        <f t="shared" si="34"/>
        <v>0</v>
      </c>
      <c r="E204" s="144">
        <f t="shared" si="34"/>
        <v>0</v>
      </c>
      <c r="F204" s="32"/>
    </row>
    <row r="205" spans="1:6" ht="15.75" thickBot="1" x14ac:dyDescent="0.3">
      <c r="A205" s="576" t="s">
        <v>296</v>
      </c>
      <c r="B205" s="144"/>
      <c r="C205" s="145"/>
      <c r="D205" s="145"/>
      <c r="E205" s="145"/>
      <c r="F205" s="32"/>
    </row>
    <row r="206" spans="1:6" ht="15.75" thickBot="1" x14ac:dyDescent="0.3">
      <c r="A206" s="576" t="s">
        <v>311</v>
      </c>
      <c r="B206" s="144"/>
      <c r="C206" s="145"/>
      <c r="D206" s="145"/>
      <c r="E206" s="145"/>
      <c r="F206" s="32"/>
    </row>
    <row r="207" spans="1:6" ht="15.75" thickBot="1" x14ac:dyDescent="0.3">
      <c r="A207" s="576" t="s">
        <v>312</v>
      </c>
      <c r="B207" s="144"/>
      <c r="C207" s="145"/>
      <c r="D207" s="145"/>
      <c r="E207" s="145"/>
      <c r="F207" s="32"/>
    </row>
    <row r="208" spans="1:6" ht="15.75" thickBot="1" x14ac:dyDescent="0.3">
      <c r="A208" s="576" t="s">
        <v>313</v>
      </c>
      <c r="B208" s="144"/>
      <c r="C208" s="145"/>
      <c r="D208" s="145"/>
      <c r="E208" s="145"/>
      <c r="F208" s="32"/>
    </row>
    <row r="209" spans="1:6" ht="15.75" thickBot="1" x14ac:dyDescent="0.3">
      <c r="A209" s="581" t="s">
        <v>318</v>
      </c>
      <c r="B209" s="144">
        <f>B199+B204</f>
        <v>0</v>
      </c>
      <c r="C209" s="144">
        <f t="shared" ref="C209:E209" si="35">C199+C204</f>
        <v>0</v>
      </c>
      <c r="D209" s="144">
        <f t="shared" si="35"/>
        <v>0</v>
      </c>
      <c r="E209" s="144">
        <f t="shared" si="35"/>
        <v>0</v>
      </c>
      <c r="F209" s="32"/>
    </row>
    <row r="210" spans="1:6" ht="15.75" thickBot="1" x14ac:dyDescent="0.3">
      <c r="A210" s="590"/>
      <c r="B210" s="591"/>
      <c r="C210" s="591"/>
      <c r="D210" s="591"/>
      <c r="E210" s="591"/>
      <c r="F210" s="32"/>
    </row>
    <row r="211" spans="1:6" ht="39" thickBot="1" x14ac:dyDescent="0.3">
      <c r="A211" s="341" t="s">
        <v>57</v>
      </c>
      <c r="B211" s="592">
        <f>B151+B111+B74+B31+B176</f>
        <v>248000</v>
      </c>
      <c r="C211" s="592">
        <f t="shared" ref="C211:E211" si="36">C151+C111+C74+C31+C176</f>
        <v>247500</v>
      </c>
      <c r="D211" s="592">
        <f t="shared" si="36"/>
        <v>247500</v>
      </c>
      <c r="E211" s="592">
        <f t="shared" si="36"/>
        <v>248000</v>
      </c>
      <c r="F211" s="32"/>
    </row>
    <row r="212" spans="1:6" ht="39" thickBot="1" x14ac:dyDescent="0.3">
      <c r="A212" s="341" t="s">
        <v>58</v>
      </c>
      <c r="B212" s="592">
        <f>B213+B216+B219+B231+B239</f>
        <v>248000</v>
      </c>
      <c r="C212" s="592">
        <f t="shared" ref="C212:E212" si="37">C213+C216+C219+C231+C239</f>
        <v>247500</v>
      </c>
      <c r="D212" s="592">
        <f t="shared" si="37"/>
        <v>247500</v>
      </c>
      <c r="E212" s="592">
        <f t="shared" si="37"/>
        <v>248000</v>
      </c>
      <c r="F212" s="32"/>
    </row>
    <row r="213" spans="1:6" ht="15.75" thickBot="1" x14ac:dyDescent="0.3">
      <c r="A213" s="575" t="s">
        <v>24</v>
      </c>
      <c r="B213" s="593">
        <f>B214+B215</f>
        <v>102300</v>
      </c>
      <c r="C213" s="593">
        <f t="shared" ref="C213:E213" si="38">C214+C215</f>
        <v>101800</v>
      </c>
      <c r="D213" s="593">
        <f t="shared" si="38"/>
        <v>101800</v>
      </c>
      <c r="E213" s="593">
        <f t="shared" si="38"/>
        <v>102300</v>
      </c>
      <c r="F213" s="32"/>
    </row>
    <row r="214" spans="1:6" ht="15.75" thickBot="1" x14ac:dyDescent="0.3">
      <c r="A214" s="576" t="s">
        <v>296</v>
      </c>
      <c r="B214" s="144">
        <f t="shared" ref="B214:E215" si="39">B40</f>
        <v>102300</v>
      </c>
      <c r="C214" s="144">
        <f t="shared" si="39"/>
        <v>101800</v>
      </c>
      <c r="D214" s="144">
        <f t="shared" si="39"/>
        <v>101800</v>
      </c>
      <c r="E214" s="144">
        <f t="shared" si="39"/>
        <v>102300</v>
      </c>
      <c r="F214" s="32"/>
    </row>
    <row r="215" spans="1:6" ht="15.75" thickBot="1" x14ac:dyDescent="0.3">
      <c r="A215" s="576" t="s">
        <v>319</v>
      </c>
      <c r="B215" s="144">
        <f t="shared" si="39"/>
        <v>0</v>
      </c>
      <c r="C215" s="144">
        <f t="shared" si="39"/>
        <v>0</v>
      </c>
      <c r="D215" s="144">
        <f t="shared" si="39"/>
        <v>0</v>
      </c>
      <c r="E215" s="144">
        <f t="shared" si="39"/>
        <v>0</v>
      </c>
      <c r="F215" s="32"/>
    </row>
    <row r="216" spans="1:6" ht="26.25" thickBot="1" x14ac:dyDescent="0.3">
      <c r="A216" s="575" t="s">
        <v>25</v>
      </c>
      <c r="B216" s="593">
        <f>B217+B218</f>
        <v>14700</v>
      </c>
      <c r="C216" s="593">
        <f t="shared" ref="C216:E216" si="40">C217+C218</f>
        <v>14700</v>
      </c>
      <c r="D216" s="593">
        <f t="shared" si="40"/>
        <v>14700</v>
      </c>
      <c r="E216" s="593">
        <f t="shared" si="40"/>
        <v>14700</v>
      </c>
      <c r="F216" s="32"/>
    </row>
    <row r="217" spans="1:6" ht="15.75" thickBot="1" x14ac:dyDescent="0.3">
      <c r="A217" s="576" t="s">
        <v>296</v>
      </c>
      <c r="B217" s="145">
        <f t="shared" ref="B217:E218" si="41">B43</f>
        <v>14700</v>
      </c>
      <c r="C217" s="145">
        <f t="shared" si="41"/>
        <v>14700</v>
      </c>
      <c r="D217" s="145">
        <f t="shared" si="41"/>
        <v>14700</v>
      </c>
      <c r="E217" s="145">
        <f t="shared" si="41"/>
        <v>14700</v>
      </c>
      <c r="F217" s="32"/>
    </row>
    <row r="218" spans="1:6" ht="15.75" thickBot="1" x14ac:dyDescent="0.3">
      <c r="A218" s="576" t="s">
        <v>319</v>
      </c>
      <c r="B218" s="144">
        <f t="shared" si="41"/>
        <v>0</v>
      </c>
      <c r="C218" s="144">
        <f t="shared" si="41"/>
        <v>0</v>
      </c>
      <c r="D218" s="144">
        <f t="shared" si="41"/>
        <v>0</v>
      </c>
      <c r="E218" s="144">
        <f t="shared" si="41"/>
        <v>0</v>
      </c>
      <c r="F218" s="32"/>
    </row>
    <row r="219" spans="1:6" ht="15.75" thickBot="1" x14ac:dyDescent="0.3">
      <c r="A219" s="575" t="s">
        <v>26</v>
      </c>
      <c r="B219" s="593">
        <f>B220+B221</f>
        <v>125000</v>
      </c>
      <c r="C219" s="593">
        <f t="shared" ref="C219:E219" si="42">C220+C221</f>
        <v>125000</v>
      </c>
      <c r="D219" s="593">
        <f t="shared" si="42"/>
        <v>125000</v>
      </c>
      <c r="E219" s="593">
        <f t="shared" si="42"/>
        <v>125000</v>
      </c>
      <c r="F219" s="32"/>
    </row>
    <row r="220" spans="1:6" ht="15.75" thickBot="1" x14ac:dyDescent="0.3">
      <c r="A220" s="576" t="s">
        <v>296</v>
      </c>
      <c r="B220" s="144">
        <f>B46+B89+B126</f>
        <v>125000</v>
      </c>
      <c r="C220" s="144">
        <f>C46+C89+C126</f>
        <v>125000</v>
      </c>
      <c r="D220" s="144">
        <f>D46+D89+D126</f>
        <v>125000</v>
      </c>
      <c r="E220" s="144">
        <f>E46+E89+E126</f>
        <v>125000</v>
      </c>
      <c r="F220" s="32"/>
    </row>
    <row r="221" spans="1:6" ht="15.75" thickBot="1" x14ac:dyDescent="0.3">
      <c r="A221" s="576" t="s">
        <v>319</v>
      </c>
      <c r="B221" s="144">
        <f>B47</f>
        <v>0</v>
      </c>
      <c r="C221" s="144">
        <f>C47</f>
        <v>0</v>
      </c>
      <c r="D221" s="144">
        <f>D47</f>
        <v>0</v>
      </c>
      <c r="E221" s="144">
        <f>E47</f>
        <v>0</v>
      </c>
      <c r="F221" s="32"/>
    </row>
    <row r="222" spans="1:6" ht="15.75" thickBot="1" x14ac:dyDescent="0.3">
      <c r="A222" s="575" t="s">
        <v>27</v>
      </c>
      <c r="B222" s="593">
        <f>B223+B224</f>
        <v>0</v>
      </c>
      <c r="C222" s="593">
        <f t="shared" ref="C222:E222" si="43">C223+C224</f>
        <v>0</v>
      </c>
      <c r="D222" s="593">
        <f t="shared" si="43"/>
        <v>0</v>
      </c>
      <c r="E222" s="593">
        <f t="shared" si="43"/>
        <v>0</v>
      </c>
      <c r="F222" s="32"/>
    </row>
    <row r="223" spans="1:6" ht="15.75" thickBot="1" x14ac:dyDescent="0.3">
      <c r="A223" s="576" t="s">
        <v>296</v>
      </c>
      <c r="B223" s="145">
        <f t="shared" ref="B223:E224" si="44">B49</f>
        <v>0</v>
      </c>
      <c r="C223" s="145">
        <f t="shared" si="44"/>
        <v>0</v>
      </c>
      <c r="D223" s="145">
        <f t="shared" si="44"/>
        <v>0</v>
      </c>
      <c r="E223" s="145">
        <f t="shared" si="44"/>
        <v>0</v>
      </c>
      <c r="F223" s="32"/>
    </row>
    <row r="224" spans="1:6" ht="15.75" thickBot="1" x14ac:dyDescent="0.3">
      <c r="A224" s="576" t="s">
        <v>319</v>
      </c>
      <c r="B224" s="144">
        <f t="shared" si="44"/>
        <v>0</v>
      </c>
      <c r="C224" s="144">
        <f t="shared" si="44"/>
        <v>0</v>
      </c>
      <c r="D224" s="144">
        <f t="shared" si="44"/>
        <v>0</v>
      </c>
      <c r="E224" s="144">
        <f t="shared" si="44"/>
        <v>0</v>
      </c>
      <c r="F224" s="32"/>
    </row>
    <row r="225" spans="1:6" ht="15.75" thickBot="1" x14ac:dyDescent="0.3">
      <c r="A225" s="575" t="s">
        <v>28</v>
      </c>
      <c r="B225" s="593">
        <f>B226+B227</f>
        <v>0</v>
      </c>
      <c r="C225" s="593">
        <f t="shared" ref="C225:E225" si="45">C226+C227</f>
        <v>0</v>
      </c>
      <c r="D225" s="593">
        <f t="shared" si="45"/>
        <v>0</v>
      </c>
      <c r="E225" s="593">
        <f t="shared" si="45"/>
        <v>0</v>
      </c>
      <c r="F225" s="32"/>
    </row>
    <row r="226" spans="1:6" ht="15.75" thickBot="1" x14ac:dyDescent="0.3">
      <c r="A226" s="576" t="s">
        <v>296</v>
      </c>
      <c r="B226" s="145">
        <f t="shared" ref="B226:E227" si="46">B52</f>
        <v>0</v>
      </c>
      <c r="C226" s="145">
        <f t="shared" si="46"/>
        <v>0</v>
      </c>
      <c r="D226" s="145">
        <f t="shared" si="46"/>
        <v>0</v>
      </c>
      <c r="E226" s="145">
        <f t="shared" si="46"/>
        <v>0</v>
      </c>
      <c r="F226" s="32"/>
    </row>
    <row r="227" spans="1:6" ht="15.75" thickBot="1" x14ac:dyDescent="0.3">
      <c r="A227" s="576" t="s">
        <v>319</v>
      </c>
      <c r="B227" s="144">
        <f t="shared" si="46"/>
        <v>0</v>
      </c>
      <c r="C227" s="144">
        <f t="shared" si="46"/>
        <v>0</v>
      </c>
      <c r="D227" s="144">
        <f t="shared" si="46"/>
        <v>0</v>
      </c>
      <c r="E227" s="144">
        <f t="shared" si="46"/>
        <v>0</v>
      </c>
      <c r="F227" s="32"/>
    </row>
    <row r="228" spans="1:6" ht="15.75" thickBot="1" x14ac:dyDescent="0.3">
      <c r="A228" s="575" t="s">
        <v>29</v>
      </c>
      <c r="B228" s="593">
        <f>B229+B230</f>
        <v>0</v>
      </c>
      <c r="C228" s="593">
        <f>C229+C230</f>
        <v>0</v>
      </c>
      <c r="D228" s="593">
        <f t="shared" ref="D228:E228" si="47">D229+D230</f>
        <v>0</v>
      </c>
      <c r="E228" s="593">
        <f t="shared" si="47"/>
        <v>0</v>
      </c>
      <c r="F228" s="32"/>
    </row>
    <row r="229" spans="1:6" ht="15.75" thickBot="1" x14ac:dyDescent="0.3">
      <c r="A229" s="576" t="s">
        <v>296</v>
      </c>
      <c r="B229" s="145">
        <f t="shared" ref="B229:E233" si="48">B55</f>
        <v>0</v>
      </c>
      <c r="C229" s="145">
        <f t="shared" si="48"/>
        <v>0</v>
      </c>
      <c r="D229" s="145">
        <f t="shared" si="48"/>
        <v>0</v>
      </c>
      <c r="E229" s="145">
        <f t="shared" si="48"/>
        <v>0</v>
      </c>
      <c r="F229" s="32"/>
    </row>
    <row r="230" spans="1:6" ht="15.75" thickBot="1" x14ac:dyDescent="0.3">
      <c r="A230" s="576" t="s">
        <v>319</v>
      </c>
      <c r="B230" s="144">
        <f t="shared" si="48"/>
        <v>0</v>
      </c>
      <c r="C230" s="144">
        <f t="shared" si="48"/>
        <v>0</v>
      </c>
      <c r="D230" s="144">
        <f t="shared" si="48"/>
        <v>0</v>
      </c>
      <c r="E230" s="144">
        <f t="shared" si="48"/>
        <v>0</v>
      </c>
      <c r="F230" s="32"/>
    </row>
    <row r="231" spans="1:6" ht="26.25" thickBot="1" x14ac:dyDescent="0.3">
      <c r="A231" s="575" t="s">
        <v>30</v>
      </c>
      <c r="B231" s="593">
        <f t="shared" si="48"/>
        <v>0</v>
      </c>
      <c r="C231" s="593">
        <f t="shared" si="48"/>
        <v>0</v>
      </c>
      <c r="D231" s="593">
        <f t="shared" si="48"/>
        <v>0</v>
      </c>
      <c r="E231" s="593">
        <f t="shared" si="48"/>
        <v>0</v>
      </c>
      <c r="F231" s="32"/>
    </row>
    <row r="232" spans="1:6" ht="15.75" thickBot="1" x14ac:dyDescent="0.3">
      <c r="A232" s="576" t="s">
        <v>296</v>
      </c>
      <c r="B232" s="145">
        <f t="shared" si="48"/>
        <v>0</v>
      </c>
      <c r="C232" s="145">
        <f t="shared" si="48"/>
        <v>0</v>
      </c>
      <c r="D232" s="145">
        <f t="shared" si="48"/>
        <v>0</v>
      </c>
      <c r="E232" s="145">
        <f t="shared" si="48"/>
        <v>0</v>
      </c>
      <c r="F232" s="32"/>
    </row>
    <row r="233" spans="1:6" ht="15.75" thickBot="1" x14ac:dyDescent="0.3">
      <c r="A233" s="576" t="s">
        <v>319</v>
      </c>
      <c r="B233" s="144">
        <f t="shared" si="48"/>
        <v>0</v>
      </c>
      <c r="C233" s="144">
        <f t="shared" si="48"/>
        <v>0</v>
      </c>
      <c r="D233" s="144">
        <f t="shared" si="48"/>
        <v>0</v>
      </c>
      <c r="E233" s="144">
        <f t="shared" si="48"/>
        <v>0</v>
      </c>
      <c r="F233" s="32"/>
    </row>
    <row r="234" spans="1:6" ht="15.75" thickBot="1" x14ac:dyDescent="0.3">
      <c r="A234" s="575" t="s">
        <v>59</v>
      </c>
      <c r="B234" s="593">
        <f>B235+B236+B237+B238</f>
        <v>0</v>
      </c>
      <c r="C234" s="593">
        <f t="shared" ref="C234:E234" si="49">C235+C236+C237+C238</f>
        <v>0</v>
      </c>
      <c r="D234" s="593">
        <f t="shared" si="49"/>
        <v>0</v>
      </c>
      <c r="E234" s="593">
        <f t="shared" si="49"/>
        <v>0</v>
      </c>
      <c r="F234" s="32"/>
    </row>
    <row r="235" spans="1:6" ht="15.75" thickBot="1" x14ac:dyDescent="0.3">
      <c r="A235" s="576" t="s">
        <v>296</v>
      </c>
      <c r="B235" s="145">
        <f t="shared" ref="B235:E238" si="50">B160+B185</f>
        <v>0</v>
      </c>
      <c r="C235" s="145">
        <f t="shared" si="50"/>
        <v>0</v>
      </c>
      <c r="D235" s="145">
        <f t="shared" si="50"/>
        <v>0</v>
      </c>
      <c r="E235" s="145">
        <f t="shared" si="50"/>
        <v>0</v>
      </c>
      <c r="F235" s="32"/>
    </row>
    <row r="236" spans="1:6" ht="15.75" thickBot="1" x14ac:dyDescent="0.3">
      <c r="A236" s="576" t="s">
        <v>320</v>
      </c>
      <c r="B236" s="145">
        <f t="shared" si="50"/>
        <v>0</v>
      </c>
      <c r="C236" s="145">
        <f t="shared" si="50"/>
        <v>0</v>
      </c>
      <c r="D236" s="145">
        <f t="shared" si="50"/>
        <v>0</v>
      </c>
      <c r="E236" s="145">
        <f t="shared" si="50"/>
        <v>0</v>
      </c>
      <c r="F236" s="32"/>
    </row>
    <row r="237" spans="1:6" ht="15.75" thickBot="1" x14ac:dyDescent="0.3">
      <c r="A237" s="576" t="s">
        <v>312</v>
      </c>
      <c r="B237" s="145">
        <f t="shared" si="50"/>
        <v>0</v>
      </c>
      <c r="C237" s="145">
        <f t="shared" si="50"/>
        <v>0</v>
      </c>
      <c r="D237" s="145">
        <f t="shared" si="50"/>
        <v>0</v>
      </c>
      <c r="E237" s="145">
        <f t="shared" si="50"/>
        <v>0</v>
      </c>
      <c r="F237" s="32"/>
    </row>
    <row r="238" spans="1:6" ht="15.75" thickBot="1" x14ac:dyDescent="0.3">
      <c r="A238" s="576" t="s">
        <v>313</v>
      </c>
      <c r="B238" s="145">
        <f t="shared" si="50"/>
        <v>0</v>
      </c>
      <c r="C238" s="145">
        <f t="shared" si="50"/>
        <v>0</v>
      </c>
      <c r="D238" s="145">
        <f t="shared" si="50"/>
        <v>0</v>
      </c>
      <c r="E238" s="145">
        <f t="shared" si="50"/>
        <v>0</v>
      </c>
      <c r="F238" s="32"/>
    </row>
    <row r="239" spans="1:6" ht="15.75" thickBot="1" x14ac:dyDescent="0.3">
      <c r="A239" s="575" t="s">
        <v>60</v>
      </c>
      <c r="B239" s="593">
        <f>B240+B241+B242+B243</f>
        <v>6000</v>
      </c>
      <c r="C239" s="593">
        <f t="shared" ref="C239:E239" si="51">C240+C241+C242+C243</f>
        <v>6000</v>
      </c>
      <c r="D239" s="593">
        <f t="shared" si="51"/>
        <v>6000</v>
      </c>
      <c r="E239" s="593">
        <f t="shared" si="51"/>
        <v>6000</v>
      </c>
      <c r="F239" s="32"/>
    </row>
    <row r="240" spans="1:6" ht="15.75" thickBot="1" x14ac:dyDescent="0.3">
      <c r="A240" s="576" t="s">
        <v>296</v>
      </c>
      <c r="B240" s="145">
        <f>B165+B190+B205</f>
        <v>6000</v>
      </c>
      <c r="C240" s="145">
        <f t="shared" ref="C240:E240" si="52">C165+C190+C205</f>
        <v>6000</v>
      </c>
      <c r="D240" s="145">
        <f t="shared" si="52"/>
        <v>6000</v>
      </c>
      <c r="E240" s="145">
        <f t="shared" si="52"/>
        <v>6000</v>
      </c>
      <c r="F240" s="32"/>
    </row>
    <row r="241" spans="1:6" ht="15.75" thickBot="1" x14ac:dyDescent="0.3">
      <c r="A241" s="576" t="s">
        <v>320</v>
      </c>
      <c r="B241" s="145">
        <f t="shared" ref="B241:E243" si="53">B166+B191+B206</f>
        <v>0</v>
      </c>
      <c r="C241" s="145">
        <f t="shared" si="53"/>
        <v>0</v>
      </c>
      <c r="D241" s="145">
        <f t="shared" si="53"/>
        <v>0</v>
      </c>
      <c r="E241" s="145">
        <f t="shared" si="53"/>
        <v>0</v>
      </c>
      <c r="F241" s="32"/>
    </row>
    <row r="242" spans="1:6" ht="15.75" thickBot="1" x14ac:dyDescent="0.3">
      <c r="A242" s="576" t="s">
        <v>312</v>
      </c>
      <c r="B242" s="145">
        <f t="shared" si="53"/>
        <v>0</v>
      </c>
      <c r="C242" s="145">
        <f t="shared" si="53"/>
        <v>0</v>
      </c>
      <c r="D242" s="145">
        <f t="shared" si="53"/>
        <v>0</v>
      </c>
      <c r="E242" s="145">
        <f t="shared" si="53"/>
        <v>0</v>
      </c>
      <c r="F242" s="32"/>
    </row>
    <row r="243" spans="1:6" ht="15.75" thickBot="1" x14ac:dyDescent="0.3">
      <c r="A243" s="576" t="s">
        <v>313</v>
      </c>
      <c r="B243" s="145">
        <f t="shared" si="53"/>
        <v>0</v>
      </c>
      <c r="C243" s="145">
        <f t="shared" si="53"/>
        <v>0</v>
      </c>
      <c r="D243" s="145">
        <f t="shared" si="53"/>
        <v>0</v>
      </c>
      <c r="E243" s="145">
        <f t="shared" si="53"/>
        <v>0</v>
      </c>
      <c r="F243" s="32"/>
    </row>
    <row r="244" spans="1:6" ht="15.75" thickBot="1" x14ac:dyDescent="0.3">
      <c r="A244" s="582" t="s">
        <v>32</v>
      </c>
      <c r="B244" s="140">
        <f>IF(B212-B211=0,0,"Error")</f>
        <v>0</v>
      </c>
      <c r="C244" s="140">
        <f>IF(C212-C211=0,0,"Error")</f>
        <v>0</v>
      </c>
      <c r="D244" s="140">
        <f>IF(D212-D211=0,0,"Error")</f>
        <v>0</v>
      </c>
      <c r="E244" s="140">
        <f>IF(E212-E211=0,0,"Error")</f>
        <v>0</v>
      </c>
      <c r="F244" s="32"/>
    </row>
  </sheetData>
  <mergeCells count="54">
    <mergeCell ref="A1:E1"/>
    <mergeCell ref="A197:A198"/>
    <mergeCell ref="A3:E3"/>
    <mergeCell ref="A173:A174"/>
    <mergeCell ref="A181:E181"/>
    <mergeCell ref="A182:A183"/>
    <mergeCell ref="B195:E195"/>
    <mergeCell ref="A196:E196"/>
    <mergeCell ref="A148:A149"/>
    <mergeCell ref="A156:E156"/>
    <mergeCell ref="A157:A158"/>
    <mergeCell ref="D170:E170"/>
    <mergeCell ref="B171:E171"/>
    <mergeCell ref="B172:E172"/>
    <mergeCell ref="B143:E143"/>
    <mergeCell ref="D144:E144"/>
    <mergeCell ref="B145:E145"/>
    <mergeCell ref="B146:E146"/>
    <mergeCell ref="B147:E147"/>
    <mergeCell ref="B106:E106"/>
    <mergeCell ref="B107:E107"/>
    <mergeCell ref="A108:A109"/>
    <mergeCell ref="A116:E116"/>
    <mergeCell ref="A117:A118"/>
    <mergeCell ref="A142:E142"/>
    <mergeCell ref="B105:E105"/>
    <mergeCell ref="A37:A38"/>
    <mergeCell ref="B62:E62"/>
    <mergeCell ref="A63:E63"/>
    <mergeCell ref="A66:E66"/>
    <mergeCell ref="A67:E67"/>
    <mergeCell ref="B68:E68"/>
    <mergeCell ref="B69:E69"/>
    <mergeCell ref="B70:E70"/>
    <mergeCell ref="A71:A72"/>
    <mergeCell ref="A79:E79"/>
    <mergeCell ref="A80:A81"/>
    <mergeCell ref="A36:E36"/>
    <mergeCell ref="A10:E12"/>
    <mergeCell ref="B13:E13"/>
    <mergeCell ref="A14:A15"/>
    <mergeCell ref="B19:E19"/>
    <mergeCell ref="A20:E20"/>
    <mergeCell ref="A23:E23"/>
    <mergeCell ref="A24:E24"/>
    <mergeCell ref="B25:E25"/>
    <mergeCell ref="B26:E26"/>
    <mergeCell ref="B27:E27"/>
    <mergeCell ref="A28:A29"/>
    <mergeCell ref="A4:E4"/>
    <mergeCell ref="B6:E6"/>
    <mergeCell ref="B7:E7"/>
    <mergeCell ref="B8:E8"/>
    <mergeCell ref="A9:E9"/>
  </mergeCells>
  <pageMargins left="0.25" right="0.25"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I372"/>
  <sheetViews>
    <sheetView view="pageBreakPreview" zoomScaleNormal="140" zoomScaleSheetLayoutView="100" workbookViewId="0">
      <selection activeCell="H336" sqref="H336"/>
    </sheetView>
  </sheetViews>
  <sheetFormatPr defaultRowHeight="15" x14ac:dyDescent="0.25"/>
  <cols>
    <col min="1" max="1" width="28.5703125" customWidth="1"/>
    <col min="2" max="2" width="16.140625" customWidth="1"/>
    <col min="3" max="4" width="11.7109375" customWidth="1"/>
    <col min="5" max="5" width="22" customWidth="1"/>
    <col min="6" max="6" width="14.85546875" customWidth="1"/>
    <col min="8" max="8" width="11" customWidth="1"/>
    <col min="9" max="9" width="16.28515625" customWidth="1"/>
  </cols>
  <sheetData>
    <row r="2" spans="1:6" ht="18" customHeight="1" x14ac:dyDescent="0.25">
      <c r="A2" s="1503" t="s">
        <v>864</v>
      </c>
      <c r="B2" s="1503"/>
      <c r="C2" s="1503"/>
      <c r="D2" s="1503"/>
      <c r="E2" s="1503"/>
      <c r="F2" s="1"/>
    </row>
    <row r="3" spans="1:6" ht="18" customHeight="1" x14ac:dyDescent="0.25">
      <c r="A3" s="1504" t="s">
        <v>863</v>
      </c>
      <c r="B3" s="1504"/>
      <c r="C3" s="1504"/>
      <c r="D3" s="1504"/>
      <c r="E3" s="1504"/>
      <c r="F3" s="87"/>
    </row>
    <row r="4" spans="1:6" ht="15.75" thickBot="1" x14ac:dyDescent="0.3"/>
    <row r="5" spans="1:6" ht="15.75" thickBot="1" x14ac:dyDescent="0.3">
      <c r="A5" s="2" t="s">
        <v>0</v>
      </c>
      <c r="B5" s="1301" t="s">
        <v>1471</v>
      </c>
      <c r="C5" s="1301"/>
      <c r="D5" s="1301"/>
      <c r="E5" s="1301"/>
    </row>
    <row r="6" spans="1:6" ht="15.75" thickBot="1" x14ac:dyDescent="0.3">
      <c r="A6" s="2" t="s">
        <v>1</v>
      </c>
      <c r="B6" s="1302" t="s">
        <v>105</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545" t="s">
        <v>1472</v>
      </c>
      <c r="B9" s="1546"/>
      <c r="C9" s="1546"/>
      <c r="D9" s="1546"/>
      <c r="E9" s="1547"/>
    </row>
    <row r="10" spans="1:6" ht="15.75" thickBot="1" x14ac:dyDescent="0.3">
      <c r="A10" s="1545"/>
      <c r="B10" s="1546"/>
      <c r="C10" s="1546"/>
      <c r="D10" s="1546"/>
      <c r="E10" s="1547"/>
    </row>
    <row r="11" spans="1:6" ht="15.75" thickBot="1" x14ac:dyDescent="0.3">
      <c r="A11" s="1545"/>
      <c r="B11" s="1546"/>
      <c r="C11" s="1546"/>
      <c r="D11" s="1546"/>
      <c r="E11" s="1547"/>
    </row>
    <row r="12" spans="1:6" ht="60" customHeight="1" thickBot="1" x14ac:dyDescent="0.3">
      <c r="A12" s="3" t="s">
        <v>6</v>
      </c>
      <c r="B12" s="1317" t="s">
        <v>1473</v>
      </c>
      <c r="C12" s="1318"/>
      <c r="D12" s="1318"/>
      <c r="E12" s="1319"/>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53.25" customHeight="1" thickBot="1" x14ac:dyDescent="0.3">
      <c r="A15" s="5" t="s">
        <v>1474</v>
      </c>
      <c r="B15" s="74">
        <f>(B19+B18)/2</f>
        <v>0.7649999999999999</v>
      </c>
      <c r="C15" s="74">
        <f t="shared" ref="C15:E15" si="0">(C19+C18)/2</f>
        <v>0.77</v>
      </c>
      <c r="D15" s="74">
        <f t="shared" si="0"/>
        <v>0.77499999999999991</v>
      </c>
      <c r="E15" s="74">
        <f t="shared" si="0"/>
        <v>0.80499999999999994</v>
      </c>
    </row>
    <row r="16" spans="1:6" ht="64.5" customHeight="1" thickBot="1" x14ac:dyDescent="0.3">
      <c r="A16" s="6" t="s">
        <v>10</v>
      </c>
      <c r="B16" s="1509" t="s">
        <v>1475</v>
      </c>
      <c r="C16" s="1510"/>
      <c r="D16" s="1510"/>
      <c r="E16" s="1511"/>
    </row>
    <row r="17" spans="1:9" ht="15.75" thickBot="1" x14ac:dyDescent="0.3">
      <c r="A17" s="1411" t="s">
        <v>11</v>
      </c>
      <c r="B17" s="1412"/>
      <c r="C17" s="1412"/>
      <c r="D17" s="1412"/>
      <c r="E17" s="1413"/>
      <c r="H17" s="30"/>
    </row>
    <row r="18" spans="1:9" ht="73.5" customHeight="1" thickBot="1" x14ac:dyDescent="0.3">
      <c r="A18" s="5" t="s">
        <v>1476</v>
      </c>
      <c r="B18" s="1148">
        <v>0.95</v>
      </c>
      <c r="C18" s="785">
        <v>0.96</v>
      </c>
      <c r="D18" s="785">
        <v>0.97</v>
      </c>
      <c r="E18" s="785">
        <v>0.98</v>
      </c>
      <c r="F18" s="1151"/>
      <c r="G18" s="93"/>
    </row>
    <row r="19" spans="1:9" ht="66.75" customHeight="1" thickBot="1" x14ac:dyDescent="0.3">
      <c r="A19" s="5" t="s">
        <v>1477</v>
      </c>
      <c r="B19" s="1148">
        <v>0.57999999999999996</v>
      </c>
      <c r="C19" s="785">
        <v>0.57999999999999996</v>
      </c>
      <c r="D19" s="785">
        <v>0.57999999999999996</v>
      </c>
      <c r="E19" s="785">
        <v>0.63</v>
      </c>
      <c r="F19" s="1151"/>
    </row>
    <row r="20" spans="1:9" ht="15.75" thickBot="1" x14ac:dyDescent="0.3">
      <c r="A20" s="1414" t="s">
        <v>12</v>
      </c>
      <c r="B20" s="1415"/>
      <c r="C20" s="1415"/>
      <c r="D20" s="1415"/>
      <c r="E20" s="1416"/>
    </row>
    <row r="21" spans="1:9" ht="15.75" thickBot="1" x14ac:dyDescent="0.3">
      <c r="A21" s="1322" t="s">
        <v>13</v>
      </c>
      <c r="B21" s="1323"/>
      <c r="C21" s="1323"/>
      <c r="D21" s="1323"/>
      <c r="E21" s="1324"/>
    </row>
    <row r="22" spans="1:9" ht="15.75" thickBot="1" x14ac:dyDescent="0.3">
      <c r="A22" s="7" t="s">
        <v>14</v>
      </c>
      <c r="B22" s="1417" t="s">
        <v>1478</v>
      </c>
      <c r="C22" s="1418"/>
      <c r="D22" s="1418"/>
      <c r="E22" s="1419"/>
    </row>
    <row r="23" spans="1:9" ht="31.5" customHeight="1" thickBot="1" x14ac:dyDescent="0.3">
      <c r="A23" s="5" t="s">
        <v>15</v>
      </c>
      <c r="B23" s="1512" t="s">
        <v>1479</v>
      </c>
      <c r="C23" s="1513"/>
      <c r="D23" s="1513"/>
      <c r="E23" s="1514"/>
    </row>
    <row r="24" spans="1:9" ht="15.75" thickBot="1" x14ac:dyDescent="0.3">
      <c r="A24" s="5" t="s">
        <v>16</v>
      </c>
      <c r="B24" s="1406"/>
      <c r="C24" s="1407"/>
      <c r="D24" s="1407"/>
      <c r="E24" s="1408"/>
    </row>
    <row r="25" spans="1:9" ht="12.75" customHeight="1" x14ac:dyDescent="0.25">
      <c r="A25" s="1381"/>
      <c r="B25" s="8">
        <v>2019</v>
      </c>
      <c r="C25" s="8">
        <v>2020</v>
      </c>
      <c r="D25" s="8">
        <v>2021</v>
      </c>
      <c r="E25" s="8">
        <v>2022</v>
      </c>
    </row>
    <row r="26" spans="1:9" ht="15.75" thickBot="1" x14ac:dyDescent="0.3">
      <c r="A26" s="1382"/>
      <c r="B26" s="9" t="s">
        <v>8</v>
      </c>
      <c r="C26" s="9" t="s">
        <v>9</v>
      </c>
      <c r="D26" s="9" t="s">
        <v>9</v>
      </c>
      <c r="E26" s="9" t="s">
        <v>9</v>
      </c>
    </row>
    <row r="27" spans="1:9" ht="15.75" thickBot="1" x14ac:dyDescent="0.3">
      <c r="A27" s="5" t="s">
        <v>17</v>
      </c>
      <c r="B27" s="10">
        <v>145000</v>
      </c>
      <c r="C27" s="10">
        <v>162000</v>
      </c>
      <c r="D27" s="10">
        <v>162000</v>
      </c>
      <c r="E27" s="10">
        <v>162000</v>
      </c>
    </row>
    <row r="28" spans="1:9" ht="15.75" thickBot="1" x14ac:dyDescent="0.3">
      <c r="A28" s="5" t="s">
        <v>18</v>
      </c>
      <c r="B28" s="10">
        <f>B57</f>
        <v>2593900</v>
      </c>
      <c r="C28" s="10">
        <f>C57</f>
        <v>2906000</v>
      </c>
      <c r="D28" s="10">
        <f t="shared" ref="D28:E28" si="1">D57</f>
        <v>2906000</v>
      </c>
      <c r="E28" s="10">
        <f t="shared" si="1"/>
        <v>2906000</v>
      </c>
    </row>
    <row r="29" spans="1:9" ht="15.75" thickBot="1" x14ac:dyDescent="0.3">
      <c r="A29" s="5" t="s">
        <v>19</v>
      </c>
      <c r="B29" s="10">
        <f>B28/B27</f>
        <v>17.888965517241381</v>
      </c>
      <c r="C29" s="10">
        <f>C28/C27</f>
        <v>17.938271604938272</v>
      </c>
      <c r="D29" s="10">
        <f t="shared" ref="D29:E29" si="2">D28/D27</f>
        <v>17.938271604938272</v>
      </c>
      <c r="E29" s="10">
        <f t="shared" si="2"/>
        <v>17.938271604938272</v>
      </c>
    </row>
    <row r="30" spans="1:9" ht="15.75" thickBot="1" x14ac:dyDescent="0.3">
      <c r="A30" s="5" t="s">
        <v>20</v>
      </c>
      <c r="B30" s="407" t="s">
        <v>21</v>
      </c>
      <c r="C30" s="11">
        <f>C27/B27-1</f>
        <v>0.11724137931034484</v>
      </c>
      <c r="D30" s="11">
        <f t="shared" ref="D30:E32" si="3">D27/C27-1</f>
        <v>0</v>
      </c>
      <c r="E30" s="11">
        <f t="shared" si="3"/>
        <v>0</v>
      </c>
      <c r="G30" s="12"/>
      <c r="H30" s="12"/>
      <c r="I30" s="12"/>
    </row>
    <row r="31" spans="1:9" ht="15.75" thickBot="1" x14ac:dyDescent="0.3">
      <c r="A31" s="5" t="s">
        <v>22</v>
      </c>
      <c r="B31" s="407" t="s">
        <v>21</v>
      </c>
      <c r="C31" s="11">
        <f>C28/B28-1</f>
        <v>0.12032075253479313</v>
      </c>
      <c r="D31" s="11">
        <f t="shared" si="3"/>
        <v>0</v>
      </c>
      <c r="E31" s="11">
        <f t="shared" si="3"/>
        <v>0</v>
      </c>
    </row>
    <row r="32" spans="1:9" ht="15.75" thickBot="1" x14ac:dyDescent="0.3">
      <c r="A32" s="5" t="s">
        <v>23</v>
      </c>
      <c r="B32" s="407" t="s">
        <v>21</v>
      </c>
      <c r="C32" s="11">
        <f>C29/B29-1</f>
        <v>2.7562291206482126E-3</v>
      </c>
      <c r="D32" s="11">
        <f t="shared" si="3"/>
        <v>0</v>
      </c>
      <c r="E32" s="11">
        <f t="shared" si="3"/>
        <v>0</v>
      </c>
    </row>
    <row r="33" spans="1:8" ht="15.75" thickBot="1" x14ac:dyDescent="0.3">
      <c r="A33" s="1378" t="s">
        <v>164</v>
      </c>
      <c r="B33" s="1379"/>
      <c r="C33" s="1379"/>
      <c r="D33" s="1379"/>
      <c r="E33" s="1380"/>
    </row>
    <row r="34" spans="1:8" ht="12.75" customHeight="1" x14ac:dyDescent="0.25">
      <c r="A34" s="1381"/>
      <c r="B34" s="8">
        <v>2019</v>
      </c>
      <c r="C34" s="8">
        <v>2020</v>
      </c>
      <c r="D34" s="8">
        <v>2021</v>
      </c>
      <c r="E34" s="8">
        <v>2022</v>
      </c>
    </row>
    <row r="35" spans="1:8" ht="15.75" thickBot="1" x14ac:dyDescent="0.3">
      <c r="A35" s="1382"/>
      <c r="B35" s="9" t="s">
        <v>8</v>
      </c>
      <c r="C35" s="9" t="s">
        <v>9</v>
      </c>
      <c r="D35" s="9" t="s">
        <v>9</v>
      </c>
      <c r="E35" s="9" t="s">
        <v>9</v>
      </c>
    </row>
    <row r="36" spans="1:8" ht="15.75" thickBot="1" x14ac:dyDescent="0.3">
      <c r="A36" s="13" t="s">
        <v>24</v>
      </c>
      <c r="B36" s="14">
        <f>B37+B38</f>
        <v>1900000</v>
      </c>
      <c r="C36" s="14">
        <f t="shared" ref="C36:E36" si="4">C37+C38</f>
        <v>2215000</v>
      </c>
      <c r="D36" s="14">
        <f t="shared" si="4"/>
        <v>2131000</v>
      </c>
      <c r="E36" s="14">
        <f t="shared" si="4"/>
        <v>2131000</v>
      </c>
    </row>
    <row r="37" spans="1:8" ht="15.75" thickBot="1" x14ac:dyDescent="0.3">
      <c r="A37" s="26" t="s">
        <v>296</v>
      </c>
      <c r="B37" s="424">
        <f>1500000+400000</f>
        <v>1900000</v>
      </c>
      <c r="C37" s="15">
        <f>2126000+89000</f>
        <v>2215000</v>
      </c>
      <c r="D37" s="15">
        <f t="shared" ref="D37:E37" si="5">2906000-D39-D42</f>
        <v>2131000</v>
      </c>
      <c r="E37" s="15">
        <f t="shared" si="5"/>
        <v>2131000</v>
      </c>
    </row>
    <row r="38" spans="1:8" ht="15.75" thickBot="1" x14ac:dyDescent="0.3">
      <c r="A38" s="26" t="s">
        <v>297</v>
      </c>
      <c r="B38" s="15"/>
      <c r="C38" s="14"/>
      <c r="D38" s="14"/>
      <c r="E38" s="14"/>
    </row>
    <row r="39" spans="1:8" ht="24.75" thickBot="1" x14ac:dyDescent="0.3">
      <c r="A39" s="13" t="s">
        <v>25</v>
      </c>
      <c r="B39" s="14">
        <f>B40+B41</f>
        <v>270000</v>
      </c>
      <c r="C39" s="14">
        <f>C40+C41</f>
        <v>270000</v>
      </c>
      <c r="D39" s="14">
        <f t="shared" ref="D39:E39" si="6">D40+D41</f>
        <v>270000</v>
      </c>
      <c r="E39" s="14">
        <f t="shared" si="6"/>
        <v>270000</v>
      </c>
    </row>
    <row r="40" spans="1:8" ht="15.75" thickBot="1" x14ac:dyDescent="0.3">
      <c r="A40" s="26" t="s">
        <v>296</v>
      </c>
      <c r="B40" s="31">
        <v>270000</v>
      </c>
      <c r="C40" s="14">
        <v>270000</v>
      </c>
      <c r="D40" s="14">
        <v>270000</v>
      </c>
      <c r="E40" s="14">
        <v>270000</v>
      </c>
      <c r="H40" s="12"/>
    </row>
    <row r="41" spans="1:8" ht="15.75" thickBot="1" x14ac:dyDescent="0.3">
      <c r="A41" s="26" t="s">
        <v>297</v>
      </c>
      <c r="B41" s="15"/>
      <c r="C41" s="14"/>
      <c r="D41" s="14"/>
      <c r="E41" s="14"/>
      <c r="H41" s="12"/>
    </row>
    <row r="42" spans="1:8" ht="15.75" thickBot="1" x14ac:dyDescent="0.3">
      <c r="A42" s="13" t="s">
        <v>26</v>
      </c>
      <c r="B42" s="15">
        <f>B43+B44</f>
        <v>421000</v>
      </c>
      <c r="C42" s="15">
        <v>421000</v>
      </c>
      <c r="D42" s="15">
        <f t="shared" ref="D42:E42" si="7">D43+D44</f>
        <v>505000</v>
      </c>
      <c r="E42" s="15">
        <f t="shared" si="7"/>
        <v>505000</v>
      </c>
    </row>
    <row r="43" spans="1:8" ht="15.75" thickBot="1" x14ac:dyDescent="0.3">
      <c r="A43" s="26" t="s">
        <v>296</v>
      </c>
      <c r="B43" s="31">
        <v>421000</v>
      </c>
      <c r="C43" s="14">
        <f>[35]Llogaritjet!$B$20</f>
        <v>505000</v>
      </c>
      <c r="D43" s="14">
        <f>[35]Llogaritjet!$B$20</f>
        <v>505000</v>
      </c>
      <c r="E43" s="14">
        <f>[35]Llogaritjet!$B$20</f>
        <v>505000</v>
      </c>
    </row>
    <row r="44" spans="1:8" ht="15.75" thickBot="1" x14ac:dyDescent="0.3">
      <c r="A44" s="26" t="s">
        <v>297</v>
      </c>
      <c r="B44" s="15"/>
      <c r="C44" s="14"/>
      <c r="D44" s="14"/>
      <c r="E44" s="14"/>
    </row>
    <row r="45" spans="1:8" ht="15.75" thickBot="1" x14ac:dyDescent="0.3">
      <c r="A45" s="13" t="s">
        <v>27</v>
      </c>
      <c r="B45" s="15"/>
      <c r="C45" s="14"/>
      <c r="D45" s="14"/>
      <c r="E45" s="14"/>
    </row>
    <row r="46" spans="1:8" ht="15.75" thickBot="1" x14ac:dyDescent="0.3">
      <c r="A46" s="26" t="s">
        <v>296</v>
      </c>
      <c r="B46" s="15"/>
      <c r="C46" s="14"/>
      <c r="D46" s="14"/>
      <c r="E46" s="14"/>
    </row>
    <row r="47" spans="1:8" ht="15.75" thickBot="1" x14ac:dyDescent="0.3">
      <c r="A47" s="26" t="s">
        <v>297</v>
      </c>
      <c r="B47" s="15"/>
      <c r="C47" s="14"/>
      <c r="D47" s="14"/>
      <c r="E47" s="14"/>
    </row>
    <row r="48" spans="1:8" ht="15.75" thickBot="1" x14ac:dyDescent="0.3">
      <c r="A48" s="13" t="s">
        <v>28</v>
      </c>
      <c r="B48" s="15"/>
      <c r="C48" s="14"/>
      <c r="D48" s="14"/>
      <c r="E48" s="14"/>
    </row>
    <row r="49" spans="1:8" ht="15.75" thickBot="1" x14ac:dyDescent="0.3">
      <c r="A49" s="26" t="s">
        <v>296</v>
      </c>
      <c r="B49" s="15"/>
      <c r="C49" s="14"/>
      <c r="D49" s="14"/>
      <c r="E49" s="14"/>
    </row>
    <row r="50" spans="1:8" ht="15.75" thickBot="1" x14ac:dyDescent="0.3">
      <c r="A50" s="26" t="s">
        <v>297</v>
      </c>
      <c r="B50" s="15"/>
      <c r="C50" s="14"/>
      <c r="D50" s="14"/>
      <c r="E50" s="14"/>
    </row>
    <row r="51" spans="1:8" ht="15.75" thickBot="1" x14ac:dyDescent="0.3">
      <c r="A51" s="13" t="s">
        <v>29</v>
      </c>
      <c r="B51" s="15">
        <f>B52+B53</f>
        <v>0</v>
      </c>
      <c r="C51" s="14">
        <f t="shared" ref="C51:E51" si="8">C52+C53</f>
        <v>0</v>
      </c>
      <c r="D51" s="14">
        <f t="shared" si="8"/>
        <v>0</v>
      </c>
      <c r="E51" s="14">
        <f t="shared" si="8"/>
        <v>0</v>
      </c>
    </row>
    <row r="52" spans="1:8" ht="15.75" thickBot="1" x14ac:dyDescent="0.3">
      <c r="A52" s="26" t="s">
        <v>296</v>
      </c>
      <c r="B52" s="424"/>
      <c r="C52" s="14">
        <v>0</v>
      </c>
      <c r="D52" s="31">
        <v>0</v>
      </c>
      <c r="E52" s="31">
        <v>0</v>
      </c>
    </row>
    <row r="53" spans="1:8" ht="15.75" thickBot="1" x14ac:dyDescent="0.3">
      <c r="A53" s="26" t="s">
        <v>297</v>
      </c>
      <c r="B53" s="15"/>
      <c r="C53" s="14"/>
      <c r="D53" s="14"/>
      <c r="E53" s="14"/>
    </row>
    <row r="54" spans="1:8" ht="24.75" thickBot="1" x14ac:dyDescent="0.3">
      <c r="A54" s="13" t="s">
        <v>30</v>
      </c>
      <c r="B54" s="15">
        <v>2900</v>
      </c>
      <c r="C54" s="14">
        <v>0</v>
      </c>
      <c r="D54" s="14">
        <f>C54*1.03*0.99</f>
        <v>0</v>
      </c>
      <c r="E54" s="14">
        <f>D54*1.03*0.99</f>
        <v>0</v>
      </c>
      <c r="H54" s="96"/>
    </row>
    <row r="55" spans="1:8" ht="15.75" thickBot="1" x14ac:dyDescent="0.3">
      <c r="A55" s="26" t="s">
        <v>296</v>
      </c>
      <c r="B55" s="15">
        <v>2900</v>
      </c>
      <c r="C55" s="15"/>
      <c r="D55" s="15"/>
      <c r="E55" s="15"/>
    </row>
    <row r="56" spans="1:8" ht="15.75" thickBot="1" x14ac:dyDescent="0.3">
      <c r="A56" s="26" t="s">
        <v>297</v>
      </c>
      <c r="B56" s="15"/>
      <c r="C56" s="98"/>
      <c r="D56" s="40"/>
      <c r="E56" s="40"/>
    </row>
    <row r="57" spans="1:8" ht="15.75" thickBot="1" x14ac:dyDescent="0.3">
      <c r="A57" s="113" t="s">
        <v>31</v>
      </c>
      <c r="B57" s="15">
        <f>B54+B51+B48+B45+B42+B39+B36</f>
        <v>2593900</v>
      </c>
      <c r="C57" s="15">
        <f>C54+C51+C48+C45+C42+C39+C36</f>
        <v>2906000</v>
      </c>
      <c r="D57" s="15">
        <f t="shared" ref="D57:E57" si="9">D54+D51+D48+D45+D42+D39+D36</f>
        <v>2906000</v>
      </c>
      <c r="E57" s="15">
        <f t="shared" si="9"/>
        <v>2906000</v>
      </c>
    </row>
    <row r="58" spans="1:8" ht="15.75" thickBot="1" x14ac:dyDescent="0.3">
      <c r="A58" s="1149" t="s">
        <v>32</v>
      </c>
      <c r="B58" s="18">
        <f>IF(B57-B28=0,0,"Error")</f>
        <v>0</v>
      </c>
      <c r="C58" s="18">
        <f>IF(C57-C28=0,0,"Error")</f>
        <v>0</v>
      </c>
      <c r="D58" s="18">
        <f>IF(D57-D28=0,0,"Error")</f>
        <v>0</v>
      </c>
      <c r="E58" s="18">
        <f>IF(E57-E28=0,0,"Error")</f>
        <v>0</v>
      </c>
    </row>
    <row r="59" spans="1:8" ht="15.75" thickBot="1" x14ac:dyDescent="0.3">
      <c r="A59" s="1322" t="s">
        <v>39</v>
      </c>
      <c r="B59" s="1323"/>
      <c r="C59" s="1323"/>
      <c r="D59" s="1323"/>
      <c r="E59" s="1324"/>
    </row>
    <row r="60" spans="1:8" ht="26.25" customHeight="1" thickBot="1" x14ac:dyDescent="0.3">
      <c r="A60" s="1322" t="s">
        <v>40</v>
      </c>
      <c r="B60" s="1323"/>
      <c r="C60" s="1323"/>
      <c r="D60" s="1323"/>
      <c r="E60" s="1324"/>
    </row>
    <row r="61" spans="1:8" ht="15.75" thickBot="1" x14ac:dyDescent="0.3">
      <c r="A61" s="7" t="s">
        <v>56</v>
      </c>
      <c r="B61" s="1449" t="s">
        <v>1446</v>
      </c>
      <c r="C61" s="1518"/>
      <c r="D61" s="1450"/>
      <c r="E61" s="1451"/>
    </row>
    <row r="62" spans="1:8" ht="21.75" customHeight="1" thickBot="1" x14ac:dyDescent="0.3">
      <c r="A62" s="7" t="s">
        <v>14</v>
      </c>
      <c r="B62" s="7" t="s">
        <v>1459</v>
      </c>
      <c r="C62" s="101" t="s">
        <v>306</v>
      </c>
      <c r="D62" s="1429" t="s">
        <v>1460</v>
      </c>
      <c r="E62" s="1430"/>
    </row>
    <row r="63" spans="1:8" ht="15.75" customHeight="1" thickBot="1" x14ac:dyDescent="0.3">
      <c r="A63" s="5" t="s">
        <v>15</v>
      </c>
      <c r="B63" s="1411" t="s">
        <v>1480</v>
      </c>
      <c r="C63" s="1412"/>
      <c r="D63" s="1412"/>
      <c r="E63" s="1413"/>
    </row>
    <row r="64" spans="1:8" ht="15.75" customHeight="1" thickBot="1" x14ac:dyDescent="0.3">
      <c r="A64" s="5" t="s">
        <v>16</v>
      </c>
      <c r="B64" s="1406" t="s">
        <v>52</v>
      </c>
      <c r="C64" s="1407"/>
      <c r="D64" s="1407"/>
      <c r="E64" s="1408"/>
    </row>
    <row r="65" spans="1:5" x14ac:dyDescent="0.25">
      <c r="A65" s="1381"/>
      <c r="B65" s="8">
        <v>2019</v>
      </c>
      <c r="C65" s="8">
        <v>2020</v>
      </c>
      <c r="D65" s="8">
        <v>2021</v>
      </c>
      <c r="E65" s="8">
        <v>2022</v>
      </c>
    </row>
    <row r="66" spans="1:5" ht="15.75" thickBot="1" x14ac:dyDescent="0.3">
      <c r="A66" s="1382"/>
      <c r="B66" s="9" t="s">
        <v>8</v>
      </c>
      <c r="C66" s="9" t="s">
        <v>9</v>
      </c>
      <c r="D66" s="9" t="s">
        <v>9</v>
      </c>
      <c r="E66" s="9" t="s">
        <v>9</v>
      </c>
    </row>
    <row r="67" spans="1:5" ht="15.75" thickBot="1" x14ac:dyDescent="0.3">
      <c r="A67" s="5" t="s">
        <v>17</v>
      </c>
      <c r="B67" s="428">
        <v>290</v>
      </c>
      <c r="C67" s="407">
        <v>220</v>
      </c>
      <c r="D67" s="407">
        <v>120</v>
      </c>
      <c r="E67" s="407"/>
    </row>
    <row r="68" spans="1:5" ht="15.75" thickBot="1" x14ac:dyDescent="0.3">
      <c r="A68" s="5" t="s">
        <v>18</v>
      </c>
      <c r="B68" s="41">
        <f>B86</f>
        <v>17405</v>
      </c>
      <c r="C68" s="10">
        <f>C86</f>
        <v>9470</v>
      </c>
      <c r="D68" s="10">
        <f t="shared" ref="D68:E68" si="10">D86</f>
        <v>3390</v>
      </c>
      <c r="E68" s="10">
        <f t="shared" si="10"/>
        <v>0</v>
      </c>
    </row>
    <row r="69" spans="1:5" ht="15.75" thickBot="1" x14ac:dyDescent="0.3">
      <c r="A69" s="5" t="s">
        <v>19</v>
      </c>
      <c r="B69" s="10">
        <f>B68/B67</f>
        <v>60.017241379310342</v>
      </c>
      <c r="C69" s="10">
        <f t="shared" ref="C69:E69" si="11">C68/C67</f>
        <v>43.045454545454547</v>
      </c>
      <c r="D69" s="10">
        <f t="shared" si="11"/>
        <v>28.25</v>
      </c>
      <c r="E69" s="10" t="e">
        <f t="shared" si="11"/>
        <v>#DIV/0!</v>
      </c>
    </row>
    <row r="70" spans="1:5" ht="24.75" customHeight="1" thickBot="1" x14ac:dyDescent="0.3">
      <c r="A70" s="5" t="s">
        <v>20</v>
      </c>
      <c r="B70" s="407" t="s">
        <v>21</v>
      </c>
      <c r="C70" s="11">
        <f>C67/B67-1</f>
        <v>-0.24137931034482762</v>
      </c>
      <c r="D70" s="11">
        <f t="shared" ref="D70:E72" si="12">D67/C67-1</f>
        <v>-0.45454545454545459</v>
      </c>
      <c r="E70" s="11">
        <f t="shared" si="12"/>
        <v>-1</v>
      </c>
    </row>
    <row r="71" spans="1:5" ht="12.75" customHeight="1" thickBot="1" x14ac:dyDescent="0.3">
      <c r="A71" s="5" t="s">
        <v>22</v>
      </c>
      <c r="B71" s="407" t="s">
        <v>21</v>
      </c>
      <c r="C71" s="11">
        <f>C68/B68-1</f>
        <v>-0.45590347601264003</v>
      </c>
      <c r="D71" s="11">
        <f t="shared" si="12"/>
        <v>-0.64202745512143611</v>
      </c>
      <c r="E71" s="11">
        <f t="shared" si="12"/>
        <v>-1</v>
      </c>
    </row>
    <row r="72" spans="1:5" ht="15.75" thickBot="1" x14ac:dyDescent="0.3">
      <c r="A72" s="5" t="s">
        <v>23</v>
      </c>
      <c r="B72" s="407" t="s">
        <v>21</v>
      </c>
      <c r="C72" s="11">
        <f>C69/B69-1</f>
        <v>-0.28278185474393458</v>
      </c>
      <c r="D72" s="11">
        <f t="shared" si="12"/>
        <v>-0.34371700105596625</v>
      </c>
      <c r="E72" s="11" t="e">
        <f t="shared" si="12"/>
        <v>#DIV/0!</v>
      </c>
    </row>
    <row r="73" spans="1:5" ht="24.75" customHeight="1" thickBot="1" x14ac:dyDescent="0.3">
      <c r="A73" s="1378" t="s">
        <v>167</v>
      </c>
      <c r="B73" s="1379"/>
      <c r="C73" s="1379"/>
      <c r="D73" s="1379"/>
      <c r="E73" s="1380"/>
    </row>
    <row r="74" spans="1:5" x14ac:dyDescent="0.25">
      <c r="A74" s="1381"/>
      <c r="B74" s="8">
        <v>2019</v>
      </c>
      <c r="C74" s="8">
        <v>2020</v>
      </c>
      <c r="D74" s="8">
        <v>2021</v>
      </c>
      <c r="E74" s="8">
        <v>2022</v>
      </c>
    </row>
    <row r="75" spans="1:5" ht="15.75" thickBot="1" x14ac:dyDescent="0.3">
      <c r="A75" s="1382"/>
      <c r="B75" s="9" t="s">
        <v>8</v>
      </c>
      <c r="C75" s="9" t="s">
        <v>9</v>
      </c>
      <c r="D75" s="9" t="s">
        <v>9</v>
      </c>
      <c r="E75" s="9" t="s">
        <v>9</v>
      </c>
    </row>
    <row r="76" spans="1:5" ht="24.75" customHeight="1" thickBot="1" x14ac:dyDescent="0.3">
      <c r="A76" s="13" t="s">
        <v>42</v>
      </c>
      <c r="B76" s="14">
        <f>B77+B78+B79+B80</f>
        <v>0</v>
      </c>
      <c r="C76" s="14">
        <f t="shared" ref="C76:E76" si="13">C77+C78+C79+C80</f>
        <v>0</v>
      </c>
      <c r="D76" s="14">
        <f t="shared" si="13"/>
        <v>0</v>
      </c>
      <c r="E76" s="14">
        <f t="shared" si="13"/>
        <v>0</v>
      </c>
    </row>
    <row r="77" spans="1:5" ht="15.75" thickBot="1" x14ac:dyDescent="0.3">
      <c r="A77" s="26" t="s">
        <v>296</v>
      </c>
      <c r="B77" s="14"/>
      <c r="C77" s="14"/>
      <c r="D77" s="14"/>
      <c r="E77" s="14"/>
    </row>
    <row r="78" spans="1:5" ht="15.75" thickBot="1" x14ac:dyDescent="0.3">
      <c r="A78" s="26" t="s">
        <v>311</v>
      </c>
      <c r="B78" s="14"/>
      <c r="C78" s="14"/>
      <c r="D78" s="14"/>
      <c r="E78" s="14"/>
    </row>
    <row r="79" spans="1:5" ht="15.75" thickBot="1" x14ac:dyDescent="0.3">
      <c r="A79" s="26" t="s">
        <v>312</v>
      </c>
      <c r="B79" s="14"/>
      <c r="C79" s="14"/>
      <c r="D79" s="14"/>
      <c r="E79" s="14"/>
    </row>
    <row r="80" spans="1:5" ht="15.75" thickBot="1" x14ac:dyDescent="0.3">
      <c r="A80" s="26" t="s">
        <v>313</v>
      </c>
      <c r="B80" s="14"/>
      <c r="C80" s="14"/>
      <c r="D80" s="14"/>
      <c r="E80" s="14"/>
    </row>
    <row r="81" spans="1:9" ht="15.75" thickBot="1" x14ac:dyDescent="0.3">
      <c r="A81" s="13" t="s">
        <v>43</v>
      </c>
      <c r="B81" s="15">
        <f>B82+B83+B84+B85</f>
        <v>17405</v>
      </c>
      <c r="C81" s="15">
        <f t="shared" ref="C81:E81" si="14">C82+C83+C84+C85</f>
        <v>9470</v>
      </c>
      <c r="D81" s="15">
        <f t="shared" si="14"/>
        <v>3390</v>
      </c>
      <c r="E81" s="15">
        <f t="shared" si="14"/>
        <v>0</v>
      </c>
    </row>
    <row r="82" spans="1:9" ht="15.75" thickBot="1" x14ac:dyDescent="0.3">
      <c r="A82" s="26" t="s">
        <v>296</v>
      </c>
      <c r="B82" s="42">
        <v>17405</v>
      </c>
      <c r="C82" s="43">
        <f>'[35]Investime - 03310'!$G$9</f>
        <v>9470</v>
      </c>
      <c r="D82" s="14">
        <f>'[36]2021 (Prog. 03310)'!$H$9</f>
        <v>3390</v>
      </c>
      <c r="E82" s="14"/>
    </row>
    <row r="83" spans="1:9" ht="15.75" thickBot="1" x14ac:dyDescent="0.3">
      <c r="A83" s="26" t="s">
        <v>311</v>
      </c>
      <c r="B83" s="15"/>
      <c r="C83" s="14"/>
      <c r="D83" s="14"/>
      <c r="E83" s="14"/>
    </row>
    <row r="84" spans="1:9" ht="15.75" thickBot="1" x14ac:dyDescent="0.3">
      <c r="A84" s="26" t="s">
        <v>312</v>
      </c>
      <c r="B84" s="15"/>
      <c r="C84" s="14"/>
      <c r="D84" s="14"/>
      <c r="E84" s="14"/>
    </row>
    <row r="85" spans="1:9" ht="15.75" thickBot="1" x14ac:dyDescent="0.3">
      <c r="A85" s="26" t="s">
        <v>313</v>
      </c>
      <c r="B85" s="15"/>
      <c r="C85" s="14"/>
      <c r="D85" s="14"/>
      <c r="E85" s="14"/>
    </row>
    <row r="86" spans="1:9" ht="15.75" thickBot="1" x14ac:dyDescent="0.3">
      <c r="A86" s="102" t="s">
        <v>1450</v>
      </c>
      <c r="B86" s="15">
        <f>B76+B81</f>
        <v>17405</v>
      </c>
      <c r="C86" s="15">
        <f t="shared" ref="C86:E86" si="15">C76+C81</f>
        <v>9470</v>
      </c>
      <c r="D86" s="15">
        <f t="shared" si="15"/>
        <v>3390</v>
      </c>
      <c r="E86" s="15">
        <f t="shared" si="15"/>
        <v>0</v>
      </c>
    </row>
    <row r="87" spans="1:9" ht="34.5" thickBot="1" x14ac:dyDescent="0.3">
      <c r="A87" s="7" t="s">
        <v>33</v>
      </c>
      <c r="B87" s="7" t="s">
        <v>1481</v>
      </c>
      <c r="C87" s="101" t="s">
        <v>306</v>
      </c>
      <c r="D87" s="1429" t="s">
        <v>1464</v>
      </c>
      <c r="E87" s="1430"/>
    </row>
    <row r="88" spans="1:9" ht="17.25" customHeight="1" thickBot="1" x14ac:dyDescent="0.3">
      <c r="A88" s="5" t="s">
        <v>15</v>
      </c>
      <c r="B88" s="1411" t="s">
        <v>1482</v>
      </c>
      <c r="C88" s="1412"/>
      <c r="D88" s="1412"/>
      <c r="E88" s="1413"/>
    </row>
    <row r="89" spans="1:9" ht="15.75" thickBot="1" x14ac:dyDescent="0.3">
      <c r="A89" s="5" t="s">
        <v>16</v>
      </c>
      <c r="B89" s="1406" t="s">
        <v>1483</v>
      </c>
      <c r="C89" s="1407"/>
      <c r="D89" s="1407"/>
      <c r="E89" s="1408"/>
    </row>
    <row r="90" spans="1:9" ht="12.75" customHeight="1" x14ac:dyDescent="0.25">
      <c r="A90" s="1381"/>
      <c r="B90" s="8">
        <v>2019</v>
      </c>
      <c r="C90" s="8">
        <v>2020</v>
      </c>
      <c r="D90" s="8">
        <v>2021</v>
      </c>
      <c r="E90" s="8">
        <v>2022</v>
      </c>
    </row>
    <row r="91" spans="1:9" ht="15.75" thickBot="1" x14ac:dyDescent="0.3">
      <c r="A91" s="1382"/>
      <c r="B91" s="9" t="s">
        <v>8</v>
      </c>
      <c r="C91" s="9" t="s">
        <v>9</v>
      </c>
      <c r="D91" s="9" t="s">
        <v>9</v>
      </c>
      <c r="E91" s="9" t="s">
        <v>9</v>
      </c>
    </row>
    <row r="92" spans="1:9" ht="15.75" thickBot="1" x14ac:dyDescent="0.3">
      <c r="A92" s="5" t="s">
        <v>17</v>
      </c>
      <c r="B92" s="5">
        <v>23</v>
      </c>
      <c r="C92" s="407">
        <v>4</v>
      </c>
      <c r="D92" s="5">
        <v>1</v>
      </c>
      <c r="E92" s="5"/>
    </row>
    <row r="93" spans="1:9" ht="15.75" thickBot="1" x14ac:dyDescent="0.3">
      <c r="A93" s="5" t="s">
        <v>18</v>
      </c>
      <c r="B93" s="10">
        <f>B111</f>
        <v>16750</v>
      </c>
      <c r="C93" s="10">
        <f>C111</f>
        <v>1950</v>
      </c>
      <c r="D93" s="10">
        <f t="shared" ref="D93:E93" si="16">D111</f>
        <v>600</v>
      </c>
      <c r="E93" s="10">
        <f t="shared" si="16"/>
        <v>0</v>
      </c>
    </row>
    <row r="94" spans="1:9" ht="15.75" thickBot="1" x14ac:dyDescent="0.3">
      <c r="A94" s="5" t="s">
        <v>19</v>
      </c>
      <c r="B94" s="10">
        <f>B93/B92</f>
        <v>728.26086956521738</v>
      </c>
      <c r="C94" s="10">
        <f t="shared" ref="C94:E94" si="17">C93/C92</f>
        <v>487.5</v>
      </c>
      <c r="D94" s="10">
        <f t="shared" si="17"/>
        <v>600</v>
      </c>
      <c r="E94" s="10" t="e">
        <f t="shared" si="17"/>
        <v>#DIV/0!</v>
      </c>
    </row>
    <row r="95" spans="1:9" ht="15.75" thickBot="1" x14ac:dyDescent="0.3">
      <c r="A95" s="5" t="s">
        <v>20</v>
      </c>
      <c r="B95" s="407" t="s">
        <v>21</v>
      </c>
      <c r="C95" s="11">
        <f>C92/B92-1</f>
        <v>-0.82608695652173914</v>
      </c>
      <c r="D95" s="11">
        <f t="shared" ref="D95:E97" si="18">D92/C92-1</f>
        <v>-0.75</v>
      </c>
      <c r="E95" s="11">
        <f t="shared" si="18"/>
        <v>-1</v>
      </c>
      <c r="G95" s="12"/>
      <c r="H95" s="12"/>
      <c r="I95" s="12"/>
    </row>
    <row r="96" spans="1:9" ht="15.75" thickBot="1" x14ac:dyDescent="0.3">
      <c r="A96" s="5" t="s">
        <v>22</v>
      </c>
      <c r="B96" s="407" t="s">
        <v>21</v>
      </c>
      <c r="C96" s="11">
        <f>C93/B93-1</f>
        <v>-0.88358208955223883</v>
      </c>
      <c r="D96" s="11">
        <f t="shared" si="18"/>
        <v>-0.69230769230769229</v>
      </c>
      <c r="E96" s="11">
        <f t="shared" si="18"/>
        <v>-1</v>
      </c>
    </row>
    <row r="97" spans="1:5" ht="15.75" thickBot="1" x14ac:dyDescent="0.3">
      <c r="A97" s="5" t="s">
        <v>23</v>
      </c>
      <c r="B97" s="407" t="s">
        <v>21</v>
      </c>
      <c r="C97" s="11">
        <f>C94/B94-1</f>
        <v>-0.33059701492537308</v>
      </c>
      <c r="D97" s="11">
        <f t="shared" si="18"/>
        <v>0.23076923076923084</v>
      </c>
      <c r="E97" s="11" t="e">
        <f t="shared" si="18"/>
        <v>#DIV/0!</v>
      </c>
    </row>
    <row r="98" spans="1:5" ht="15.75" thickBot="1" x14ac:dyDescent="0.3">
      <c r="A98" s="1378" t="s">
        <v>227</v>
      </c>
      <c r="B98" s="1379"/>
      <c r="C98" s="1379"/>
      <c r="D98" s="1379"/>
      <c r="E98" s="1380"/>
    </row>
    <row r="99" spans="1:5" ht="12.75" customHeight="1" x14ac:dyDescent="0.25">
      <c r="A99" s="1381"/>
      <c r="B99" s="8">
        <v>2019</v>
      </c>
      <c r="C99" s="8">
        <v>2020</v>
      </c>
      <c r="D99" s="8">
        <v>2021</v>
      </c>
      <c r="E99" s="8">
        <v>2022</v>
      </c>
    </row>
    <row r="100" spans="1:5" ht="15.75" thickBot="1" x14ac:dyDescent="0.3">
      <c r="A100" s="1382"/>
      <c r="B100" s="9" t="s">
        <v>8</v>
      </c>
      <c r="C100" s="9" t="s">
        <v>9</v>
      </c>
      <c r="D100" s="9" t="s">
        <v>9</v>
      </c>
      <c r="E100" s="9" t="s">
        <v>9</v>
      </c>
    </row>
    <row r="101" spans="1:5" ht="15.75" thickBot="1" x14ac:dyDescent="0.3">
      <c r="A101" s="13" t="s">
        <v>42</v>
      </c>
      <c r="B101" s="14">
        <f>B102+B103+B104+B105</f>
        <v>0</v>
      </c>
      <c r="C101" s="14">
        <f t="shared" ref="C101:E101" si="19">C102+C103+C104+C105</f>
        <v>0</v>
      </c>
      <c r="D101" s="14">
        <f t="shared" si="19"/>
        <v>0</v>
      </c>
      <c r="E101" s="14">
        <f t="shared" si="19"/>
        <v>0</v>
      </c>
    </row>
    <row r="102" spans="1:5" ht="15.75" thickBot="1" x14ac:dyDescent="0.3">
      <c r="A102" s="26" t="s">
        <v>296</v>
      </c>
      <c r="B102" s="14"/>
      <c r="C102" s="14"/>
      <c r="D102" s="14"/>
      <c r="E102" s="14"/>
    </row>
    <row r="103" spans="1:5" ht="15.75" thickBot="1" x14ac:dyDescent="0.3">
      <c r="A103" s="26" t="s">
        <v>311</v>
      </c>
      <c r="B103" s="14"/>
      <c r="C103" s="14"/>
      <c r="D103" s="14"/>
      <c r="E103" s="14"/>
    </row>
    <row r="104" spans="1:5" ht="15.75" thickBot="1" x14ac:dyDescent="0.3">
      <c r="A104" s="26" t="s">
        <v>312</v>
      </c>
      <c r="B104" s="14"/>
      <c r="C104" s="14"/>
      <c r="D104" s="14"/>
      <c r="E104" s="14"/>
    </row>
    <row r="105" spans="1:5" ht="15.75" thickBot="1" x14ac:dyDescent="0.3">
      <c r="A105" s="26" t="s">
        <v>313</v>
      </c>
      <c r="B105" s="14"/>
      <c r="C105" s="14"/>
      <c r="D105" s="14"/>
      <c r="E105" s="14"/>
    </row>
    <row r="106" spans="1:5" ht="15.75" thickBot="1" x14ac:dyDescent="0.3">
      <c r="A106" s="13" t="s">
        <v>43</v>
      </c>
      <c r="B106" s="15">
        <f>B107+B108+B109+B110</f>
        <v>16750</v>
      </c>
      <c r="C106" s="15">
        <f t="shared" ref="C106:E106" si="20">C107+C108+C109+C110</f>
        <v>1950</v>
      </c>
      <c r="D106" s="15">
        <f t="shared" si="20"/>
        <v>600</v>
      </c>
      <c r="E106" s="15">
        <f t="shared" si="20"/>
        <v>0</v>
      </c>
    </row>
    <row r="107" spans="1:5" ht="15.75" thickBot="1" x14ac:dyDescent="0.3">
      <c r="A107" s="26" t="s">
        <v>296</v>
      </c>
      <c r="B107" s="42">
        <v>16750</v>
      </c>
      <c r="C107" s="43">
        <f>'[35]Investime - 03310'!$G$10</f>
        <v>1950</v>
      </c>
      <c r="D107" s="14">
        <f>'[36]2021 (Prog. 03310)'!$H$10</f>
        <v>600</v>
      </c>
      <c r="E107" s="14"/>
    </row>
    <row r="108" spans="1:5" ht="15.75" thickBot="1" x14ac:dyDescent="0.3">
      <c r="A108" s="26" t="s">
        <v>311</v>
      </c>
      <c r="B108" s="15"/>
      <c r="C108" s="14"/>
      <c r="D108" s="14"/>
      <c r="E108" s="14"/>
    </row>
    <row r="109" spans="1:5" ht="15.75" thickBot="1" x14ac:dyDescent="0.3">
      <c r="A109" s="26" t="s">
        <v>312</v>
      </c>
      <c r="B109" s="15"/>
      <c r="C109" s="14"/>
      <c r="D109" s="14"/>
      <c r="E109" s="14"/>
    </row>
    <row r="110" spans="1:5" ht="15.75" thickBot="1" x14ac:dyDescent="0.3">
      <c r="A110" s="26" t="s">
        <v>313</v>
      </c>
      <c r="B110" s="15"/>
      <c r="C110" s="14"/>
      <c r="D110" s="14"/>
      <c r="E110" s="14"/>
    </row>
    <row r="111" spans="1:5" ht="15.75" thickBot="1" x14ac:dyDescent="0.3">
      <c r="A111" s="102" t="s">
        <v>315</v>
      </c>
      <c r="B111" s="15">
        <f>B101+B106</f>
        <v>16750</v>
      </c>
      <c r="C111" s="15">
        <f t="shared" ref="C111:E111" si="21">C101+C106</f>
        <v>1950</v>
      </c>
      <c r="D111" s="15">
        <f t="shared" si="21"/>
        <v>600</v>
      </c>
      <c r="E111" s="15">
        <f t="shared" si="21"/>
        <v>0</v>
      </c>
    </row>
    <row r="112" spans="1:5" ht="34.5" thickBot="1" x14ac:dyDescent="0.3">
      <c r="A112" s="7" t="s">
        <v>35</v>
      </c>
      <c r="B112" s="7" t="s">
        <v>1484</v>
      </c>
      <c r="C112" s="101" t="s">
        <v>306</v>
      </c>
      <c r="D112" s="1429" t="s">
        <v>1485</v>
      </c>
      <c r="E112" s="1430"/>
    </row>
    <row r="113" spans="1:9" ht="17.25" customHeight="1" thickBot="1" x14ac:dyDescent="0.3">
      <c r="A113" s="5" t="s">
        <v>15</v>
      </c>
      <c r="B113" s="1411" t="s">
        <v>1486</v>
      </c>
      <c r="C113" s="1412"/>
      <c r="D113" s="1412"/>
      <c r="E113" s="1413"/>
    </row>
    <row r="114" spans="1:9" ht="15.75" thickBot="1" x14ac:dyDescent="0.3">
      <c r="A114" s="5" t="s">
        <v>16</v>
      </c>
      <c r="B114" s="1406" t="s">
        <v>1483</v>
      </c>
      <c r="C114" s="1407"/>
      <c r="D114" s="1407"/>
      <c r="E114" s="1408"/>
    </row>
    <row r="115" spans="1:9" ht="12.75" customHeight="1" x14ac:dyDescent="0.25">
      <c r="A115" s="1381"/>
      <c r="B115" s="8">
        <v>2019</v>
      </c>
      <c r="C115" s="8">
        <v>2020</v>
      </c>
      <c r="D115" s="8">
        <v>2021</v>
      </c>
      <c r="E115" s="8">
        <v>2022</v>
      </c>
    </row>
    <row r="116" spans="1:9" ht="15.75" thickBot="1" x14ac:dyDescent="0.3">
      <c r="A116" s="1382"/>
      <c r="B116" s="9" t="s">
        <v>8</v>
      </c>
      <c r="C116" s="9" t="s">
        <v>9</v>
      </c>
      <c r="D116" s="9" t="s">
        <v>9</v>
      </c>
      <c r="E116" s="9" t="s">
        <v>9</v>
      </c>
    </row>
    <row r="117" spans="1:9" ht="15.75" thickBot="1" x14ac:dyDescent="0.3">
      <c r="A117" s="5" t="s">
        <v>17</v>
      </c>
      <c r="B117" s="428">
        <v>17</v>
      </c>
      <c r="C117" s="407">
        <v>9</v>
      </c>
      <c r="D117" s="5">
        <v>4</v>
      </c>
      <c r="E117" s="5"/>
    </row>
    <row r="118" spans="1:9" ht="15.75" thickBot="1" x14ac:dyDescent="0.3">
      <c r="A118" s="5" t="s">
        <v>18</v>
      </c>
      <c r="B118" s="41">
        <f>B136</f>
        <v>6205</v>
      </c>
      <c r="C118" s="10">
        <f>C136</f>
        <v>4910</v>
      </c>
      <c r="D118" s="10">
        <f t="shared" ref="D118:E118" si="22">D136</f>
        <v>1135</v>
      </c>
      <c r="E118" s="10">
        <f t="shared" si="22"/>
        <v>0</v>
      </c>
    </row>
    <row r="119" spans="1:9" ht="15.75" thickBot="1" x14ac:dyDescent="0.3">
      <c r="A119" s="5" t="s">
        <v>19</v>
      </c>
      <c r="B119" s="10">
        <f>B118/B117</f>
        <v>365</v>
      </c>
      <c r="C119" s="10">
        <f t="shared" ref="C119:E119" si="23">C118/C117</f>
        <v>545.55555555555554</v>
      </c>
      <c r="D119" s="10">
        <f t="shared" si="23"/>
        <v>283.75</v>
      </c>
      <c r="E119" s="10" t="e">
        <f t="shared" si="23"/>
        <v>#DIV/0!</v>
      </c>
    </row>
    <row r="120" spans="1:9" ht="15.75" thickBot="1" x14ac:dyDescent="0.3">
      <c r="A120" s="5" t="s">
        <v>20</v>
      </c>
      <c r="B120" s="407" t="s">
        <v>21</v>
      </c>
      <c r="C120" s="11">
        <f>C117/B117-1</f>
        <v>-0.47058823529411764</v>
      </c>
      <c r="D120" s="11">
        <f t="shared" ref="D120:E122" si="24">D117/C117-1</f>
        <v>-0.55555555555555558</v>
      </c>
      <c r="E120" s="11">
        <f t="shared" si="24"/>
        <v>-1</v>
      </c>
      <c r="G120" s="12"/>
      <c r="H120" s="12"/>
      <c r="I120" s="12"/>
    </row>
    <row r="121" spans="1:9" ht="15.75" thickBot="1" x14ac:dyDescent="0.3">
      <c r="A121" s="5" t="s">
        <v>22</v>
      </c>
      <c r="B121" s="407" t="s">
        <v>21</v>
      </c>
      <c r="C121" s="11">
        <f>C118/B118-1</f>
        <v>-0.20870265914585007</v>
      </c>
      <c r="D121" s="11">
        <f t="shared" si="24"/>
        <v>-0.76883910386965382</v>
      </c>
      <c r="E121" s="11">
        <f t="shared" si="24"/>
        <v>-1</v>
      </c>
    </row>
    <row r="122" spans="1:9" ht="15.75" thickBot="1" x14ac:dyDescent="0.3">
      <c r="A122" s="5" t="s">
        <v>23</v>
      </c>
      <c r="B122" s="407" t="s">
        <v>21</v>
      </c>
      <c r="C122" s="11">
        <f>C119/B119-1</f>
        <v>0.49467275494672758</v>
      </c>
      <c r="D122" s="11">
        <f t="shared" si="24"/>
        <v>-0.47988798370672092</v>
      </c>
      <c r="E122" s="11" t="e">
        <f t="shared" si="24"/>
        <v>#DIV/0!</v>
      </c>
    </row>
    <row r="123" spans="1:9" ht="15.75" thickBot="1" x14ac:dyDescent="0.3">
      <c r="A123" s="1378" t="s">
        <v>317</v>
      </c>
      <c r="B123" s="1379"/>
      <c r="C123" s="1379"/>
      <c r="D123" s="1379"/>
      <c r="E123" s="1380"/>
    </row>
    <row r="124" spans="1:9" ht="12.75" customHeight="1" x14ac:dyDescent="0.25">
      <c r="A124" s="1381"/>
      <c r="B124" s="8">
        <v>2019</v>
      </c>
      <c r="C124" s="8">
        <v>2020</v>
      </c>
      <c r="D124" s="8">
        <v>2021</v>
      </c>
      <c r="E124" s="8">
        <v>2022</v>
      </c>
    </row>
    <row r="125" spans="1:9" ht="15.75" thickBot="1" x14ac:dyDescent="0.3">
      <c r="A125" s="1382"/>
      <c r="B125" s="9" t="s">
        <v>8</v>
      </c>
      <c r="C125" s="9" t="s">
        <v>9</v>
      </c>
      <c r="D125" s="9" t="s">
        <v>9</v>
      </c>
      <c r="E125" s="9" t="s">
        <v>9</v>
      </c>
    </row>
    <row r="126" spans="1:9" ht="15.75" thickBot="1" x14ac:dyDescent="0.3">
      <c r="A126" s="13" t="s">
        <v>42</v>
      </c>
      <c r="B126" s="14">
        <f>B127+B128+B129+B130</f>
        <v>0</v>
      </c>
      <c r="C126" s="14">
        <f t="shared" ref="C126:E126" si="25">C127+C128+C129+C130</f>
        <v>0</v>
      </c>
      <c r="D126" s="14">
        <f t="shared" si="25"/>
        <v>0</v>
      </c>
      <c r="E126" s="14">
        <f t="shared" si="25"/>
        <v>0</v>
      </c>
    </row>
    <row r="127" spans="1:9" ht="15.75" thickBot="1" x14ac:dyDescent="0.3">
      <c r="A127" s="26" t="s">
        <v>296</v>
      </c>
      <c r="B127" s="14"/>
      <c r="C127" s="14"/>
      <c r="D127" s="14"/>
      <c r="E127" s="14"/>
    </row>
    <row r="128" spans="1:9" ht="15.75" thickBot="1" x14ac:dyDescent="0.3">
      <c r="A128" s="26" t="s">
        <v>311</v>
      </c>
      <c r="B128" s="14"/>
      <c r="C128" s="14"/>
      <c r="D128" s="14"/>
      <c r="E128" s="14"/>
    </row>
    <row r="129" spans="1:5" ht="15.75" thickBot="1" x14ac:dyDescent="0.3">
      <c r="A129" s="26" t="s">
        <v>312</v>
      </c>
      <c r="B129" s="14"/>
      <c r="C129" s="14"/>
      <c r="D129" s="14"/>
      <c r="E129" s="14"/>
    </row>
    <row r="130" spans="1:5" ht="15.75" thickBot="1" x14ac:dyDescent="0.3">
      <c r="A130" s="26" t="s">
        <v>313</v>
      </c>
      <c r="B130" s="14"/>
      <c r="C130" s="14"/>
      <c r="D130" s="14"/>
      <c r="E130" s="14"/>
    </row>
    <row r="131" spans="1:5" ht="15.75" thickBot="1" x14ac:dyDescent="0.3">
      <c r="A131" s="13" t="s">
        <v>43</v>
      </c>
      <c r="B131" s="15">
        <f>B132+B133+B134+B135</f>
        <v>6205</v>
      </c>
      <c r="C131" s="15">
        <f t="shared" ref="C131:E131" si="26">C132+C133+C134+C135</f>
        <v>4910</v>
      </c>
      <c r="D131" s="15">
        <f t="shared" si="26"/>
        <v>1135</v>
      </c>
      <c r="E131" s="15">
        <f t="shared" si="26"/>
        <v>0</v>
      </c>
    </row>
    <row r="132" spans="1:5" ht="15.75" thickBot="1" x14ac:dyDescent="0.3">
      <c r="A132" s="26" t="s">
        <v>296</v>
      </c>
      <c r="B132" s="42">
        <v>6205</v>
      </c>
      <c r="C132" s="43">
        <f>'[35]Investime - 03310'!$G$11</f>
        <v>4910</v>
      </c>
      <c r="D132" s="14">
        <f>'[36]2021 (Prog. 03310)'!$H$11</f>
        <v>1135</v>
      </c>
      <c r="E132" s="14"/>
    </row>
    <row r="133" spans="1:5" ht="15.75" thickBot="1" x14ac:dyDescent="0.3">
      <c r="A133" s="26" t="s">
        <v>311</v>
      </c>
      <c r="B133" s="42"/>
      <c r="C133" s="43"/>
      <c r="D133" s="14"/>
      <c r="E133" s="14"/>
    </row>
    <row r="134" spans="1:5" ht="15.75" thickBot="1" x14ac:dyDescent="0.3">
      <c r="A134" s="26" t="s">
        <v>312</v>
      </c>
      <c r="B134" s="15"/>
      <c r="C134" s="14"/>
      <c r="D134" s="14"/>
      <c r="E134" s="14"/>
    </row>
    <row r="135" spans="1:5" ht="15.75" thickBot="1" x14ac:dyDescent="0.3">
      <c r="A135" s="26" t="s">
        <v>313</v>
      </c>
      <c r="B135" s="15"/>
      <c r="C135" s="14"/>
      <c r="D135" s="14"/>
      <c r="E135" s="14"/>
    </row>
    <row r="136" spans="1:5" ht="15.75" thickBot="1" x14ac:dyDescent="0.3">
      <c r="A136" s="102" t="s">
        <v>634</v>
      </c>
      <c r="B136" s="15">
        <f>B126+B131</f>
        <v>6205</v>
      </c>
      <c r="C136" s="15">
        <f t="shared" ref="C136:E136" si="27">C126+C131</f>
        <v>4910</v>
      </c>
      <c r="D136" s="15">
        <f t="shared" si="27"/>
        <v>1135</v>
      </c>
      <c r="E136" s="15">
        <f t="shared" si="27"/>
        <v>0</v>
      </c>
    </row>
    <row r="137" spans="1:5" ht="34.5" thickBot="1" x14ac:dyDescent="0.3">
      <c r="A137" s="7" t="s">
        <v>37</v>
      </c>
      <c r="B137" s="7" t="s">
        <v>1456</v>
      </c>
      <c r="C137" s="101" t="s">
        <v>306</v>
      </c>
      <c r="D137" s="1429" t="s">
        <v>1457</v>
      </c>
      <c r="E137" s="1430"/>
    </row>
    <row r="138" spans="1:5" ht="15.75" thickBot="1" x14ac:dyDescent="0.3">
      <c r="A138" s="5" t="s">
        <v>15</v>
      </c>
      <c r="B138" s="1411" t="s">
        <v>1487</v>
      </c>
      <c r="C138" s="1412"/>
      <c r="D138" s="1412"/>
      <c r="E138" s="1413"/>
    </row>
    <row r="139" spans="1:5" ht="17.25" customHeight="1" thickBot="1" x14ac:dyDescent="0.3">
      <c r="A139" s="5" t="s">
        <v>16</v>
      </c>
      <c r="B139" s="1406" t="s">
        <v>1483</v>
      </c>
      <c r="C139" s="1407"/>
      <c r="D139" s="1407"/>
      <c r="E139" s="1408"/>
    </row>
    <row r="140" spans="1:5" x14ac:dyDescent="0.25">
      <c r="A140" s="1381"/>
      <c r="B140" s="8">
        <v>2019</v>
      </c>
      <c r="C140" s="8">
        <v>2020</v>
      </c>
      <c r="D140" s="8">
        <v>2021</v>
      </c>
      <c r="E140" s="8">
        <v>2022</v>
      </c>
    </row>
    <row r="141" spans="1:5" ht="12.75" customHeight="1" thickBot="1" x14ac:dyDescent="0.3">
      <c r="A141" s="1382"/>
      <c r="B141" s="9" t="s">
        <v>8</v>
      </c>
      <c r="C141" s="9" t="s">
        <v>9</v>
      </c>
      <c r="D141" s="9" t="s">
        <v>9</v>
      </c>
      <c r="E141" s="9" t="s">
        <v>9</v>
      </c>
    </row>
    <row r="142" spans="1:5" ht="15.75" thickBot="1" x14ac:dyDescent="0.3">
      <c r="A142" s="5" t="s">
        <v>17</v>
      </c>
      <c r="B142" s="428">
        <v>36</v>
      </c>
      <c r="C142" s="407">
        <v>28</v>
      </c>
      <c r="D142" s="5">
        <v>29</v>
      </c>
      <c r="E142" s="5"/>
    </row>
    <row r="143" spans="1:5" ht="15.75" thickBot="1" x14ac:dyDescent="0.3">
      <c r="A143" s="5" t="s">
        <v>18</v>
      </c>
      <c r="B143" s="41">
        <f>B161</f>
        <v>56380</v>
      </c>
      <c r="C143" s="10">
        <f>C161</f>
        <v>29717</v>
      </c>
      <c r="D143" s="10">
        <f t="shared" ref="D143:E143" si="28">D161</f>
        <v>22605</v>
      </c>
      <c r="E143" s="10">
        <f t="shared" si="28"/>
        <v>0</v>
      </c>
    </row>
    <row r="144" spans="1:5" ht="15.75" thickBot="1" x14ac:dyDescent="0.3">
      <c r="A144" s="5" t="s">
        <v>19</v>
      </c>
      <c r="B144" s="41">
        <f>B143/B142</f>
        <v>1566.1111111111111</v>
      </c>
      <c r="C144" s="10">
        <f t="shared" ref="C144:E144" si="29">C143/C142</f>
        <v>1061.3214285714287</v>
      </c>
      <c r="D144" s="10">
        <f t="shared" si="29"/>
        <v>779.48275862068965</v>
      </c>
      <c r="E144" s="10" t="e">
        <f t="shared" si="29"/>
        <v>#DIV/0!</v>
      </c>
    </row>
    <row r="145" spans="1:9" ht="15.75" thickBot="1" x14ac:dyDescent="0.3">
      <c r="A145" s="5" t="s">
        <v>20</v>
      </c>
      <c r="B145" s="407" t="s">
        <v>21</v>
      </c>
      <c r="C145" s="11">
        <f>C142/B142-1</f>
        <v>-0.22222222222222221</v>
      </c>
      <c r="D145" s="11">
        <f t="shared" ref="D145:E147" si="30">D142/C142-1</f>
        <v>3.5714285714285809E-2</v>
      </c>
      <c r="E145" s="11">
        <f t="shared" si="30"/>
        <v>-1</v>
      </c>
    </row>
    <row r="146" spans="1:9" ht="15.75" thickBot="1" x14ac:dyDescent="0.3">
      <c r="A146" s="5" t="s">
        <v>22</v>
      </c>
      <c r="B146" s="407" t="s">
        <v>21</v>
      </c>
      <c r="C146" s="11">
        <f>C143/B143-1</f>
        <v>-0.47291592763391277</v>
      </c>
      <c r="D146" s="11">
        <f t="shared" si="30"/>
        <v>-0.23932429249251275</v>
      </c>
      <c r="E146" s="11">
        <f t="shared" si="30"/>
        <v>-1</v>
      </c>
      <c r="G146" s="12"/>
      <c r="H146" s="12"/>
      <c r="I146" s="12"/>
    </row>
    <row r="147" spans="1:9" ht="15.75" thickBot="1" x14ac:dyDescent="0.3">
      <c r="A147" s="5" t="s">
        <v>23</v>
      </c>
      <c r="B147" s="407" t="s">
        <v>21</v>
      </c>
      <c r="C147" s="11">
        <f>C144/B144-1</f>
        <v>-0.32232047838645916</v>
      </c>
      <c r="D147" s="11">
        <f t="shared" si="30"/>
        <v>-0.26555448930311576</v>
      </c>
      <c r="E147" s="11" t="e">
        <f t="shared" si="30"/>
        <v>#DIV/0!</v>
      </c>
    </row>
    <row r="148" spans="1:9" ht="15.75" thickBot="1" x14ac:dyDescent="0.3">
      <c r="A148" s="1378" t="s">
        <v>239</v>
      </c>
      <c r="B148" s="1379"/>
      <c r="C148" s="1379"/>
      <c r="D148" s="1379"/>
      <c r="E148" s="1380"/>
    </row>
    <row r="149" spans="1:9" x14ac:dyDescent="0.25">
      <c r="A149" s="1381"/>
      <c r="B149" s="8">
        <v>2019</v>
      </c>
      <c r="C149" s="8">
        <v>2020</v>
      </c>
      <c r="D149" s="8">
        <v>2021</v>
      </c>
      <c r="E149" s="8">
        <v>2022</v>
      </c>
    </row>
    <row r="150" spans="1:9" ht="12.75" customHeight="1" thickBot="1" x14ac:dyDescent="0.3">
      <c r="A150" s="1382"/>
      <c r="B150" s="9" t="s">
        <v>8</v>
      </c>
      <c r="C150" s="9" t="s">
        <v>9</v>
      </c>
      <c r="D150" s="9" t="s">
        <v>9</v>
      </c>
      <c r="E150" s="9" t="s">
        <v>9</v>
      </c>
    </row>
    <row r="151" spans="1:9" ht="15.75" thickBot="1" x14ac:dyDescent="0.3">
      <c r="A151" s="13" t="s">
        <v>42</v>
      </c>
      <c r="B151" s="14">
        <f>B152+B153+B154+B155</f>
        <v>0</v>
      </c>
      <c r="C151" s="14">
        <f t="shared" ref="C151:E151" si="31">C152+C153+C154+C155</f>
        <v>0</v>
      </c>
      <c r="D151" s="14">
        <f t="shared" si="31"/>
        <v>0</v>
      </c>
      <c r="E151" s="14">
        <f t="shared" si="31"/>
        <v>0</v>
      </c>
    </row>
    <row r="152" spans="1:9" ht="15.75" thickBot="1" x14ac:dyDescent="0.3">
      <c r="A152" s="26" t="s">
        <v>296</v>
      </c>
      <c r="B152" s="14"/>
      <c r="C152" s="14"/>
      <c r="D152" s="14"/>
      <c r="E152" s="14"/>
    </row>
    <row r="153" spans="1:9" ht="15.75" thickBot="1" x14ac:dyDescent="0.3">
      <c r="A153" s="26" t="s">
        <v>311</v>
      </c>
      <c r="B153" s="14"/>
      <c r="C153" s="14"/>
      <c r="D153" s="14"/>
      <c r="E153" s="14"/>
    </row>
    <row r="154" spans="1:9" ht="15.75" thickBot="1" x14ac:dyDescent="0.3">
      <c r="A154" s="26" t="s">
        <v>312</v>
      </c>
      <c r="B154" s="14"/>
      <c r="C154" s="14"/>
      <c r="D154" s="14"/>
      <c r="E154" s="14"/>
    </row>
    <row r="155" spans="1:9" ht="15.75" thickBot="1" x14ac:dyDescent="0.3">
      <c r="A155" s="26" t="s">
        <v>313</v>
      </c>
      <c r="B155" s="14"/>
      <c r="C155" s="14"/>
      <c r="D155" s="14"/>
      <c r="E155" s="14"/>
    </row>
    <row r="156" spans="1:9" ht="15.75" thickBot="1" x14ac:dyDescent="0.3">
      <c r="A156" s="13" t="s">
        <v>43</v>
      </c>
      <c r="B156" s="15">
        <f>B157+B158+B159+B160</f>
        <v>56380</v>
      </c>
      <c r="C156" s="15">
        <f t="shared" ref="C156:E156" si="32">C157+C158+C159+C160</f>
        <v>29717</v>
      </c>
      <c r="D156" s="15">
        <f t="shared" si="32"/>
        <v>22605</v>
      </c>
      <c r="E156" s="15">
        <f t="shared" si="32"/>
        <v>0</v>
      </c>
    </row>
    <row r="157" spans="1:9" ht="15.75" thickBot="1" x14ac:dyDescent="0.3">
      <c r="A157" s="26" t="s">
        <v>296</v>
      </c>
      <c r="B157" s="42">
        <v>56380</v>
      </c>
      <c r="C157" s="43">
        <v>29717</v>
      </c>
      <c r="D157" s="14">
        <v>22605</v>
      </c>
      <c r="E157" s="14"/>
    </row>
    <row r="158" spans="1:9" ht="15.75" thickBot="1" x14ac:dyDescent="0.3">
      <c r="A158" s="26" t="s">
        <v>311</v>
      </c>
      <c r="B158" s="15"/>
      <c r="C158" s="14"/>
      <c r="D158" s="14"/>
      <c r="E158" s="14"/>
    </row>
    <row r="159" spans="1:9" ht="15.75" thickBot="1" x14ac:dyDescent="0.3">
      <c r="A159" s="26" t="s">
        <v>312</v>
      </c>
      <c r="B159" s="15"/>
      <c r="C159" s="14"/>
      <c r="D159" s="14"/>
      <c r="E159" s="14"/>
    </row>
    <row r="160" spans="1:9" ht="15.75" thickBot="1" x14ac:dyDescent="0.3">
      <c r="A160" s="26" t="s">
        <v>313</v>
      </c>
      <c r="B160" s="15"/>
      <c r="C160" s="14"/>
      <c r="D160" s="14"/>
      <c r="E160" s="14"/>
    </row>
    <row r="161" spans="1:9" ht="15.75" thickBot="1" x14ac:dyDescent="0.3">
      <c r="A161" s="7" t="s">
        <v>636</v>
      </c>
      <c r="B161" s="15">
        <f>B151+B156</f>
        <v>56380</v>
      </c>
      <c r="C161" s="15">
        <f t="shared" ref="C161:E161" si="33">C151+C156</f>
        <v>29717</v>
      </c>
      <c r="D161" s="15">
        <f t="shared" si="33"/>
        <v>22605</v>
      </c>
      <c r="E161" s="15">
        <f t="shared" si="33"/>
        <v>0</v>
      </c>
    </row>
    <row r="162" spans="1:9" ht="27" customHeight="1" thickBot="1" x14ac:dyDescent="0.3">
      <c r="A162" s="7" t="s">
        <v>56</v>
      </c>
      <c r="B162" s="1449" t="s">
        <v>1488</v>
      </c>
      <c r="C162" s="1518"/>
      <c r="D162" s="1450"/>
      <c r="E162" s="1451"/>
    </row>
    <row r="163" spans="1:9" ht="34.5" thickBot="1" x14ac:dyDescent="0.3">
      <c r="A163" s="7" t="s">
        <v>145</v>
      </c>
      <c r="B163" s="7" t="s">
        <v>423</v>
      </c>
      <c r="C163" s="101" t="s">
        <v>306</v>
      </c>
      <c r="D163" s="1429" t="s">
        <v>1454</v>
      </c>
      <c r="E163" s="1430"/>
    </row>
    <row r="164" spans="1:9" ht="25.5" customHeight="1" thickBot="1" x14ac:dyDescent="0.3">
      <c r="A164" s="5" t="s">
        <v>15</v>
      </c>
      <c r="B164" s="1411" t="s">
        <v>1489</v>
      </c>
      <c r="C164" s="1412"/>
      <c r="D164" s="1412"/>
      <c r="E164" s="1413"/>
    </row>
    <row r="165" spans="1:9" ht="15.75" thickBot="1" x14ac:dyDescent="0.3">
      <c r="A165" s="5" t="s">
        <v>16</v>
      </c>
      <c r="B165" s="1406" t="s">
        <v>1490</v>
      </c>
      <c r="C165" s="1407"/>
      <c r="D165" s="1407"/>
      <c r="E165" s="1408"/>
    </row>
    <row r="166" spans="1:9" ht="17.25" customHeight="1" x14ac:dyDescent="0.25">
      <c r="A166" s="1381"/>
      <c r="B166" s="8">
        <v>2019</v>
      </c>
      <c r="C166" s="8">
        <v>2020</v>
      </c>
      <c r="D166" s="8">
        <v>2021</v>
      </c>
      <c r="E166" s="8">
        <v>2022</v>
      </c>
    </row>
    <row r="167" spans="1:9" ht="15.75" thickBot="1" x14ac:dyDescent="0.3">
      <c r="A167" s="1382"/>
      <c r="B167" s="9" t="s">
        <v>8</v>
      </c>
      <c r="C167" s="9" t="s">
        <v>9</v>
      </c>
      <c r="D167" s="9" t="s">
        <v>9</v>
      </c>
      <c r="E167" s="9" t="s">
        <v>9</v>
      </c>
    </row>
    <row r="168" spans="1:9" ht="12.75" customHeight="1" thickBot="1" x14ac:dyDescent="0.3">
      <c r="A168" s="5" t="s">
        <v>17</v>
      </c>
      <c r="B168" s="407">
        <v>9</v>
      </c>
      <c r="C168" s="407">
        <v>11</v>
      </c>
      <c r="D168" s="407">
        <v>10</v>
      </c>
      <c r="E168" s="407"/>
    </row>
    <row r="169" spans="1:9" ht="15.75" thickBot="1" x14ac:dyDescent="0.3">
      <c r="A169" s="5" t="s">
        <v>18</v>
      </c>
      <c r="B169" s="10">
        <f>B187</f>
        <v>23500</v>
      </c>
      <c r="C169" s="10">
        <f>C187</f>
        <v>25200</v>
      </c>
      <c r="D169" s="10">
        <f t="shared" ref="D169" si="34">D187</f>
        <v>25000</v>
      </c>
      <c r="E169" s="10"/>
    </row>
    <row r="170" spans="1:9" ht="15.75" thickBot="1" x14ac:dyDescent="0.3">
      <c r="A170" s="5" t="s">
        <v>19</v>
      </c>
      <c r="B170" s="10">
        <f>B169/B168</f>
        <v>2611.1111111111113</v>
      </c>
      <c r="C170" s="10">
        <f t="shared" ref="C170:E170" si="35">C169/C168</f>
        <v>2290.909090909091</v>
      </c>
      <c r="D170" s="10">
        <f t="shared" si="35"/>
        <v>2500</v>
      </c>
      <c r="E170" s="10" t="e">
        <f t="shared" si="35"/>
        <v>#DIV/0!</v>
      </c>
    </row>
    <row r="171" spans="1:9" ht="15.75" thickBot="1" x14ac:dyDescent="0.3">
      <c r="A171" s="5" t="s">
        <v>20</v>
      </c>
      <c r="B171" s="407" t="s">
        <v>21</v>
      </c>
      <c r="C171" s="11">
        <f>C168/B168-1</f>
        <v>0.22222222222222232</v>
      </c>
      <c r="D171" s="11">
        <f t="shared" ref="D171:E173" si="36">D168/C168-1</f>
        <v>-9.0909090909090939E-2</v>
      </c>
      <c r="E171" s="11">
        <f t="shared" si="36"/>
        <v>-1</v>
      </c>
    </row>
    <row r="172" spans="1:9" ht="15.75" thickBot="1" x14ac:dyDescent="0.3">
      <c r="A172" s="5" t="s">
        <v>22</v>
      </c>
      <c r="B172" s="407" t="s">
        <v>21</v>
      </c>
      <c r="C172" s="11">
        <f>C169/B169-1</f>
        <v>7.2340425531914887E-2</v>
      </c>
      <c r="D172" s="11">
        <f t="shared" si="36"/>
        <v>-7.9365079365079083E-3</v>
      </c>
      <c r="E172" s="11">
        <f t="shared" si="36"/>
        <v>-1</v>
      </c>
    </row>
    <row r="173" spans="1:9" ht="15.75" thickBot="1" x14ac:dyDescent="0.3">
      <c r="A173" s="5" t="s">
        <v>23</v>
      </c>
      <c r="B173" s="407" t="s">
        <v>21</v>
      </c>
      <c r="C173" s="11">
        <f>C170/B170-1</f>
        <v>-0.12263056092843327</v>
      </c>
      <c r="D173" s="11">
        <f t="shared" si="36"/>
        <v>9.1269841269841168E-2</v>
      </c>
      <c r="E173" s="11" t="e">
        <f t="shared" si="36"/>
        <v>#DIV/0!</v>
      </c>
      <c r="G173" s="12"/>
      <c r="H173" s="12"/>
      <c r="I173" s="12"/>
    </row>
    <row r="174" spans="1:9" ht="15.75" thickBot="1" x14ac:dyDescent="0.3">
      <c r="A174" s="1378" t="s">
        <v>238</v>
      </c>
      <c r="B174" s="1379"/>
      <c r="C174" s="1379"/>
      <c r="D174" s="1379"/>
      <c r="E174" s="1380"/>
    </row>
    <row r="175" spans="1:9" x14ac:dyDescent="0.25">
      <c r="A175" s="1381"/>
      <c r="B175" s="8">
        <v>2019</v>
      </c>
      <c r="C175" s="8">
        <v>2020</v>
      </c>
      <c r="D175" s="8">
        <v>2021</v>
      </c>
      <c r="E175" s="8">
        <v>2022</v>
      </c>
    </row>
    <row r="176" spans="1:9" ht="15.75" thickBot="1" x14ac:dyDescent="0.3">
      <c r="A176" s="1382"/>
      <c r="B176" s="9" t="s">
        <v>8</v>
      </c>
      <c r="C176" s="9" t="s">
        <v>9</v>
      </c>
      <c r="D176" s="9" t="s">
        <v>9</v>
      </c>
      <c r="E176" s="9" t="s">
        <v>9</v>
      </c>
    </row>
    <row r="177" spans="1:5" ht="12.75" customHeight="1" thickBot="1" x14ac:dyDescent="0.3">
      <c r="A177" s="13" t="s">
        <v>42</v>
      </c>
      <c r="B177" s="14">
        <f>B178+B179+B180+B181</f>
        <v>0</v>
      </c>
      <c r="C177" s="14">
        <f t="shared" ref="C177:E177" si="37">C178+C179+C180+C181</f>
        <v>0</v>
      </c>
      <c r="D177" s="14">
        <f t="shared" si="37"/>
        <v>0</v>
      </c>
      <c r="E177" s="14">
        <f t="shared" si="37"/>
        <v>0</v>
      </c>
    </row>
    <row r="178" spans="1:5" ht="15.75" thickBot="1" x14ac:dyDescent="0.3">
      <c r="A178" s="26" t="s">
        <v>296</v>
      </c>
      <c r="B178" s="14"/>
      <c r="C178" s="14"/>
      <c r="D178" s="14"/>
      <c r="E178" s="14"/>
    </row>
    <row r="179" spans="1:5" ht="15.75" thickBot="1" x14ac:dyDescent="0.3">
      <c r="A179" s="26" t="s">
        <v>311</v>
      </c>
      <c r="B179" s="14"/>
      <c r="C179" s="14"/>
      <c r="D179" s="14"/>
      <c r="E179" s="14"/>
    </row>
    <row r="180" spans="1:5" ht="15.75" thickBot="1" x14ac:dyDescent="0.3">
      <c r="A180" s="26" t="s">
        <v>312</v>
      </c>
      <c r="B180" s="14"/>
      <c r="C180" s="14"/>
      <c r="D180" s="14"/>
      <c r="E180" s="14"/>
    </row>
    <row r="181" spans="1:5" ht="15.75" thickBot="1" x14ac:dyDescent="0.3">
      <c r="A181" s="26" t="s">
        <v>313</v>
      </c>
      <c r="B181" s="14"/>
      <c r="C181" s="14"/>
      <c r="D181" s="14"/>
      <c r="E181" s="14"/>
    </row>
    <row r="182" spans="1:5" ht="15.75" thickBot="1" x14ac:dyDescent="0.3">
      <c r="A182" s="13" t="s">
        <v>43</v>
      </c>
      <c r="B182" s="15">
        <f>B183+B184+B185+B186</f>
        <v>23500</v>
      </c>
      <c r="C182" s="15">
        <f t="shared" ref="C182:E182" si="38">C183+C184+C185+C186</f>
        <v>25200</v>
      </c>
      <c r="D182" s="15">
        <f t="shared" si="38"/>
        <v>25000</v>
      </c>
      <c r="E182" s="15">
        <f t="shared" si="38"/>
        <v>0</v>
      </c>
    </row>
    <row r="183" spans="1:5" ht="15.75" thickBot="1" x14ac:dyDescent="0.3">
      <c r="A183" s="26" t="s">
        <v>296</v>
      </c>
      <c r="B183" s="42">
        <v>23500</v>
      </c>
      <c r="C183" s="43">
        <f>'[35]Investime - 03310'!$G$12+'[35]Investime - 03310'!$G$13</f>
        <v>25200</v>
      </c>
      <c r="D183" s="14">
        <f>'[36]2021 (Prog. 03310)'!$H$12+'[36]2021 (Prog. 03310)'!$H$13</f>
        <v>25000</v>
      </c>
      <c r="E183" s="14"/>
    </row>
    <row r="184" spans="1:5" ht="15.75" thickBot="1" x14ac:dyDescent="0.3">
      <c r="A184" s="26" t="s">
        <v>311</v>
      </c>
      <c r="B184" s="15"/>
      <c r="C184" s="14"/>
      <c r="D184" s="14"/>
      <c r="E184" s="14"/>
    </row>
    <row r="185" spans="1:5" ht="15.75" thickBot="1" x14ac:dyDescent="0.3">
      <c r="A185" s="26" t="s">
        <v>312</v>
      </c>
      <c r="B185" s="15"/>
      <c r="C185" s="14"/>
      <c r="D185" s="14"/>
      <c r="E185" s="14"/>
    </row>
    <row r="186" spans="1:5" ht="15.75" thickBot="1" x14ac:dyDescent="0.3">
      <c r="A186" s="26" t="s">
        <v>313</v>
      </c>
      <c r="B186" s="15"/>
      <c r="C186" s="14"/>
      <c r="D186" s="14"/>
      <c r="E186" s="14"/>
    </row>
    <row r="187" spans="1:5" ht="15.75" thickBot="1" x14ac:dyDescent="0.3">
      <c r="A187" s="102" t="s">
        <v>638</v>
      </c>
      <c r="B187" s="15">
        <f>B177+B182</f>
        <v>23500</v>
      </c>
      <c r="C187" s="15">
        <f t="shared" ref="C187:E187" si="39">C177+C182</f>
        <v>25200</v>
      </c>
      <c r="D187" s="15">
        <f t="shared" si="39"/>
        <v>25000</v>
      </c>
      <c r="E187" s="15">
        <f t="shared" si="39"/>
        <v>0</v>
      </c>
    </row>
    <row r="188" spans="1:5" ht="15.75" thickBot="1" x14ac:dyDescent="0.3">
      <c r="A188" s="1322" t="s">
        <v>46</v>
      </c>
      <c r="B188" s="1323"/>
      <c r="C188" s="1323"/>
      <c r="D188" s="1323"/>
      <c r="E188" s="1324"/>
    </row>
    <row r="189" spans="1:5" ht="15.75" thickBot="1" x14ac:dyDescent="0.3">
      <c r="A189" s="1322" t="s">
        <v>47</v>
      </c>
      <c r="B189" s="1323"/>
      <c r="C189" s="1323"/>
      <c r="D189" s="1323"/>
      <c r="E189" s="1324"/>
    </row>
    <row r="190" spans="1:5" ht="31.15" customHeight="1" thickBot="1" x14ac:dyDescent="0.3">
      <c r="A190" s="7" t="s">
        <v>56</v>
      </c>
      <c r="B190" s="1432" t="s">
        <v>424</v>
      </c>
      <c r="C190" s="1433"/>
      <c r="D190" s="1433"/>
      <c r="E190" s="1434"/>
    </row>
    <row r="191" spans="1:5" ht="34.5" thickBot="1" x14ac:dyDescent="0.3">
      <c r="A191" s="7" t="s">
        <v>159</v>
      </c>
      <c r="B191" s="120" t="s">
        <v>1491</v>
      </c>
      <c r="C191" s="103" t="s">
        <v>306</v>
      </c>
      <c r="D191" s="106"/>
      <c r="E191" s="107" t="s">
        <v>425</v>
      </c>
    </row>
    <row r="192" spans="1:5" ht="15.75" thickBot="1" x14ac:dyDescent="0.3">
      <c r="A192" s="5" t="s">
        <v>15</v>
      </c>
      <c r="B192" s="1411" t="s">
        <v>1492</v>
      </c>
      <c r="C192" s="1412"/>
      <c r="D192" s="1412"/>
      <c r="E192" s="1413"/>
    </row>
    <row r="193" spans="1:9" ht="15.75" thickBot="1" x14ac:dyDescent="0.3">
      <c r="A193" s="5" t="s">
        <v>16</v>
      </c>
      <c r="B193" s="1551" t="s">
        <v>1493</v>
      </c>
      <c r="C193" s="1407"/>
      <c r="D193" s="1407"/>
      <c r="E193" s="1408"/>
    </row>
    <row r="194" spans="1:9" x14ac:dyDescent="0.25">
      <c r="A194" s="1381"/>
      <c r="B194" s="8">
        <v>2019</v>
      </c>
      <c r="C194" s="8">
        <v>2020</v>
      </c>
      <c r="D194" s="8">
        <v>2021</v>
      </c>
      <c r="E194" s="8">
        <v>2022</v>
      </c>
    </row>
    <row r="195" spans="1:9" ht="15.75" thickBot="1" x14ac:dyDescent="0.3">
      <c r="A195" s="1382"/>
      <c r="B195" s="9" t="s">
        <v>8</v>
      </c>
      <c r="C195" s="9" t="s">
        <v>9</v>
      </c>
      <c r="D195" s="9" t="s">
        <v>9</v>
      </c>
      <c r="E195" s="9" t="s">
        <v>9</v>
      </c>
    </row>
    <row r="196" spans="1:9" ht="15.75" thickBot="1" x14ac:dyDescent="0.3">
      <c r="A196" s="5" t="s">
        <v>17</v>
      </c>
      <c r="B196" s="407">
        <v>4</v>
      </c>
      <c r="C196" s="407">
        <v>0</v>
      </c>
      <c r="D196" s="407">
        <v>0</v>
      </c>
      <c r="E196" s="5">
        <v>0</v>
      </c>
    </row>
    <row r="197" spans="1:9" ht="15.75" thickBot="1" x14ac:dyDescent="0.3">
      <c r="A197" s="5" t="s">
        <v>18</v>
      </c>
      <c r="B197" s="10">
        <f>B215</f>
        <v>4510</v>
      </c>
      <c r="C197" s="10">
        <f t="shared" ref="C197:E197" si="40">C215</f>
        <v>0</v>
      </c>
      <c r="D197" s="10">
        <f t="shared" si="40"/>
        <v>0</v>
      </c>
      <c r="E197" s="10">
        <f t="shared" si="40"/>
        <v>0</v>
      </c>
    </row>
    <row r="198" spans="1:9" ht="15.75" thickBot="1" x14ac:dyDescent="0.3">
      <c r="A198" s="5" t="s">
        <v>19</v>
      </c>
      <c r="B198" s="10">
        <f>B197/B196</f>
        <v>1127.5</v>
      </c>
      <c r="C198" s="10" t="e">
        <f t="shared" ref="C198:E198" si="41">C197/C196</f>
        <v>#DIV/0!</v>
      </c>
      <c r="D198" s="10" t="e">
        <f t="shared" si="41"/>
        <v>#DIV/0!</v>
      </c>
      <c r="E198" s="10" t="e">
        <f t="shared" si="41"/>
        <v>#DIV/0!</v>
      </c>
    </row>
    <row r="199" spans="1:9" ht="15.75" thickBot="1" x14ac:dyDescent="0.3">
      <c r="A199" s="5" t="s">
        <v>20</v>
      </c>
      <c r="B199" s="407" t="s">
        <v>21</v>
      </c>
      <c r="C199" s="11">
        <f>C196/B196-1</f>
        <v>-1</v>
      </c>
      <c r="D199" s="11" t="e">
        <f t="shared" ref="D199:E201" si="42">D196/C196-1</f>
        <v>#DIV/0!</v>
      </c>
      <c r="E199" s="11" t="e">
        <f t="shared" si="42"/>
        <v>#DIV/0!</v>
      </c>
    </row>
    <row r="200" spans="1:9" ht="17.25" customHeight="1" thickBot="1" x14ac:dyDescent="0.3">
      <c r="A200" s="5" t="s">
        <v>22</v>
      </c>
      <c r="B200" s="407" t="s">
        <v>21</v>
      </c>
      <c r="C200" s="11">
        <f>C197/B197-1</f>
        <v>-1</v>
      </c>
      <c r="D200" s="11" t="e">
        <f t="shared" si="42"/>
        <v>#DIV/0!</v>
      </c>
      <c r="E200" s="11" t="e">
        <f t="shared" si="42"/>
        <v>#DIV/0!</v>
      </c>
    </row>
    <row r="201" spans="1:9" ht="15.75" thickBot="1" x14ac:dyDescent="0.3">
      <c r="A201" s="5" t="s">
        <v>23</v>
      </c>
      <c r="B201" s="407" t="s">
        <v>21</v>
      </c>
      <c r="C201" s="11" t="e">
        <f>C198/B198-1</f>
        <v>#DIV/0!</v>
      </c>
      <c r="D201" s="11" t="e">
        <f t="shared" si="42"/>
        <v>#DIV/0!</v>
      </c>
      <c r="E201" s="11" t="e">
        <f t="shared" si="42"/>
        <v>#DIV/0!</v>
      </c>
    </row>
    <row r="202" spans="1:9" ht="12.75" customHeight="1" thickBot="1" x14ac:dyDescent="0.3">
      <c r="A202" s="1378" t="s">
        <v>486</v>
      </c>
      <c r="B202" s="1379"/>
      <c r="C202" s="1379"/>
      <c r="D202" s="1379"/>
      <c r="E202" s="1380"/>
    </row>
    <row r="203" spans="1:9" x14ac:dyDescent="0.25">
      <c r="A203" s="1381"/>
      <c r="B203" s="8">
        <v>2019</v>
      </c>
      <c r="C203" s="8">
        <v>2020</v>
      </c>
      <c r="D203" s="8">
        <v>2021</v>
      </c>
      <c r="E203" s="8">
        <v>2022</v>
      </c>
    </row>
    <row r="204" spans="1:9" ht="15.75" thickBot="1" x14ac:dyDescent="0.3">
      <c r="A204" s="1382"/>
      <c r="B204" s="9" t="s">
        <v>8</v>
      </c>
      <c r="C204" s="9" t="s">
        <v>9</v>
      </c>
      <c r="D204" s="9" t="s">
        <v>9</v>
      </c>
      <c r="E204" s="9" t="s">
        <v>9</v>
      </c>
    </row>
    <row r="205" spans="1:9" ht="15.75" thickBot="1" x14ac:dyDescent="0.3">
      <c r="A205" s="13" t="s">
        <v>42</v>
      </c>
      <c r="B205" s="14">
        <f>B206+B207+B208+B209</f>
        <v>4510</v>
      </c>
      <c r="C205" s="14">
        <f t="shared" ref="C205:E205" si="43">C206+C207+C208+C209</f>
        <v>0</v>
      </c>
      <c r="D205" s="14">
        <f t="shared" si="43"/>
        <v>0</v>
      </c>
      <c r="E205" s="14">
        <f t="shared" si="43"/>
        <v>0</v>
      </c>
    </row>
    <row r="206" spans="1:9" ht="15.75" thickBot="1" x14ac:dyDescent="0.3">
      <c r="A206" s="26" t="s">
        <v>296</v>
      </c>
      <c r="B206" s="14">
        <v>4510</v>
      </c>
      <c r="C206" s="14">
        <v>0</v>
      </c>
      <c r="D206" s="14">
        <v>0</v>
      </c>
      <c r="E206" s="14">
        <v>0</v>
      </c>
    </row>
    <row r="207" spans="1:9" ht="15.75" thickBot="1" x14ac:dyDescent="0.3">
      <c r="A207" s="26" t="s">
        <v>311</v>
      </c>
      <c r="B207" s="14"/>
      <c r="C207" s="14"/>
      <c r="D207" s="14"/>
      <c r="E207" s="14"/>
      <c r="G207" s="12"/>
      <c r="H207" s="12"/>
      <c r="I207" s="12"/>
    </row>
    <row r="208" spans="1:9" ht="15.75" thickBot="1" x14ac:dyDescent="0.3">
      <c r="A208" s="26" t="s">
        <v>312</v>
      </c>
      <c r="B208" s="14"/>
      <c r="C208" s="14"/>
      <c r="D208" s="14"/>
      <c r="E208" s="14"/>
    </row>
    <row r="209" spans="1:5" ht="15.75" thickBot="1" x14ac:dyDescent="0.3">
      <c r="A209" s="26" t="s">
        <v>313</v>
      </c>
      <c r="B209" s="14"/>
      <c r="C209" s="14"/>
      <c r="D209" s="14"/>
      <c r="E209" s="14"/>
    </row>
    <row r="210" spans="1:5" ht="15.75" thickBot="1" x14ac:dyDescent="0.3">
      <c r="A210" s="13" t="s">
        <v>43</v>
      </c>
      <c r="B210" s="15">
        <f>B211+B212+B213+B214</f>
        <v>0</v>
      </c>
      <c r="C210" s="15">
        <f t="shared" ref="C210:E210" si="44">C211+C212+C213+C214</f>
        <v>0</v>
      </c>
      <c r="D210" s="15">
        <f t="shared" si="44"/>
        <v>0</v>
      </c>
      <c r="E210" s="15">
        <f t="shared" si="44"/>
        <v>0</v>
      </c>
    </row>
    <row r="211" spans="1:5" ht="12.75" customHeight="1" thickBot="1" x14ac:dyDescent="0.3">
      <c r="A211" s="26" t="s">
        <v>296</v>
      </c>
      <c r="B211" s="15"/>
      <c r="C211" s="42">
        <v>0</v>
      </c>
      <c r="D211" s="15">
        <v>0</v>
      </c>
      <c r="E211" s="15"/>
    </row>
    <row r="212" spans="1:5" ht="15.75" thickBot="1" x14ac:dyDescent="0.3">
      <c r="A212" s="26" t="s">
        <v>311</v>
      </c>
      <c r="B212" s="15"/>
      <c r="C212" s="15"/>
      <c r="D212" s="15"/>
      <c r="E212" s="15"/>
    </row>
    <row r="213" spans="1:5" ht="15.75" thickBot="1" x14ac:dyDescent="0.3">
      <c r="A213" s="26" t="s">
        <v>312</v>
      </c>
      <c r="B213" s="15"/>
      <c r="C213" s="15"/>
      <c r="D213" s="15"/>
      <c r="E213" s="15"/>
    </row>
    <row r="214" spans="1:5" ht="15.75" thickBot="1" x14ac:dyDescent="0.3">
      <c r="A214" s="26" t="s">
        <v>313</v>
      </c>
      <c r="B214" s="15"/>
      <c r="C214" s="15"/>
      <c r="D214" s="15"/>
      <c r="E214" s="15"/>
    </row>
    <row r="215" spans="1:5" ht="15.75" thickBot="1" x14ac:dyDescent="0.3">
      <c r="A215" s="113" t="s">
        <v>160</v>
      </c>
      <c r="B215" s="15">
        <f>B205+B210</f>
        <v>4510</v>
      </c>
      <c r="C215" s="15">
        <f t="shared" ref="C215:E215" si="45">C205+C210</f>
        <v>0</v>
      </c>
      <c r="D215" s="15">
        <f t="shared" si="45"/>
        <v>0</v>
      </c>
      <c r="E215" s="15">
        <f t="shared" si="45"/>
        <v>0</v>
      </c>
    </row>
    <row r="216" spans="1:5" ht="34.5" thickBot="1" x14ac:dyDescent="0.3">
      <c r="A216" s="7" t="s">
        <v>161</v>
      </c>
      <c r="B216" s="7" t="s">
        <v>1494</v>
      </c>
      <c r="C216" s="101" t="s">
        <v>306</v>
      </c>
      <c r="D216" s="1429" t="s">
        <v>107</v>
      </c>
      <c r="E216" s="1430"/>
    </row>
    <row r="217" spans="1:5" ht="15.75" thickBot="1" x14ac:dyDescent="0.3">
      <c r="A217" s="5" t="s">
        <v>15</v>
      </c>
      <c r="B217" s="1411" t="s">
        <v>1495</v>
      </c>
      <c r="C217" s="1412"/>
      <c r="D217" s="1412"/>
      <c r="E217" s="1413"/>
    </row>
    <row r="218" spans="1:5" ht="15.75" thickBot="1" x14ac:dyDescent="0.3">
      <c r="A218" s="5" t="s">
        <v>16</v>
      </c>
      <c r="B218" s="1406" t="s">
        <v>822</v>
      </c>
      <c r="C218" s="1407"/>
      <c r="D218" s="1407"/>
      <c r="E218" s="1408"/>
    </row>
    <row r="219" spans="1:5" x14ac:dyDescent="0.25">
      <c r="A219" s="1381"/>
      <c r="B219" s="8">
        <v>2019</v>
      </c>
      <c r="C219" s="8">
        <v>2020</v>
      </c>
      <c r="D219" s="8">
        <v>2021</v>
      </c>
      <c r="E219" s="8">
        <v>2022</v>
      </c>
    </row>
    <row r="220" spans="1:5" ht="15.75" thickBot="1" x14ac:dyDescent="0.3">
      <c r="A220" s="1382"/>
      <c r="B220" s="9" t="s">
        <v>8</v>
      </c>
      <c r="C220" s="9" t="s">
        <v>9</v>
      </c>
      <c r="D220" s="9" t="s">
        <v>9</v>
      </c>
      <c r="E220" s="9" t="s">
        <v>9</v>
      </c>
    </row>
    <row r="221" spans="1:5" ht="15.75" thickBot="1" x14ac:dyDescent="0.3">
      <c r="A221" s="5" t="s">
        <v>17</v>
      </c>
      <c r="B221" s="5">
        <v>0</v>
      </c>
      <c r="C221" s="407">
        <v>0</v>
      </c>
      <c r="D221" s="407">
        <v>1800</v>
      </c>
      <c r="E221" s="5"/>
    </row>
    <row r="222" spans="1:5" ht="15.75" thickBot="1" x14ac:dyDescent="0.3">
      <c r="A222" s="5" t="s">
        <v>18</v>
      </c>
      <c r="B222" s="10"/>
      <c r="C222" s="10">
        <f>C240</f>
        <v>0</v>
      </c>
      <c r="D222" s="10">
        <f t="shared" ref="D222" si="46">D240</f>
        <v>120000</v>
      </c>
      <c r="E222" s="10"/>
    </row>
    <row r="223" spans="1:5" ht="15.75" thickBot="1" x14ac:dyDescent="0.3">
      <c r="A223" s="5" t="s">
        <v>19</v>
      </c>
      <c r="B223" s="10" t="e">
        <f>B222/B221</f>
        <v>#DIV/0!</v>
      </c>
      <c r="C223" s="10" t="e">
        <f t="shared" ref="C223:E223" si="47">C222/C221</f>
        <v>#DIV/0!</v>
      </c>
      <c r="D223" s="10">
        <f t="shared" si="47"/>
        <v>66.666666666666671</v>
      </c>
      <c r="E223" s="10" t="e">
        <f t="shared" si="47"/>
        <v>#DIV/0!</v>
      </c>
    </row>
    <row r="224" spans="1:5" ht="17.25" customHeight="1" thickBot="1" x14ac:dyDescent="0.3">
      <c r="A224" s="5" t="s">
        <v>20</v>
      </c>
      <c r="B224" s="407" t="s">
        <v>21</v>
      </c>
      <c r="C224" s="11" t="e">
        <f>C221/B221-1</f>
        <v>#DIV/0!</v>
      </c>
      <c r="D224" s="11" t="e">
        <f t="shared" ref="D224:E226" si="48">D221/C221-1</f>
        <v>#DIV/0!</v>
      </c>
      <c r="E224" s="11">
        <f t="shared" si="48"/>
        <v>-1</v>
      </c>
    </row>
    <row r="225" spans="1:9" ht="15.75" thickBot="1" x14ac:dyDescent="0.3">
      <c r="A225" s="5" t="s">
        <v>22</v>
      </c>
      <c r="B225" s="407" t="s">
        <v>21</v>
      </c>
      <c r="C225" s="11" t="e">
        <f>C222/B222-1</f>
        <v>#DIV/0!</v>
      </c>
      <c r="D225" s="11" t="e">
        <f t="shared" si="48"/>
        <v>#DIV/0!</v>
      </c>
      <c r="E225" s="11">
        <f t="shared" si="48"/>
        <v>-1</v>
      </c>
    </row>
    <row r="226" spans="1:9" ht="12.75" customHeight="1" thickBot="1" x14ac:dyDescent="0.3">
      <c r="A226" s="5" t="s">
        <v>23</v>
      </c>
      <c r="B226" s="407" t="s">
        <v>21</v>
      </c>
      <c r="C226" s="11" t="e">
        <f>C223/B223-1</f>
        <v>#DIV/0!</v>
      </c>
      <c r="D226" s="11" t="e">
        <f t="shared" si="48"/>
        <v>#DIV/0!</v>
      </c>
      <c r="E226" s="11" t="e">
        <f t="shared" si="48"/>
        <v>#DIV/0!</v>
      </c>
    </row>
    <row r="227" spans="1:9" ht="15.75" thickBot="1" x14ac:dyDescent="0.3">
      <c r="A227" s="1378" t="s">
        <v>1496</v>
      </c>
      <c r="B227" s="1379"/>
      <c r="C227" s="1379"/>
      <c r="D227" s="1379"/>
      <c r="E227" s="1380"/>
    </row>
    <row r="228" spans="1:9" x14ac:dyDescent="0.25">
      <c r="A228" s="1381"/>
      <c r="B228" s="8">
        <v>2019</v>
      </c>
      <c r="C228" s="8">
        <v>2020</v>
      </c>
      <c r="D228" s="8">
        <v>2021</v>
      </c>
      <c r="E228" s="8">
        <v>2022</v>
      </c>
    </row>
    <row r="229" spans="1:9" ht="15.75" thickBot="1" x14ac:dyDescent="0.3">
      <c r="A229" s="1382"/>
      <c r="B229" s="9" t="s">
        <v>8</v>
      </c>
      <c r="C229" s="9" t="s">
        <v>9</v>
      </c>
      <c r="D229" s="9" t="s">
        <v>9</v>
      </c>
      <c r="E229" s="9" t="s">
        <v>9</v>
      </c>
    </row>
    <row r="230" spans="1:9" ht="15.75" thickBot="1" x14ac:dyDescent="0.3">
      <c r="A230" s="13" t="s">
        <v>42</v>
      </c>
      <c r="B230" s="14">
        <f>B231+B232+B233+B234</f>
        <v>0</v>
      </c>
      <c r="C230" s="14">
        <f t="shared" ref="C230:E230" si="49">C231+C232+C233+C234</f>
        <v>0</v>
      </c>
      <c r="D230" s="14">
        <f t="shared" si="49"/>
        <v>0</v>
      </c>
      <c r="E230" s="14">
        <f t="shared" si="49"/>
        <v>0</v>
      </c>
    </row>
    <row r="231" spans="1:9" ht="15.75" thickBot="1" x14ac:dyDescent="0.3">
      <c r="A231" s="26" t="s">
        <v>296</v>
      </c>
      <c r="B231" s="14"/>
      <c r="C231" s="14"/>
      <c r="D231" s="14"/>
      <c r="E231" s="14"/>
      <c r="G231" s="12"/>
      <c r="H231" s="12"/>
      <c r="I231" s="12"/>
    </row>
    <row r="232" spans="1:9" ht="15.75" thickBot="1" x14ac:dyDescent="0.3">
      <c r="A232" s="26" t="s">
        <v>311</v>
      </c>
      <c r="B232" s="14"/>
      <c r="C232" s="14"/>
      <c r="D232" s="14"/>
      <c r="E232" s="14"/>
    </row>
    <row r="233" spans="1:9" ht="15.75" thickBot="1" x14ac:dyDescent="0.3">
      <c r="A233" s="26" t="s">
        <v>312</v>
      </c>
      <c r="B233" s="14"/>
      <c r="C233" s="14"/>
      <c r="D233" s="14"/>
      <c r="E233" s="14"/>
    </row>
    <row r="234" spans="1:9" ht="15.75" thickBot="1" x14ac:dyDescent="0.3">
      <c r="A234" s="26" t="s">
        <v>313</v>
      </c>
      <c r="B234" s="14"/>
      <c r="C234" s="14"/>
      <c r="D234" s="14"/>
      <c r="E234" s="14"/>
    </row>
    <row r="235" spans="1:9" ht="12.75" customHeight="1" thickBot="1" x14ac:dyDescent="0.3">
      <c r="A235" s="13" t="s">
        <v>43</v>
      </c>
      <c r="B235" s="15">
        <f>B236+B237+B238+B239</f>
        <v>0</v>
      </c>
      <c r="C235" s="15">
        <f t="shared" ref="C235:E235" si="50">C236+C237+C238+C239</f>
        <v>0</v>
      </c>
      <c r="D235" s="15">
        <f t="shared" si="50"/>
        <v>120000</v>
      </c>
      <c r="E235" s="15">
        <f t="shared" si="50"/>
        <v>0</v>
      </c>
    </row>
    <row r="236" spans="1:9" ht="15.75" thickBot="1" x14ac:dyDescent="0.3">
      <c r="A236" s="26" t="s">
        <v>296</v>
      </c>
      <c r="B236" s="15"/>
      <c r="C236" s="43">
        <v>0</v>
      </c>
      <c r="D236" s="14">
        <v>120000</v>
      </c>
      <c r="E236" s="14"/>
    </row>
    <row r="237" spans="1:9" ht="15.75" thickBot="1" x14ac:dyDescent="0.3">
      <c r="A237" s="26" t="s">
        <v>311</v>
      </c>
      <c r="B237" s="15"/>
      <c r="C237" s="14"/>
      <c r="D237" s="14"/>
      <c r="E237" s="14"/>
    </row>
    <row r="238" spans="1:9" ht="15.75" thickBot="1" x14ac:dyDescent="0.3">
      <c r="A238" s="26" t="s">
        <v>312</v>
      </c>
      <c r="B238" s="15"/>
      <c r="C238" s="14"/>
      <c r="D238" s="14"/>
      <c r="E238" s="14"/>
    </row>
    <row r="239" spans="1:9" ht="15.75" thickBot="1" x14ac:dyDescent="0.3">
      <c r="A239" s="26" t="s">
        <v>313</v>
      </c>
      <c r="B239" s="15"/>
      <c r="C239" s="14"/>
      <c r="D239" s="14"/>
      <c r="E239" s="14"/>
    </row>
    <row r="240" spans="1:9" ht="15.75" thickBot="1" x14ac:dyDescent="0.3">
      <c r="A240" s="113" t="s">
        <v>1497</v>
      </c>
      <c r="B240" s="15">
        <f>B230+B235</f>
        <v>0</v>
      </c>
      <c r="C240" s="15">
        <f t="shared" ref="C240:E240" si="51">C230+C235</f>
        <v>0</v>
      </c>
      <c r="D240" s="15">
        <f t="shared" si="51"/>
        <v>120000</v>
      </c>
      <c r="E240" s="15">
        <f t="shared" si="51"/>
        <v>0</v>
      </c>
    </row>
    <row r="241" spans="1:9" ht="34.5" thickBot="1" x14ac:dyDescent="0.3">
      <c r="A241" s="7" t="s">
        <v>798</v>
      </c>
      <c r="B241" s="7" t="s">
        <v>1498</v>
      </c>
      <c r="C241" s="101" t="s">
        <v>306</v>
      </c>
      <c r="D241" s="1429" t="s">
        <v>1499</v>
      </c>
      <c r="E241" s="1430"/>
    </row>
    <row r="242" spans="1:9" ht="15.75" thickBot="1" x14ac:dyDescent="0.3">
      <c r="A242" s="5" t="s">
        <v>15</v>
      </c>
      <c r="B242" s="1411" t="s">
        <v>1498</v>
      </c>
      <c r="C242" s="1412"/>
      <c r="D242" s="1412"/>
      <c r="E242" s="1413"/>
    </row>
    <row r="243" spans="1:9" ht="15.75" thickBot="1" x14ac:dyDescent="0.3">
      <c r="A243" s="5" t="s">
        <v>16</v>
      </c>
      <c r="B243" s="1406" t="s">
        <v>822</v>
      </c>
      <c r="C243" s="1407"/>
      <c r="D243" s="1407"/>
      <c r="E243" s="1408"/>
    </row>
    <row r="244" spans="1:9" x14ac:dyDescent="0.25">
      <c r="A244" s="1381"/>
      <c r="B244" s="8">
        <v>2019</v>
      </c>
      <c r="C244" s="8">
        <v>2020</v>
      </c>
      <c r="D244" s="8">
        <v>2021</v>
      </c>
      <c r="E244" s="8">
        <v>2022</v>
      </c>
    </row>
    <row r="245" spans="1:9" ht="15.75" thickBot="1" x14ac:dyDescent="0.3">
      <c r="A245" s="1382"/>
      <c r="B245" s="9" t="s">
        <v>8</v>
      </c>
      <c r="C245" s="9" t="s">
        <v>9</v>
      </c>
      <c r="D245" s="9" t="s">
        <v>9</v>
      </c>
      <c r="E245" s="9" t="s">
        <v>9</v>
      </c>
    </row>
    <row r="246" spans="1:9" ht="15.75" thickBot="1" x14ac:dyDescent="0.3">
      <c r="A246" s="5" t="s">
        <v>17</v>
      </c>
      <c r="B246" s="428">
        <v>550</v>
      </c>
      <c r="C246" s="407">
        <f>1796-215</f>
        <v>1581</v>
      </c>
      <c r="D246" s="407">
        <f>680-272</f>
        <v>408</v>
      </c>
      <c r="E246" s="407"/>
    </row>
    <row r="247" spans="1:9" ht="15.75" thickBot="1" x14ac:dyDescent="0.3">
      <c r="A247" s="5" t="s">
        <v>18</v>
      </c>
      <c r="B247" s="41">
        <f>B265</f>
        <v>0</v>
      </c>
      <c r="C247" s="10">
        <f>C265</f>
        <v>126468</v>
      </c>
      <c r="D247" s="10">
        <f t="shared" ref="D247:E247" si="52">D265</f>
        <v>26520</v>
      </c>
      <c r="E247" s="10">
        <f t="shared" si="52"/>
        <v>0</v>
      </c>
    </row>
    <row r="248" spans="1:9" ht="15.75" thickBot="1" x14ac:dyDescent="0.3">
      <c r="A248" s="5" t="s">
        <v>19</v>
      </c>
      <c r="B248" s="10">
        <f>B247/B246</f>
        <v>0</v>
      </c>
      <c r="C248" s="10">
        <f t="shared" ref="C248:E248" si="53">C247/C246</f>
        <v>79.992409867172682</v>
      </c>
      <c r="D248" s="10">
        <f t="shared" si="53"/>
        <v>65</v>
      </c>
      <c r="E248" s="10" t="e">
        <f t="shared" si="53"/>
        <v>#DIV/0!</v>
      </c>
    </row>
    <row r="249" spans="1:9" ht="17.25" customHeight="1" thickBot="1" x14ac:dyDescent="0.3">
      <c r="A249" s="5" t="s">
        <v>20</v>
      </c>
      <c r="B249" s="407" t="s">
        <v>21</v>
      </c>
      <c r="C249" s="11">
        <f>C246/B246-1</f>
        <v>1.8745454545454545</v>
      </c>
      <c r="D249" s="11">
        <f t="shared" ref="D249:E251" si="54">D246/C246-1</f>
        <v>-0.74193548387096775</v>
      </c>
      <c r="E249" s="11">
        <f t="shared" si="54"/>
        <v>-1</v>
      </c>
    </row>
    <row r="250" spans="1:9" ht="15.75" thickBot="1" x14ac:dyDescent="0.3">
      <c r="A250" s="5" t="s">
        <v>22</v>
      </c>
      <c r="B250" s="407" t="s">
        <v>21</v>
      </c>
      <c r="C250" s="11" t="e">
        <f>C247/B247-1</f>
        <v>#DIV/0!</v>
      </c>
      <c r="D250" s="11">
        <f t="shared" si="54"/>
        <v>-0.79030268526425651</v>
      </c>
      <c r="E250" s="11">
        <f t="shared" si="54"/>
        <v>-1</v>
      </c>
    </row>
    <row r="251" spans="1:9" ht="12.75" customHeight="1" thickBot="1" x14ac:dyDescent="0.3">
      <c r="A251" s="5" t="s">
        <v>23</v>
      </c>
      <c r="B251" s="407" t="s">
        <v>21</v>
      </c>
      <c r="C251" s="11" t="e">
        <f>C248/B248-1</f>
        <v>#DIV/0!</v>
      </c>
      <c r="D251" s="11">
        <f t="shared" si="54"/>
        <v>-0.18742290539899431</v>
      </c>
      <c r="E251" s="11" t="e">
        <f t="shared" si="54"/>
        <v>#DIV/0!</v>
      </c>
    </row>
    <row r="252" spans="1:9" ht="15.75" thickBot="1" x14ac:dyDescent="0.3">
      <c r="A252" s="1378" t="s">
        <v>1500</v>
      </c>
      <c r="B252" s="1379"/>
      <c r="C252" s="1379"/>
      <c r="D252" s="1379"/>
      <c r="E252" s="1380"/>
    </row>
    <row r="253" spans="1:9" x14ac:dyDescent="0.25">
      <c r="A253" s="1381"/>
      <c r="B253" s="8">
        <v>2019</v>
      </c>
      <c r="C253" s="8">
        <v>2020</v>
      </c>
      <c r="D253" s="8">
        <v>2021</v>
      </c>
      <c r="E253" s="8">
        <v>2022</v>
      </c>
    </row>
    <row r="254" spans="1:9" ht="15.75" thickBot="1" x14ac:dyDescent="0.3">
      <c r="A254" s="1382"/>
      <c r="B254" s="9" t="s">
        <v>8</v>
      </c>
      <c r="C254" s="9" t="s">
        <v>9</v>
      </c>
      <c r="D254" s="9" t="s">
        <v>9</v>
      </c>
      <c r="E254" s="9" t="s">
        <v>9</v>
      </c>
    </row>
    <row r="255" spans="1:9" ht="15.75" thickBot="1" x14ac:dyDescent="0.3">
      <c r="A255" s="13" t="s">
        <v>42</v>
      </c>
      <c r="B255" s="14">
        <f>B256+B257+B258+B259</f>
        <v>0</v>
      </c>
      <c r="C255" s="14">
        <f t="shared" ref="C255:E255" si="55">C256+C257+C258+C259</f>
        <v>0</v>
      </c>
      <c r="D255" s="14">
        <f t="shared" si="55"/>
        <v>0</v>
      </c>
      <c r="E255" s="14">
        <f t="shared" si="55"/>
        <v>0</v>
      </c>
    </row>
    <row r="256" spans="1:9" ht="15.75" thickBot="1" x14ac:dyDescent="0.3">
      <c r="A256" s="26" t="s">
        <v>296</v>
      </c>
      <c r="B256" s="14"/>
      <c r="C256" s="14"/>
      <c r="D256" s="14"/>
      <c r="E256" s="14"/>
      <c r="G256" s="12"/>
      <c r="H256" s="12"/>
      <c r="I256" s="12"/>
    </row>
    <row r="257" spans="1:5" ht="15.75" thickBot="1" x14ac:dyDescent="0.3">
      <c r="A257" s="26" t="s">
        <v>311</v>
      </c>
      <c r="B257" s="14"/>
      <c r="C257" s="14"/>
      <c r="D257" s="14"/>
      <c r="E257" s="14"/>
    </row>
    <row r="258" spans="1:5" ht="15.75" thickBot="1" x14ac:dyDescent="0.3">
      <c r="A258" s="26" t="s">
        <v>312</v>
      </c>
      <c r="B258" s="14"/>
      <c r="C258" s="14"/>
      <c r="D258" s="14"/>
      <c r="E258" s="14"/>
    </row>
    <row r="259" spans="1:5" ht="15.75" thickBot="1" x14ac:dyDescent="0.3">
      <c r="A259" s="26" t="s">
        <v>313</v>
      </c>
      <c r="B259" s="14"/>
      <c r="C259" s="14"/>
      <c r="D259" s="14"/>
      <c r="E259" s="14"/>
    </row>
    <row r="260" spans="1:5" ht="12.75" customHeight="1" thickBot="1" x14ac:dyDescent="0.3">
      <c r="A260" s="13" t="s">
        <v>43</v>
      </c>
      <c r="B260" s="15">
        <f>B261+B262+B263+B264</f>
        <v>0</v>
      </c>
      <c r="C260" s="15">
        <f t="shared" ref="C260:E260" si="56">C261+C262+C263+C264</f>
        <v>126468</v>
      </c>
      <c r="D260" s="15">
        <f t="shared" si="56"/>
        <v>26520</v>
      </c>
      <c r="E260" s="15">
        <f t="shared" si="56"/>
        <v>0</v>
      </c>
    </row>
    <row r="261" spans="1:5" ht="15.75" thickBot="1" x14ac:dyDescent="0.3">
      <c r="A261" s="26" t="s">
        <v>296</v>
      </c>
      <c r="B261" s="15"/>
      <c r="C261" s="43">
        <f>'[34]Investime - 03310'!$Z$8</f>
        <v>126468</v>
      </c>
      <c r="D261" s="14">
        <f>'[36]2021 (Prog. 03310)'!$H$8-17641</f>
        <v>26520</v>
      </c>
      <c r="E261" s="14"/>
    </row>
    <row r="262" spans="1:5" ht="15.75" thickBot="1" x14ac:dyDescent="0.3">
      <c r="A262" s="26" t="s">
        <v>311</v>
      </c>
      <c r="B262" s="15"/>
      <c r="C262" s="14"/>
      <c r="D262" s="14"/>
      <c r="E262" s="14"/>
    </row>
    <row r="263" spans="1:5" ht="15.75" thickBot="1" x14ac:dyDescent="0.3">
      <c r="A263" s="26" t="s">
        <v>312</v>
      </c>
      <c r="B263" s="15"/>
      <c r="C263" s="14"/>
      <c r="D263" s="14"/>
      <c r="E263" s="14"/>
    </row>
    <row r="264" spans="1:5" ht="15.75" thickBot="1" x14ac:dyDescent="0.3">
      <c r="A264" s="26" t="s">
        <v>313</v>
      </c>
      <c r="B264" s="15"/>
      <c r="C264" s="14"/>
      <c r="D264" s="14"/>
      <c r="E264" s="14"/>
    </row>
    <row r="265" spans="1:5" ht="15.75" thickBot="1" x14ac:dyDescent="0.3">
      <c r="A265" s="113" t="s">
        <v>1501</v>
      </c>
      <c r="B265" s="15">
        <f>B255+B260</f>
        <v>0</v>
      </c>
      <c r="C265" s="15">
        <f>143928-17460</f>
        <v>126468</v>
      </c>
      <c r="D265" s="15">
        <f>44161-17641</f>
        <v>26520</v>
      </c>
      <c r="E265" s="15">
        <f t="shared" ref="E265" si="57">E255+E260</f>
        <v>0</v>
      </c>
    </row>
    <row r="266" spans="1:5" ht="34.5" thickBot="1" x14ac:dyDescent="0.3">
      <c r="A266" s="7" t="s">
        <v>799</v>
      </c>
      <c r="B266" s="120" t="s">
        <v>1502</v>
      </c>
      <c r="C266" s="103" t="s">
        <v>306</v>
      </c>
      <c r="D266" s="106"/>
      <c r="E266" s="107" t="s">
        <v>106</v>
      </c>
    </row>
    <row r="267" spans="1:5" ht="15.75" thickBot="1" x14ac:dyDescent="0.3">
      <c r="A267" s="5" t="s">
        <v>15</v>
      </c>
      <c r="B267" s="1411" t="s">
        <v>1503</v>
      </c>
      <c r="C267" s="1412"/>
      <c r="D267" s="1412"/>
      <c r="E267" s="1413"/>
    </row>
    <row r="268" spans="1:5" ht="15.75" thickBot="1" x14ac:dyDescent="0.3">
      <c r="A268" s="5" t="s">
        <v>16</v>
      </c>
      <c r="B268" s="1551" t="s">
        <v>1504</v>
      </c>
      <c r="C268" s="1407"/>
      <c r="D268" s="1407"/>
      <c r="E268" s="1408"/>
    </row>
    <row r="269" spans="1:5" x14ac:dyDescent="0.25">
      <c r="A269" s="1381"/>
      <c r="B269" s="8">
        <v>2019</v>
      </c>
      <c r="C269" s="8">
        <v>2020</v>
      </c>
      <c r="D269" s="8">
        <v>2021</v>
      </c>
      <c r="E269" s="8">
        <v>2022</v>
      </c>
    </row>
    <row r="270" spans="1:5" ht="25.5" customHeight="1" thickBot="1" x14ac:dyDescent="0.3">
      <c r="A270" s="1382"/>
      <c r="B270" s="9" t="s">
        <v>8</v>
      </c>
      <c r="C270" s="9" t="s">
        <v>9</v>
      </c>
      <c r="D270" s="9" t="s">
        <v>9</v>
      </c>
      <c r="E270" s="9" t="s">
        <v>9</v>
      </c>
    </row>
    <row r="271" spans="1:5" ht="15.75" thickBot="1" x14ac:dyDescent="0.3">
      <c r="A271" s="5" t="s">
        <v>17</v>
      </c>
      <c r="B271" s="407">
        <v>12</v>
      </c>
      <c r="C271" s="407">
        <v>2</v>
      </c>
      <c r="D271" s="407">
        <v>0</v>
      </c>
      <c r="E271" s="407">
        <v>0</v>
      </c>
    </row>
    <row r="272" spans="1:5" ht="17.25" customHeight="1" thickBot="1" x14ac:dyDescent="0.3">
      <c r="A272" s="5" t="s">
        <v>18</v>
      </c>
      <c r="B272" s="10">
        <f>B290</f>
        <v>34630</v>
      </c>
      <c r="C272" s="10">
        <f t="shared" ref="C272:E272" si="58">C290</f>
        <v>1535</v>
      </c>
      <c r="D272" s="10">
        <f t="shared" si="58"/>
        <v>0</v>
      </c>
      <c r="E272" s="10">
        <f t="shared" si="58"/>
        <v>0</v>
      </c>
    </row>
    <row r="273" spans="1:9" ht="15.75" thickBot="1" x14ac:dyDescent="0.3">
      <c r="A273" s="5" t="s">
        <v>19</v>
      </c>
      <c r="B273" s="10">
        <f>B272/B271</f>
        <v>2885.8333333333335</v>
      </c>
      <c r="C273" s="10">
        <f t="shared" ref="C273:E273" si="59">C272/C271</f>
        <v>767.5</v>
      </c>
      <c r="D273" s="10" t="e">
        <f t="shared" si="59"/>
        <v>#DIV/0!</v>
      </c>
      <c r="E273" s="10" t="e">
        <f t="shared" si="59"/>
        <v>#DIV/0!</v>
      </c>
    </row>
    <row r="274" spans="1:9" ht="12.75" customHeight="1" thickBot="1" x14ac:dyDescent="0.3">
      <c r="A274" s="5" t="s">
        <v>20</v>
      </c>
      <c r="B274" s="407" t="s">
        <v>21</v>
      </c>
      <c r="C274" s="11">
        <f>C271/B271-1</f>
        <v>-0.83333333333333337</v>
      </c>
      <c r="D274" s="11">
        <f t="shared" ref="D274:E276" si="60">D271/C271-1</f>
        <v>-1</v>
      </c>
      <c r="E274" s="11" t="e">
        <f t="shared" si="60"/>
        <v>#DIV/0!</v>
      </c>
    </row>
    <row r="275" spans="1:9" ht="15.75" thickBot="1" x14ac:dyDescent="0.3">
      <c r="A275" s="5" t="s">
        <v>22</v>
      </c>
      <c r="B275" s="407" t="s">
        <v>21</v>
      </c>
      <c r="C275" s="11">
        <f>C272/B272-1</f>
        <v>-0.95567427086341317</v>
      </c>
      <c r="D275" s="11">
        <f t="shared" si="60"/>
        <v>-1</v>
      </c>
      <c r="E275" s="11" t="e">
        <f t="shared" si="60"/>
        <v>#DIV/0!</v>
      </c>
    </row>
    <row r="276" spans="1:9" ht="15.75" thickBot="1" x14ac:dyDescent="0.3">
      <c r="A276" s="5" t="s">
        <v>23</v>
      </c>
      <c r="B276" s="407" t="s">
        <v>21</v>
      </c>
      <c r="C276" s="11">
        <f>C273/B273-1</f>
        <v>-0.73404562518047944</v>
      </c>
      <c r="D276" s="11" t="e">
        <f t="shared" si="60"/>
        <v>#DIV/0!</v>
      </c>
      <c r="E276" s="11" t="e">
        <f t="shared" si="60"/>
        <v>#DIV/0!</v>
      </c>
    </row>
    <row r="277" spans="1:9" ht="15.75" thickBot="1" x14ac:dyDescent="0.3">
      <c r="A277" s="1378" t="s">
        <v>800</v>
      </c>
      <c r="B277" s="1379"/>
      <c r="C277" s="1379"/>
      <c r="D277" s="1379"/>
      <c r="E277" s="1380"/>
    </row>
    <row r="278" spans="1:9" x14ac:dyDescent="0.25">
      <c r="A278" s="1381"/>
      <c r="B278" s="8">
        <v>2019</v>
      </c>
      <c r="C278" s="8">
        <v>2020</v>
      </c>
      <c r="D278" s="8">
        <v>2021</v>
      </c>
      <c r="E278" s="8">
        <v>2022</v>
      </c>
    </row>
    <row r="279" spans="1:9" ht="15.75" thickBot="1" x14ac:dyDescent="0.3">
      <c r="A279" s="1382"/>
      <c r="B279" s="9" t="s">
        <v>8</v>
      </c>
      <c r="C279" s="9" t="s">
        <v>9</v>
      </c>
      <c r="D279" s="9" t="s">
        <v>9</v>
      </c>
      <c r="E279" s="9" t="s">
        <v>9</v>
      </c>
      <c r="G279" s="12"/>
      <c r="H279" s="12"/>
      <c r="I279" s="12"/>
    </row>
    <row r="280" spans="1:9" ht="15.75" thickBot="1" x14ac:dyDescent="0.3">
      <c r="A280" s="13" t="s">
        <v>42</v>
      </c>
      <c r="B280" s="14">
        <f>B281+B282+B283+B284</f>
        <v>0</v>
      </c>
      <c r="C280" s="14">
        <f t="shared" ref="C280:E280" si="61">C281+C282+C283+C284</f>
        <v>0</v>
      </c>
      <c r="D280" s="14">
        <f t="shared" si="61"/>
        <v>0</v>
      </c>
      <c r="E280" s="14">
        <f t="shared" si="61"/>
        <v>0</v>
      </c>
    </row>
    <row r="281" spans="1:9" ht="15.75" thickBot="1" x14ac:dyDescent="0.3">
      <c r="A281" s="26" t="s">
        <v>296</v>
      </c>
      <c r="B281" s="14"/>
      <c r="C281" s="14"/>
      <c r="D281" s="14"/>
      <c r="E281" s="14"/>
    </row>
    <row r="282" spans="1:9" ht="15.75" customHeight="1" thickBot="1" x14ac:dyDescent="0.3">
      <c r="A282" s="26" t="s">
        <v>311</v>
      </c>
      <c r="B282" s="14"/>
      <c r="C282" s="14"/>
      <c r="D282" s="14"/>
      <c r="E282" s="14"/>
    </row>
    <row r="283" spans="1:9" ht="12.75" customHeight="1" thickBot="1" x14ac:dyDescent="0.3">
      <c r="A283" s="26" t="s">
        <v>312</v>
      </c>
      <c r="B283" s="14"/>
      <c r="C283" s="14"/>
      <c r="D283" s="14"/>
      <c r="E283" s="14"/>
    </row>
    <row r="284" spans="1:9" ht="15.75" thickBot="1" x14ac:dyDescent="0.3">
      <c r="A284" s="26" t="s">
        <v>313</v>
      </c>
      <c r="B284" s="14"/>
      <c r="C284" s="14"/>
      <c r="D284" s="14"/>
      <c r="E284" s="14"/>
    </row>
    <row r="285" spans="1:9" ht="15.75" thickBot="1" x14ac:dyDescent="0.3">
      <c r="A285" s="13" t="s">
        <v>43</v>
      </c>
      <c r="B285" s="15">
        <f>B286+B287+B288+B289</f>
        <v>34630</v>
      </c>
      <c r="C285" s="15">
        <f t="shared" ref="C285:E285" si="62">C286+C287+C288+C289</f>
        <v>1535</v>
      </c>
      <c r="D285" s="15">
        <f t="shared" si="62"/>
        <v>0</v>
      </c>
      <c r="E285" s="15">
        <f t="shared" si="62"/>
        <v>0</v>
      </c>
    </row>
    <row r="286" spans="1:9" ht="15.75" thickBot="1" x14ac:dyDescent="0.3">
      <c r="A286" s="26" t="s">
        <v>296</v>
      </c>
      <c r="B286" s="42">
        <v>34630</v>
      </c>
      <c r="C286" s="42">
        <v>1535</v>
      </c>
      <c r="D286" s="15">
        <v>0</v>
      </c>
      <c r="E286" s="15">
        <v>0</v>
      </c>
    </row>
    <row r="287" spans="1:9" ht="15.75" thickBot="1" x14ac:dyDescent="0.3">
      <c r="A287" s="26" t="s">
        <v>311</v>
      </c>
      <c r="B287" s="15"/>
      <c r="C287" s="15"/>
      <c r="D287" s="15"/>
      <c r="E287" s="15"/>
    </row>
    <row r="288" spans="1:9" ht="15.75" thickBot="1" x14ac:dyDescent="0.3">
      <c r="A288" s="26" t="s">
        <v>312</v>
      </c>
      <c r="B288" s="15"/>
      <c r="C288" s="15"/>
      <c r="D288" s="15"/>
      <c r="E288" s="15"/>
    </row>
    <row r="289" spans="1:5" ht="15.75" thickBot="1" x14ac:dyDescent="0.3">
      <c r="A289" s="26" t="s">
        <v>313</v>
      </c>
      <c r="B289" s="15"/>
      <c r="C289" s="15"/>
      <c r="D289" s="15"/>
      <c r="E289" s="15"/>
    </row>
    <row r="290" spans="1:5" ht="15.75" thickBot="1" x14ac:dyDescent="0.3">
      <c r="A290" s="113" t="s">
        <v>244</v>
      </c>
      <c r="B290" s="15">
        <f>B280+B285</f>
        <v>34630</v>
      </c>
      <c r="C290" s="15">
        <f t="shared" ref="C290:E290" si="63">C280+C285</f>
        <v>1535</v>
      </c>
      <c r="D290" s="15">
        <f t="shared" si="63"/>
        <v>0</v>
      </c>
      <c r="E290" s="15">
        <f t="shared" si="63"/>
        <v>0</v>
      </c>
    </row>
    <row r="291" spans="1:5" ht="15.75" thickBot="1" x14ac:dyDescent="0.3">
      <c r="A291" s="20"/>
      <c r="B291" s="21"/>
      <c r="C291" s="21"/>
      <c r="D291" s="21"/>
      <c r="E291" s="21"/>
    </row>
    <row r="292" spans="1:5" ht="24.75" thickBot="1" x14ac:dyDescent="0.3">
      <c r="A292" s="6" t="s">
        <v>57</v>
      </c>
      <c r="B292" s="22">
        <f>B272+B247+B222+B197+B169+B143+B118+B93+B68+B28</f>
        <v>2753280</v>
      </c>
      <c r="C292" s="22">
        <f>C272+C247+C222+C197+C169+C143+C118+C93+C68+C28</f>
        <v>3105250</v>
      </c>
      <c r="D292" s="22">
        <f>D272+D247+D222+D197+D169+D143+D118+D93+D68+D28</f>
        <v>3105250</v>
      </c>
      <c r="E292" s="22">
        <f>E272+E247+E222+E197+E169+E143+E118+E93+E68+E28</f>
        <v>2906000</v>
      </c>
    </row>
    <row r="293" spans="1:5" ht="24.75" thickBot="1" x14ac:dyDescent="0.3">
      <c r="A293" s="6" t="s">
        <v>58</v>
      </c>
      <c r="B293" s="22">
        <f>B290+B265+B240+B215+B187+B161+B136+B111+B86+B57</f>
        <v>2753280</v>
      </c>
      <c r="C293" s="22">
        <f>C290+C265+C240+C215+C187+C161+C136+C111+C86+C57</f>
        <v>3105250</v>
      </c>
      <c r="D293" s="22">
        <f>D290+D265+D240+D215+D187+D161+D136+D111+D86+D57</f>
        <v>3105250</v>
      </c>
      <c r="E293" s="22">
        <f>E290+E265+E240+E215+E187+E161+E136+E111+E86+E57</f>
        <v>2906000</v>
      </c>
    </row>
    <row r="294" spans="1:5" ht="15.75" thickBot="1" x14ac:dyDescent="0.3">
      <c r="A294" s="13" t="s">
        <v>24</v>
      </c>
      <c r="B294" s="36">
        <f>B295+B296</f>
        <v>1900000</v>
      </c>
      <c r="C294" s="36">
        <f t="shared" ref="C294:E294" si="64">C295+C296</f>
        <v>2215000</v>
      </c>
      <c r="D294" s="36">
        <f t="shared" si="64"/>
        <v>2131000</v>
      </c>
      <c r="E294" s="36">
        <f t="shared" si="64"/>
        <v>2131000</v>
      </c>
    </row>
    <row r="295" spans="1:5" ht="15.75" thickBot="1" x14ac:dyDescent="0.3">
      <c r="A295" s="26" t="s">
        <v>296</v>
      </c>
      <c r="B295" s="15">
        <f>B37</f>
        <v>1900000</v>
      </c>
      <c r="C295" s="15">
        <f t="shared" ref="C295:E296" si="65">C37</f>
        <v>2215000</v>
      </c>
      <c r="D295" s="15">
        <f t="shared" si="65"/>
        <v>2131000</v>
      </c>
      <c r="E295" s="15">
        <f t="shared" si="65"/>
        <v>2131000</v>
      </c>
    </row>
    <row r="296" spans="1:5" ht="15.75" customHeight="1" thickBot="1" x14ac:dyDescent="0.3">
      <c r="A296" s="26" t="s">
        <v>319</v>
      </c>
      <c r="B296" s="15">
        <f>B38</f>
        <v>0</v>
      </c>
      <c r="C296" s="15">
        <f t="shared" si="65"/>
        <v>0</v>
      </c>
      <c r="D296" s="15">
        <f t="shared" si="65"/>
        <v>0</v>
      </c>
      <c r="E296" s="15">
        <f t="shared" si="65"/>
        <v>0</v>
      </c>
    </row>
    <row r="297" spans="1:5" ht="27" customHeight="1" thickBot="1" x14ac:dyDescent="0.3">
      <c r="A297" s="13" t="s">
        <v>25</v>
      </c>
      <c r="B297" s="36">
        <f>B298+B299</f>
        <v>270000</v>
      </c>
      <c r="C297" s="36">
        <f t="shared" ref="C297:E297" si="66">C298+C299</f>
        <v>270000</v>
      </c>
      <c r="D297" s="36">
        <f t="shared" si="66"/>
        <v>270000</v>
      </c>
      <c r="E297" s="36">
        <f t="shared" si="66"/>
        <v>270000</v>
      </c>
    </row>
    <row r="298" spans="1:5" ht="15.75" thickBot="1" x14ac:dyDescent="0.3">
      <c r="A298" s="26" t="s">
        <v>296</v>
      </c>
      <c r="B298" s="14">
        <f>B40</f>
        <v>270000</v>
      </c>
      <c r="C298" s="14">
        <f t="shared" ref="C298:E299" si="67">C40</f>
        <v>270000</v>
      </c>
      <c r="D298" s="14">
        <f t="shared" si="67"/>
        <v>270000</v>
      </c>
      <c r="E298" s="14">
        <f t="shared" si="67"/>
        <v>270000</v>
      </c>
    </row>
    <row r="299" spans="1:5" ht="15.75" thickBot="1" x14ac:dyDescent="0.3">
      <c r="A299" s="26" t="s">
        <v>319</v>
      </c>
      <c r="B299" s="15">
        <f>B41</f>
        <v>0</v>
      </c>
      <c r="C299" s="15">
        <f t="shared" si="67"/>
        <v>0</v>
      </c>
      <c r="D299" s="15">
        <f t="shared" si="67"/>
        <v>0</v>
      </c>
      <c r="E299" s="15">
        <f t="shared" si="67"/>
        <v>0</v>
      </c>
    </row>
    <row r="300" spans="1:5" ht="15.75" thickBot="1" x14ac:dyDescent="0.3">
      <c r="A300" s="13" t="s">
        <v>26</v>
      </c>
      <c r="B300" s="36">
        <f>B301+B302</f>
        <v>421000</v>
      </c>
      <c r="C300" s="36">
        <f t="shared" ref="C300:E300" si="68">C301+C302</f>
        <v>505000</v>
      </c>
      <c r="D300" s="36">
        <f t="shared" si="68"/>
        <v>505000</v>
      </c>
      <c r="E300" s="36">
        <f t="shared" si="68"/>
        <v>505000</v>
      </c>
    </row>
    <row r="301" spans="1:5" ht="15.75" thickBot="1" x14ac:dyDescent="0.3">
      <c r="A301" s="26" t="s">
        <v>296</v>
      </c>
      <c r="B301" s="15">
        <f>B43</f>
        <v>421000</v>
      </c>
      <c r="C301" s="15">
        <f t="shared" ref="C301:E302" si="69">C43</f>
        <v>505000</v>
      </c>
      <c r="D301" s="15">
        <f t="shared" si="69"/>
        <v>505000</v>
      </c>
      <c r="E301" s="15">
        <f t="shared" si="69"/>
        <v>505000</v>
      </c>
    </row>
    <row r="302" spans="1:5" ht="15.75" thickBot="1" x14ac:dyDescent="0.3">
      <c r="A302" s="26" t="s">
        <v>319</v>
      </c>
      <c r="B302" s="15">
        <f>B44</f>
        <v>0</v>
      </c>
      <c r="C302" s="15">
        <f t="shared" si="69"/>
        <v>0</v>
      </c>
      <c r="D302" s="15">
        <f t="shared" si="69"/>
        <v>0</v>
      </c>
      <c r="E302" s="15">
        <f t="shared" si="69"/>
        <v>0</v>
      </c>
    </row>
    <row r="303" spans="1:5" ht="15.75" thickBot="1" x14ac:dyDescent="0.3">
      <c r="A303" s="13" t="s">
        <v>27</v>
      </c>
      <c r="B303" s="36">
        <f>B304+B305</f>
        <v>0</v>
      </c>
      <c r="C303" s="36">
        <f t="shared" ref="C303:E303" si="70">C304+C305</f>
        <v>0</v>
      </c>
      <c r="D303" s="36">
        <f t="shared" si="70"/>
        <v>0</v>
      </c>
      <c r="E303" s="36">
        <f t="shared" si="70"/>
        <v>0</v>
      </c>
    </row>
    <row r="304" spans="1:5" ht="15.75" thickBot="1" x14ac:dyDescent="0.3">
      <c r="A304" s="26" t="s">
        <v>296</v>
      </c>
      <c r="B304" s="14">
        <f>B46</f>
        <v>0</v>
      </c>
      <c r="C304" s="14">
        <f t="shared" ref="C304:E305" si="71">C46</f>
        <v>0</v>
      </c>
      <c r="D304" s="14">
        <f t="shared" si="71"/>
        <v>0</v>
      </c>
      <c r="E304" s="14">
        <f t="shared" si="71"/>
        <v>0</v>
      </c>
    </row>
    <row r="305" spans="1:5" ht="15.75" thickBot="1" x14ac:dyDescent="0.3">
      <c r="A305" s="26" t="s">
        <v>319</v>
      </c>
      <c r="B305" s="15">
        <f>B47</f>
        <v>0</v>
      </c>
      <c r="C305" s="15">
        <f t="shared" si="71"/>
        <v>0</v>
      </c>
      <c r="D305" s="15">
        <f t="shared" si="71"/>
        <v>0</v>
      </c>
      <c r="E305" s="15">
        <f t="shared" si="71"/>
        <v>0</v>
      </c>
    </row>
    <row r="306" spans="1:5" ht="15.75" customHeight="1" thickBot="1" x14ac:dyDescent="0.3">
      <c r="A306" s="13" t="s">
        <v>28</v>
      </c>
      <c r="B306" s="36">
        <f>B307+B308</f>
        <v>0</v>
      </c>
      <c r="C306" s="36">
        <f t="shared" ref="C306:E306" si="72">C307+C308</f>
        <v>0</v>
      </c>
      <c r="D306" s="36">
        <f t="shared" si="72"/>
        <v>0</v>
      </c>
      <c r="E306" s="36">
        <f t="shared" si="72"/>
        <v>0</v>
      </c>
    </row>
    <row r="307" spans="1:5" ht="15.75" thickBot="1" x14ac:dyDescent="0.3">
      <c r="A307" s="26" t="s">
        <v>296</v>
      </c>
      <c r="B307" s="14">
        <f>B49</f>
        <v>0</v>
      </c>
      <c r="C307" s="14">
        <f t="shared" ref="C307:E308" si="73">C49</f>
        <v>0</v>
      </c>
      <c r="D307" s="14">
        <f t="shared" si="73"/>
        <v>0</v>
      </c>
      <c r="E307" s="14">
        <f t="shared" si="73"/>
        <v>0</v>
      </c>
    </row>
    <row r="308" spans="1:5" ht="15.75" thickBot="1" x14ac:dyDescent="0.3">
      <c r="A308" s="26" t="s">
        <v>319</v>
      </c>
      <c r="B308" s="15">
        <f>B50</f>
        <v>0</v>
      </c>
      <c r="C308" s="15">
        <f t="shared" si="73"/>
        <v>0</v>
      </c>
      <c r="D308" s="15">
        <f t="shared" si="73"/>
        <v>0</v>
      </c>
      <c r="E308" s="15">
        <f t="shared" si="73"/>
        <v>0</v>
      </c>
    </row>
    <row r="309" spans="1:5" ht="15.75" thickBot="1" x14ac:dyDescent="0.3">
      <c r="A309" s="13" t="s">
        <v>29</v>
      </c>
      <c r="B309" s="36">
        <f>B310+B311</f>
        <v>0</v>
      </c>
      <c r="C309" s="36">
        <f>C310+C311</f>
        <v>0</v>
      </c>
      <c r="D309" s="36">
        <f t="shared" ref="D309:E309" si="74">D310+D311</f>
        <v>0</v>
      </c>
      <c r="E309" s="36">
        <f t="shared" si="74"/>
        <v>0</v>
      </c>
    </row>
    <row r="310" spans="1:5" ht="15.75" thickBot="1" x14ac:dyDescent="0.3">
      <c r="A310" s="26" t="s">
        <v>296</v>
      </c>
      <c r="B310" s="14">
        <f>B52</f>
        <v>0</v>
      </c>
      <c r="C310" s="14">
        <f t="shared" ref="C310:E314" si="75">C52</f>
        <v>0</v>
      </c>
      <c r="D310" s="14">
        <f t="shared" si="75"/>
        <v>0</v>
      </c>
      <c r="E310" s="14">
        <f t="shared" si="75"/>
        <v>0</v>
      </c>
    </row>
    <row r="311" spans="1:5" ht="15.75" thickBot="1" x14ac:dyDescent="0.3">
      <c r="A311" s="26" t="s">
        <v>319</v>
      </c>
      <c r="B311" s="15">
        <f>B53</f>
        <v>0</v>
      </c>
      <c r="C311" s="15">
        <f t="shared" si="75"/>
        <v>0</v>
      </c>
      <c r="D311" s="15">
        <f t="shared" si="75"/>
        <v>0</v>
      </c>
      <c r="E311" s="15">
        <f t="shared" si="75"/>
        <v>0</v>
      </c>
    </row>
    <row r="312" spans="1:5" ht="24.75" thickBot="1" x14ac:dyDescent="0.3">
      <c r="A312" s="13" t="s">
        <v>30</v>
      </c>
      <c r="B312" s="36">
        <f>B54</f>
        <v>2900</v>
      </c>
      <c r="C312" s="36">
        <f t="shared" si="75"/>
        <v>0</v>
      </c>
      <c r="D312" s="36">
        <f t="shared" si="75"/>
        <v>0</v>
      </c>
      <c r="E312" s="36">
        <f t="shared" si="75"/>
        <v>0</v>
      </c>
    </row>
    <row r="313" spans="1:5" ht="15.75" thickBot="1" x14ac:dyDescent="0.3">
      <c r="A313" s="26" t="s">
        <v>296</v>
      </c>
      <c r="B313" s="14">
        <f>B55</f>
        <v>2900</v>
      </c>
      <c r="C313" s="14">
        <f t="shared" si="75"/>
        <v>0</v>
      </c>
      <c r="D313" s="14">
        <f t="shared" si="75"/>
        <v>0</v>
      </c>
      <c r="E313" s="14">
        <f t="shared" si="75"/>
        <v>0</v>
      </c>
    </row>
    <row r="314" spans="1:5" ht="15.75" thickBot="1" x14ac:dyDescent="0.3">
      <c r="A314" s="26" t="s">
        <v>319</v>
      </c>
      <c r="B314" s="15">
        <f>B56</f>
        <v>0</v>
      </c>
      <c r="C314" s="15">
        <f t="shared" si="75"/>
        <v>0</v>
      </c>
      <c r="D314" s="15">
        <f t="shared" si="75"/>
        <v>0</v>
      </c>
      <c r="E314" s="15">
        <f t="shared" si="75"/>
        <v>0</v>
      </c>
    </row>
    <row r="315" spans="1:5" ht="15.75" thickBot="1" x14ac:dyDescent="0.3">
      <c r="A315" s="13" t="s">
        <v>59</v>
      </c>
      <c r="B315" s="36">
        <f>B316+B317+B318+B319</f>
        <v>4510</v>
      </c>
      <c r="C315" s="36">
        <f t="shared" ref="C315:E315" si="76">C316+C317+C318+C319</f>
        <v>0</v>
      </c>
      <c r="D315" s="36">
        <f t="shared" si="76"/>
        <v>0</v>
      </c>
      <c r="E315" s="36">
        <f t="shared" si="76"/>
        <v>0</v>
      </c>
    </row>
    <row r="316" spans="1:5" ht="15.75" thickBot="1" x14ac:dyDescent="0.3">
      <c r="A316" s="26" t="s">
        <v>296</v>
      </c>
      <c r="B316" s="14">
        <f>B206</f>
        <v>4510</v>
      </c>
      <c r="C316" s="14">
        <f t="shared" ref="C316:E316" si="77">C206</f>
        <v>0</v>
      </c>
      <c r="D316" s="14">
        <f t="shared" si="77"/>
        <v>0</v>
      </c>
      <c r="E316" s="14">
        <f t="shared" si="77"/>
        <v>0</v>
      </c>
    </row>
    <row r="317" spans="1:5" ht="15.75" thickBot="1" x14ac:dyDescent="0.3">
      <c r="A317" s="26" t="s">
        <v>320</v>
      </c>
      <c r="B317" s="14">
        <f t="shared" ref="B317:E319" si="78">B207</f>
        <v>0</v>
      </c>
      <c r="C317" s="14">
        <f t="shared" si="78"/>
        <v>0</v>
      </c>
      <c r="D317" s="14">
        <f t="shared" si="78"/>
        <v>0</v>
      </c>
      <c r="E317" s="14">
        <f t="shared" si="78"/>
        <v>0</v>
      </c>
    </row>
    <row r="318" spans="1:5" ht="15.75" thickBot="1" x14ac:dyDescent="0.3">
      <c r="A318" s="26" t="s">
        <v>312</v>
      </c>
      <c r="B318" s="14">
        <f t="shared" si="78"/>
        <v>0</v>
      </c>
      <c r="C318" s="14">
        <f t="shared" si="78"/>
        <v>0</v>
      </c>
      <c r="D318" s="14">
        <f t="shared" si="78"/>
        <v>0</v>
      </c>
      <c r="E318" s="14">
        <f t="shared" si="78"/>
        <v>0</v>
      </c>
    </row>
    <row r="319" spans="1:5" ht="15.75" thickBot="1" x14ac:dyDescent="0.3">
      <c r="A319" s="26" t="s">
        <v>313</v>
      </c>
      <c r="B319" s="14">
        <f t="shared" si="78"/>
        <v>0</v>
      </c>
      <c r="C319" s="14">
        <f t="shared" si="78"/>
        <v>0</v>
      </c>
      <c r="D319" s="14">
        <f t="shared" si="78"/>
        <v>0</v>
      </c>
      <c r="E319" s="14">
        <f t="shared" si="78"/>
        <v>0</v>
      </c>
    </row>
    <row r="320" spans="1:5" ht="15.75" thickBot="1" x14ac:dyDescent="0.3">
      <c r="A320" s="13" t="s">
        <v>60</v>
      </c>
      <c r="B320" s="36">
        <f>B321+B322+B323+B324</f>
        <v>154870</v>
      </c>
      <c r="C320" s="36">
        <f t="shared" ref="C320:E320" si="79">C321+C322+C323+C324</f>
        <v>199250</v>
      </c>
      <c r="D320" s="36">
        <f t="shared" si="79"/>
        <v>199250</v>
      </c>
      <c r="E320" s="36">
        <f t="shared" si="79"/>
        <v>0</v>
      </c>
    </row>
    <row r="321" spans="1:5" ht="15.75" thickBot="1" x14ac:dyDescent="0.3">
      <c r="A321" s="26" t="s">
        <v>296</v>
      </c>
      <c r="B321" s="14">
        <f>B286+B261+B236+B211+B183+B157+B132+B107+B82</f>
        <v>154870</v>
      </c>
      <c r="C321" s="14">
        <f>C286+C261+C236+C211+C183+C157+C132+C107+C82</f>
        <v>199250</v>
      </c>
      <c r="D321" s="14">
        <f>D286+D261+D236+D211+D183+D157+D132+D107+D82</f>
        <v>199250</v>
      </c>
      <c r="E321" s="14">
        <f>E286+E261+E236+E211+E183+E157+E132+E107+E82</f>
        <v>0</v>
      </c>
    </row>
    <row r="322" spans="1:5" ht="15.75" thickBot="1" x14ac:dyDescent="0.3">
      <c r="A322" s="26" t="s">
        <v>320</v>
      </c>
      <c r="B322" s="14">
        <f t="shared" ref="B322:E324" si="80">B287+B262+B237+B212</f>
        <v>0</v>
      </c>
      <c r="C322" s="14">
        <f t="shared" si="80"/>
        <v>0</v>
      </c>
      <c r="D322" s="14">
        <f t="shared" si="80"/>
        <v>0</v>
      </c>
      <c r="E322" s="14">
        <f t="shared" si="80"/>
        <v>0</v>
      </c>
    </row>
    <row r="323" spans="1:5" ht="15.75" thickBot="1" x14ac:dyDescent="0.3">
      <c r="A323" s="26" t="s">
        <v>312</v>
      </c>
      <c r="B323" s="14">
        <f t="shared" si="80"/>
        <v>0</v>
      </c>
      <c r="C323" s="14">
        <f t="shared" si="80"/>
        <v>0</v>
      </c>
      <c r="D323" s="14">
        <f t="shared" si="80"/>
        <v>0</v>
      </c>
      <c r="E323" s="14">
        <f t="shared" si="80"/>
        <v>0</v>
      </c>
    </row>
    <row r="324" spans="1:5" ht="15.75" thickBot="1" x14ac:dyDescent="0.3">
      <c r="A324" s="26" t="s">
        <v>313</v>
      </c>
      <c r="B324" s="14">
        <f t="shared" si="80"/>
        <v>0</v>
      </c>
      <c r="C324" s="14">
        <f t="shared" si="80"/>
        <v>0</v>
      </c>
      <c r="D324" s="14">
        <f t="shared" si="80"/>
        <v>0</v>
      </c>
      <c r="E324" s="14">
        <f t="shared" si="80"/>
        <v>0</v>
      </c>
    </row>
    <row r="325" spans="1:5" ht="15.75" thickBot="1" x14ac:dyDescent="0.3">
      <c r="A325" s="17" t="s">
        <v>32</v>
      </c>
      <c r="B325" s="18">
        <f>IF(B293-B292=0,0,"Error")</f>
        <v>0</v>
      </c>
      <c r="C325" s="18">
        <f>IF(C293-C292=0,0,"Error")</f>
        <v>0</v>
      </c>
      <c r="D325" s="18">
        <f t="shared" ref="D325:E325" si="81">IF(D293-D292=0,0,"Error")</f>
        <v>0</v>
      </c>
      <c r="E325" s="18">
        <f t="shared" si="81"/>
        <v>0</v>
      </c>
    </row>
    <row r="326" spans="1:5" ht="15.75" hidden="1" thickBot="1" x14ac:dyDescent="0.3">
      <c r="A326" s="28"/>
      <c r="B326" s="29"/>
      <c r="C326" s="29"/>
      <c r="D326" s="29"/>
      <c r="E326" s="29"/>
    </row>
    <row r="327" spans="1:5" ht="15.75" hidden="1" thickBot="1" x14ac:dyDescent="0.3">
      <c r="A327" s="1656" t="s">
        <v>842</v>
      </c>
      <c r="B327" s="1657"/>
      <c r="C327" s="1657"/>
      <c r="D327" s="1657"/>
      <c r="E327" s="1658"/>
    </row>
    <row r="328" spans="1:5" ht="15.75" hidden="1" thickBot="1" x14ac:dyDescent="0.3"/>
    <row r="329" spans="1:5" ht="15.75" hidden="1" thickBot="1" x14ac:dyDescent="0.3"/>
    <row r="346" ht="15.75" customHeight="1" x14ac:dyDescent="0.25"/>
    <row r="372" ht="15.75" customHeight="1" x14ac:dyDescent="0.25"/>
  </sheetData>
  <mergeCells count="79">
    <mergeCell ref="A327:E327"/>
    <mergeCell ref="A2:E2"/>
    <mergeCell ref="A253:A254"/>
    <mergeCell ref="B267:E267"/>
    <mergeCell ref="B268:E268"/>
    <mergeCell ref="A269:A270"/>
    <mergeCell ref="A277:E277"/>
    <mergeCell ref="A278:A279"/>
    <mergeCell ref="A228:A229"/>
    <mergeCell ref="D241:E241"/>
    <mergeCell ref="B242:E242"/>
    <mergeCell ref="B243:E243"/>
    <mergeCell ref="A244:A245"/>
    <mergeCell ref="A252:E252"/>
    <mergeCell ref="A203:A204"/>
    <mergeCell ref="D216:E216"/>
    <mergeCell ref="B217:E217"/>
    <mergeCell ref="B218:E218"/>
    <mergeCell ref="A219:A220"/>
    <mergeCell ref="A227:E227"/>
    <mergeCell ref="A189:E189"/>
    <mergeCell ref="B190:E190"/>
    <mergeCell ref="B192:E192"/>
    <mergeCell ref="B193:E193"/>
    <mergeCell ref="A194:A195"/>
    <mergeCell ref="A202:E202"/>
    <mergeCell ref="A188:E188"/>
    <mergeCell ref="B139:E139"/>
    <mergeCell ref="A140:A141"/>
    <mergeCell ref="A148:E148"/>
    <mergeCell ref="A149:A150"/>
    <mergeCell ref="B162:E162"/>
    <mergeCell ref="D163:E163"/>
    <mergeCell ref="B164:E164"/>
    <mergeCell ref="B165:E165"/>
    <mergeCell ref="A166:A167"/>
    <mergeCell ref="A174:E174"/>
    <mergeCell ref="A175:A176"/>
    <mergeCell ref="B138:E138"/>
    <mergeCell ref="B89:E89"/>
    <mergeCell ref="A90:A91"/>
    <mergeCell ref="A98:E98"/>
    <mergeCell ref="A99:A100"/>
    <mergeCell ref="D112:E112"/>
    <mergeCell ref="B113:E113"/>
    <mergeCell ref="B114:E114"/>
    <mergeCell ref="A115:A116"/>
    <mergeCell ref="A123:E123"/>
    <mergeCell ref="A124:A125"/>
    <mergeCell ref="D137:E137"/>
    <mergeCell ref="B88:E88"/>
    <mergeCell ref="A34:A35"/>
    <mergeCell ref="A59:E59"/>
    <mergeCell ref="A60:E60"/>
    <mergeCell ref="B61:E61"/>
    <mergeCell ref="D62:E62"/>
    <mergeCell ref="B63:E63"/>
    <mergeCell ref="B64:E64"/>
    <mergeCell ref="A65:A66"/>
    <mergeCell ref="A73:E73"/>
    <mergeCell ref="A74:A75"/>
    <mergeCell ref="D87:E87"/>
    <mergeCell ref="A33:E33"/>
    <mergeCell ref="A9:E11"/>
    <mergeCell ref="B12:E12"/>
    <mergeCell ref="A13:A14"/>
    <mergeCell ref="B16:E16"/>
    <mergeCell ref="A17:E17"/>
    <mergeCell ref="A20:E20"/>
    <mergeCell ref="A21:E21"/>
    <mergeCell ref="B22:E22"/>
    <mergeCell ref="B23:E23"/>
    <mergeCell ref="B24:E24"/>
    <mergeCell ref="A25:A26"/>
    <mergeCell ref="A3:E3"/>
    <mergeCell ref="B5:E5"/>
    <mergeCell ref="B6:E6"/>
    <mergeCell ref="B7:E7"/>
    <mergeCell ref="A8:E8"/>
  </mergeCells>
  <pageMargins left="0.75" right="0.5" top="0.75" bottom="0.75" header="0.3" footer="0.3"/>
  <pageSetup fitToHeight="0" orientation="portrait" r:id="rId1"/>
  <rowBreaks count="5" manualBreakCount="5">
    <brk id="58" max="4" man="1"/>
    <brk id="111" max="4" man="1"/>
    <brk id="161" max="4" man="1"/>
    <brk id="215" max="4" man="1"/>
    <brk id="290" max="4"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0"/>
  <sheetViews>
    <sheetView view="pageBreakPreview" zoomScale="115" zoomScaleNormal="170" zoomScaleSheetLayoutView="115" workbookViewId="0">
      <selection sqref="A1:E1"/>
    </sheetView>
  </sheetViews>
  <sheetFormatPr defaultRowHeight="15" x14ac:dyDescent="0.25"/>
  <cols>
    <col min="1" max="1" width="28.140625" customWidth="1"/>
    <col min="2" max="4" width="11.7109375" customWidth="1"/>
    <col min="5" max="5" width="13.42578125" customWidth="1"/>
    <col min="6" max="6" width="5.28515625" customWidth="1"/>
    <col min="7" max="7" width="11" customWidth="1"/>
    <col min="8" max="8" width="12.5703125" customWidth="1"/>
  </cols>
  <sheetData>
    <row r="1" spans="1:9" ht="15.75" x14ac:dyDescent="0.25">
      <c r="A1" s="2604" t="s">
        <v>1657</v>
      </c>
      <c r="B1" s="2604"/>
      <c r="C1" s="2604"/>
      <c r="D1" s="2604"/>
      <c r="E1" s="2604"/>
    </row>
    <row r="2" spans="1:9" ht="33" customHeight="1" x14ac:dyDescent="0.25">
      <c r="A2" s="1503" t="s">
        <v>1404</v>
      </c>
      <c r="B2" s="1503"/>
      <c r="C2" s="1503"/>
      <c r="D2" s="1503"/>
      <c r="E2" s="1503"/>
    </row>
    <row r="3" spans="1:9" ht="18" customHeight="1" thickBot="1" x14ac:dyDescent="0.3">
      <c r="A3" s="1504" t="s">
        <v>1405</v>
      </c>
      <c r="B3" s="1504"/>
      <c r="C3" s="1504"/>
      <c r="D3" s="1504"/>
      <c r="E3" s="1504"/>
    </row>
    <row r="4" spans="1:9" ht="16.5" thickBot="1" x14ac:dyDescent="0.3">
      <c r="A4" s="998" t="s">
        <v>0</v>
      </c>
      <c r="B4" s="1661" t="s">
        <v>84</v>
      </c>
      <c r="C4" s="1661"/>
      <c r="D4" s="1661"/>
      <c r="E4" s="1662"/>
    </row>
    <row r="5" spans="1:9" ht="16.5" thickBot="1" x14ac:dyDescent="0.3">
      <c r="A5" s="999" t="s">
        <v>1</v>
      </c>
      <c r="B5" s="1663" t="s">
        <v>85</v>
      </c>
      <c r="C5" s="1664"/>
      <c r="D5" s="1664"/>
      <c r="E5" s="1665"/>
    </row>
    <row r="6" spans="1:9" ht="16.5" thickBot="1" x14ac:dyDescent="0.3">
      <c r="A6" s="999" t="s">
        <v>3</v>
      </c>
      <c r="B6" s="1567" t="s">
        <v>861</v>
      </c>
      <c r="C6" s="1568"/>
      <c r="D6" s="1568"/>
      <c r="E6" s="1666"/>
    </row>
    <row r="7" spans="1:9" ht="15.75" thickBot="1" x14ac:dyDescent="0.3">
      <c r="A7" s="1667" t="s">
        <v>5</v>
      </c>
      <c r="B7" s="1309"/>
      <c r="C7" s="1309"/>
      <c r="D7" s="1309"/>
      <c r="E7" s="1668"/>
    </row>
    <row r="8" spans="1:9" x14ac:dyDescent="0.25">
      <c r="A8" s="1669" t="s">
        <v>86</v>
      </c>
      <c r="B8" s="1670"/>
      <c r="C8" s="1670"/>
      <c r="D8" s="1670"/>
      <c r="E8" s="1671"/>
    </row>
    <row r="9" spans="1:9" ht="36" customHeight="1" thickBot="1" x14ac:dyDescent="0.3">
      <c r="A9" s="1672"/>
      <c r="B9" s="1673"/>
      <c r="C9" s="1673"/>
      <c r="D9" s="1673"/>
      <c r="E9" s="1674"/>
    </row>
    <row r="10" spans="1:9" ht="7.15" hidden="1" customHeight="1" thickBot="1" x14ac:dyDescent="0.3">
      <c r="A10" s="1675"/>
      <c r="B10" s="1676"/>
      <c r="C10" s="1676"/>
      <c r="D10" s="1676"/>
      <c r="E10" s="1677"/>
    </row>
    <row r="11" spans="1:9" ht="160.15" customHeight="1" thickBot="1" x14ac:dyDescent="0.3">
      <c r="A11" s="1000" t="s">
        <v>6</v>
      </c>
      <c r="B11" s="1678" t="s">
        <v>1406</v>
      </c>
      <c r="C11" s="1318"/>
      <c r="D11" s="1318"/>
      <c r="E11" s="1679"/>
    </row>
    <row r="12" spans="1:9" ht="23.25" customHeight="1" x14ac:dyDescent="0.25">
      <c r="A12" s="1680" t="s">
        <v>7</v>
      </c>
      <c r="B12" s="433">
        <v>2019</v>
      </c>
      <c r="C12" s="433">
        <v>2020</v>
      </c>
      <c r="D12" s="433">
        <v>2021</v>
      </c>
      <c r="E12" s="1001">
        <v>2022</v>
      </c>
    </row>
    <row r="13" spans="1:9" ht="15.75" thickBot="1" x14ac:dyDescent="0.3">
      <c r="A13" s="1681"/>
      <c r="B13" s="423" t="s">
        <v>8</v>
      </c>
      <c r="C13" s="423" t="s">
        <v>9</v>
      </c>
      <c r="D13" s="423" t="s">
        <v>9</v>
      </c>
      <c r="E13" s="1002" t="s">
        <v>9</v>
      </c>
    </row>
    <row r="14" spans="1:9" ht="45.75" thickBot="1" x14ac:dyDescent="0.3">
      <c r="A14" s="1003" t="s">
        <v>538</v>
      </c>
      <c r="B14" s="90">
        <v>0.85</v>
      </c>
      <c r="C14" s="90">
        <v>0.9</v>
      </c>
      <c r="D14" s="90">
        <v>0.95</v>
      </c>
      <c r="E14" s="1004">
        <v>0.96</v>
      </c>
    </row>
    <row r="15" spans="1:9" ht="69.599999999999994" customHeight="1" thickBot="1" x14ac:dyDescent="0.3">
      <c r="A15" s="1005" t="s">
        <v>10</v>
      </c>
      <c r="B15" s="1682" t="s">
        <v>539</v>
      </c>
      <c r="C15" s="1559"/>
      <c r="D15" s="1559"/>
      <c r="E15" s="1683"/>
    </row>
    <row r="16" spans="1:9" ht="23.25" customHeight="1" thickBot="1" x14ac:dyDescent="0.3">
      <c r="A16" s="1684" t="s">
        <v>11</v>
      </c>
      <c r="B16" s="1412"/>
      <c r="C16" s="1412"/>
      <c r="D16" s="1412"/>
      <c r="E16" s="1685"/>
      <c r="G16" s="30"/>
      <c r="I16" s="30"/>
    </row>
    <row r="17" spans="1:10" ht="15.75" thickBot="1" x14ac:dyDescent="0.3">
      <c r="A17" s="1006"/>
      <c r="B17" s="104"/>
      <c r="C17" s="90" t="s">
        <v>138</v>
      </c>
      <c r="D17" s="90" t="s">
        <v>138</v>
      </c>
      <c r="E17" s="1004" t="s">
        <v>138</v>
      </c>
      <c r="F17" s="93"/>
    </row>
    <row r="18" spans="1:10" ht="45.75" thickBot="1" x14ac:dyDescent="0.3">
      <c r="A18" s="1007" t="s">
        <v>540</v>
      </c>
      <c r="B18" s="99">
        <v>50</v>
      </c>
      <c r="C18" s="100">
        <v>0.9</v>
      </c>
      <c r="D18" s="100">
        <v>0.95</v>
      </c>
      <c r="E18" s="1008">
        <v>0.96</v>
      </c>
    </row>
    <row r="19" spans="1:10" ht="15.75" thickBot="1" x14ac:dyDescent="0.3">
      <c r="A19" s="1659" t="s">
        <v>12</v>
      </c>
      <c r="B19" s="1415"/>
      <c r="C19" s="1415"/>
      <c r="D19" s="1415"/>
      <c r="E19" s="1660"/>
    </row>
    <row r="20" spans="1:10" ht="15.75" thickBot="1" x14ac:dyDescent="0.3">
      <c r="A20" s="1688" t="s">
        <v>13</v>
      </c>
      <c r="B20" s="1323"/>
      <c r="C20" s="1323"/>
      <c r="D20" s="1323"/>
      <c r="E20" s="1689"/>
    </row>
    <row r="21" spans="1:10" ht="18.75" customHeight="1" thickBot="1" x14ac:dyDescent="0.3">
      <c r="A21" s="1009" t="s">
        <v>14</v>
      </c>
      <c r="B21" s="1690" t="s">
        <v>97</v>
      </c>
      <c r="C21" s="1691"/>
      <c r="D21" s="1691"/>
      <c r="E21" s="1692"/>
    </row>
    <row r="22" spans="1:10" ht="51" customHeight="1" thickBot="1" x14ac:dyDescent="0.3">
      <c r="A22" s="1010" t="s">
        <v>15</v>
      </c>
      <c r="B22" s="1693" t="s">
        <v>87</v>
      </c>
      <c r="C22" s="1694"/>
      <c r="D22" s="1694"/>
      <c r="E22" s="1695"/>
    </row>
    <row r="23" spans="1:10" ht="15.75" thickBot="1" x14ac:dyDescent="0.3">
      <c r="A23" s="1010" t="s">
        <v>16</v>
      </c>
      <c r="B23" s="1696" t="s">
        <v>88</v>
      </c>
      <c r="C23" s="1697"/>
      <c r="D23" s="1697"/>
      <c r="E23" s="1698"/>
    </row>
    <row r="24" spans="1:10" ht="12.75" customHeight="1" x14ac:dyDescent="0.25">
      <c r="A24" s="1680"/>
      <c r="B24" s="8">
        <v>2019</v>
      </c>
      <c r="C24" s="8">
        <v>2020</v>
      </c>
      <c r="D24" s="8">
        <v>2021</v>
      </c>
      <c r="E24" s="1011">
        <v>2022</v>
      </c>
    </row>
    <row r="25" spans="1:10" ht="13.9" customHeight="1" thickBot="1" x14ac:dyDescent="0.3">
      <c r="A25" s="1681"/>
      <c r="B25" s="9" t="s">
        <v>8</v>
      </c>
      <c r="C25" s="9" t="s">
        <v>9</v>
      </c>
      <c r="D25" s="9" t="s">
        <v>9</v>
      </c>
      <c r="E25" s="1012" t="s">
        <v>9</v>
      </c>
    </row>
    <row r="26" spans="1:10" ht="15.75" thickBot="1" x14ac:dyDescent="0.3">
      <c r="A26" s="1010" t="s">
        <v>17</v>
      </c>
      <c r="B26" s="130">
        <v>50</v>
      </c>
      <c r="C26" s="130">
        <v>200</v>
      </c>
      <c r="D26" s="130">
        <v>300</v>
      </c>
      <c r="E26" s="1013">
        <v>300</v>
      </c>
    </row>
    <row r="27" spans="1:10" ht="15.75" thickBot="1" x14ac:dyDescent="0.3">
      <c r="A27" s="1014" t="s">
        <v>18</v>
      </c>
      <c r="B27" s="1015">
        <f>B56</f>
        <v>148700</v>
      </c>
      <c r="C27" s="1015">
        <f>C56</f>
        <v>150000</v>
      </c>
      <c r="D27" s="1015">
        <f>D56</f>
        <v>150500</v>
      </c>
      <c r="E27" s="1016">
        <f>E56</f>
        <v>151000</v>
      </c>
    </row>
    <row r="28" spans="1:10" ht="15.75" thickBot="1" x14ac:dyDescent="0.3">
      <c r="A28" s="1017" t="s">
        <v>19</v>
      </c>
      <c r="B28" s="1018">
        <f>B27/B26</f>
        <v>2974</v>
      </c>
      <c r="C28" s="1018">
        <f>C27/C26</f>
        <v>750</v>
      </c>
      <c r="D28" s="1018">
        <f>D27/D26</f>
        <v>501.66666666666669</v>
      </c>
      <c r="E28" s="1019">
        <f>E27/E26</f>
        <v>503.33333333333331</v>
      </c>
    </row>
    <row r="29" spans="1:10" ht="15.75" thickBot="1" x14ac:dyDescent="0.3">
      <c r="A29" s="1020" t="s">
        <v>20</v>
      </c>
      <c r="B29" s="131" t="s">
        <v>21</v>
      </c>
      <c r="C29" s="132">
        <f t="shared" ref="C29:E31" si="0">C26/B26-1</f>
        <v>3</v>
      </c>
      <c r="D29" s="132">
        <f t="shared" si="0"/>
        <v>0.5</v>
      </c>
      <c r="E29" s="1021">
        <f t="shared" si="0"/>
        <v>0</v>
      </c>
      <c r="F29" s="12"/>
      <c r="G29" s="12"/>
      <c r="H29" s="12"/>
      <c r="I29" s="12"/>
      <c r="J29" s="12"/>
    </row>
    <row r="30" spans="1:10" ht="15.75" thickBot="1" x14ac:dyDescent="0.3">
      <c r="A30" s="1022" t="s">
        <v>22</v>
      </c>
      <c r="B30" s="133" t="s">
        <v>21</v>
      </c>
      <c r="C30" s="134">
        <f t="shared" si="0"/>
        <v>8.7424344317417191E-3</v>
      </c>
      <c r="D30" s="134">
        <f t="shared" si="0"/>
        <v>3.3333333333334103E-3</v>
      </c>
      <c r="E30" s="1023">
        <f t="shared" si="0"/>
        <v>3.3222591362125353E-3</v>
      </c>
    </row>
    <row r="31" spans="1:10" ht="15.75" thickBot="1" x14ac:dyDescent="0.3">
      <c r="A31" s="1024" t="s">
        <v>23</v>
      </c>
      <c r="B31" s="1025" t="s">
        <v>21</v>
      </c>
      <c r="C31" s="1026">
        <f t="shared" si="0"/>
        <v>-0.74781439139206451</v>
      </c>
      <c r="D31" s="1026">
        <f t="shared" si="0"/>
        <v>-0.33111111111111113</v>
      </c>
      <c r="E31" s="1027">
        <f t="shared" si="0"/>
        <v>3.3222591362125353E-3</v>
      </c>
    </row>
    <row r="32" spans="1:10" ht="15.75" thickBot="1" x14ac:dyDescent="0.3">
      <c r="A32" s="1699" t="s">
        <v>164</v>
      </c>
      <c r="B32" s="1700"/>
      <c r="C32" s="1700"/>
      <c r="D32" s="1700"/>
      <c r="E32" s="1701"/>
    </row>
    <row r="33" spans="1:5" ht="12.75" customHeight="1" x14ac:dyDescent="0.25">
      <c r="A33" s="1702"/>
      <c r="B33" s="8">
        <v>2019</v>
      </c>
      <c r="C33" s="8">
        <v>2020</v>
      </c>
      <c r="D33" s="8">
        <v>2021</v>
      </c>
      <c r="E33" s="1011">
        <v>2022</v>
      </c>
    </row>
    <row r="34" spans="1:5" ht="11.45" customHeight="1" thickBot="1" x14ac:dyDescent="0.3">
      <c r="A34" s="1681"/>
      <c r="B34" s="9" t="s">
        <v>8</v>
      </c>
      <c r="C34" s="9" t="s">
        <v>9</v>
      </c>
      <c r="D34" s="9" t="s">
        <v>9</v>
      </c>
      <c r="E34" s="1012" t="s">
        <v>9</v>
      </c>
    </row>
    <row r="35" spans="1:5" ht="15.75" thickBot="1" x14ac:dyDescent="0.3">
      <c r="A35" s="1028" t="s">
        <v>24</v>
      </c>
      <c r="B35" s="135">
        <f>B36+B37</f>
        <v>112200</v>
      </c>
      <c r="C35" s="135">
        <f>C36+C37</f>
        <v>113000</v>
      </c>
      <c r="D35" s="135">
        <f>D36+D37</f>
        <v>113000</v>
      </c>
      <c r="E35" s="1029">
        <f>E36+E37</f>
        <v>113000</v>
      </c>
    </row>
    <row r="36" spans="1:5" ht="15.75" thickBot="1" x14ac:dyDescent="0.3">
      <c r="A36" s="1030" t="s">
        <v>296</v>
      </c>
      <c r="B36" s="137">
        <v>112200</v>
      </c>
      <c r="C36" s="138">
        <v>113000</v>
      </c>
      <c r="D36" s="139">
        <v>113000</v>
      </c>
      <c r="E36" s="1031">
        <v>113000</v>
      </c>
    </row>
    <row r="37" spans="1:5" ht="15.75" thickBot="1" x14ac:dyDescent="0.3">
      <c r="A37" s="1030" t="s">
        <v>297</v>
      </c>
      <c r="B37" s="137"/>
      <c r="C37" s="138"/>
      <c r="D37" s="137"/>
      <c r="E37" s="1032"/>
    </row>
    <row r="38" spans="1:5" ht="24.75" thickBot="1" x14ac:dyDescent="0.3">
      <c r="A38" s="1028" t="s">
        <v>25</v>
      </c>
      <c r="B38" s="135">
        <f>B39+B40</f>
        <v>11500</v>
      </c>
      <c r="C38" s="135">
        <f>C39+C40</f>
        <v>12000</v>
      </c>
      <c r="D38" s="135">
        <f>D39+D40</f>
        <v>12000</v>
      </c>
      <c r="E38" s="1029">
        <f>E39+E40</f>
        <v>12000</v>
      </c>
    </row>
    <row r="39" spans="1:5" ht="15.75" thickBot="1" x14ac:dyDescent="0.3">
      <c r="A39" s="1030" t="s">
        <v>296</v>
      </c>
      <c r="B39" s="137">
        <v>11500</v>
      </c>
      <c r="C39" s="139">
        <v>12000</v>
      </c>
      <c r="D39" s="139">
        <v>12000</v>
      </c>
      <c r="E39" s="1031">
        <v>12000</v>
      </c>
    </row>
    <row r="40" spans="1:5" ht="15.75" thickBot="1" x14ac:dyDescent="0.3">
      <c r="A40" s="1030" t="s">
        <v>297</v>
      </c>
      <c r="B40" s="137"/>
      <c r="C40" s="137"/>
      <c r="D40" s="137"/>
      <c r="E40" s="1032"/>
    </row>
    <row r="41" spans="1:5" ht="15.75" thickBot="1" x14ac:dyDescent="0.3">
      <c r="A41" s="1028" t="s">
        <v>26</v>
      </c>
      <c r="B41" s="136">
        <f>B42+B43</f>
        <v>24500</v>
      </c>
      <c r="C41" s="136">
        <f>C42+C43</f>
        <v>24500</v>
      </c>
      <c r="D41" s="136">
        <f>D42+D43</f>
        <v>24700</v>
      </c>
      <c r="E41" s="1033">
        <f>E42+E43</f>
        <v>25000</v>
      </c>
    </row>
    <row r="42" spans="1:5" ht="15.75" thickBot="1" x14ac:dyDescent="0.3">
      <c r="A42" s="1030" t="s">
        <v>296</v>
      </c>
      <c r="B42" s="137">
        <v>24500</v>
      </c>
      <c r="C42" s="137">
        <v>24500</v>
      </c>
      <c r="D42" s="137">
        <v>24700</v>
      </c>
      <c r="E42" s="1032">
        <v>25000</v>
      </c>
    </row>
    <row r="43" spans="1:5" ht="15.75" thickBot="1" x14ac:dyDescent="0.3">
      <c r="A43" s="1030" t="s">
        <v>297</v>
      </c>
      <c r="B43" s="137"/>
      <c r="C43" s="137"/>
      <c r="D43" s="137"/>
      <c r="E43" s="1032"/>
    </row>
    <row r="44" spans="1:5" ht="15.75" thickBot="1" x14ac:dyDescent="0.3">
      <c r="A44" s="1028" t="s">
        <v>27</v>
      </c>
      <c r="B44" s="137"/>
      <c r="C44" s="139"/>
      <c r="D44" s="139"/>
      <c r="E44" s="1031"/>
    </row>
    <row r="45" spans="1:5" ht="15.75" thickBot="1" x14ac:dyDescent="0.3">
      <c r="A45" s="1030" t="s">
        <v>296</v>
      </c>
      <c r="B45" s="137"/>
      <c r="C45" s="137"/>
      <c r="D45" s="137"/>
      <c r="E45" s="1032"/>
    </row>
    <row r="46" spans="1:5" ht="15.75" thickBot="1" x14ac:dyDescent="0.3">
      <c r="A46" s="1030" t="s">
        <v>297</v>
      </c>
      <c r="B46" s="137"/>
      <c r="C46" s="139"/>
      <c r="D46" s="139"/>
      <c r="E46" s="1031"/>
    </row>
    <row r="47" spans="1:5" ht="15.75" thickBot="1" x14ac:dyDescent="0.3">
      <c r="A47" s="1028" t="s">
        <v>28</v>
      </c>
      <c r="B47" s="137"/>
      <c r="C47" s="137"/>
      <c r="D47" s="137"/>
      <c r="E47" s="1032"/>
    </row>
    <row r="48" spans="1:5" ht="15.75" thickBot="1" x14ac:dyDescent="0.3">
      <c r="A48" s="1030" t="s">
        <v>296</v>
      </c>
      <c r="B48" s="137"/>
      <c r="C48" s="139"/>
      <c r="D48" s="139"/>
      <c r="E48" s="1031"/>
    </row>
    <row r="49" spans="1:11" ht="15.75" thickBot="1" x14ac:dyDescent="0.3">
      <c r="A49" s="1030" t="s">
        <v>297</v>
      </c>
      <c r="B49" s="137"/>
      <c r="C49" s="137"/>
      <c r="D49" s="137"/>
      <c r="E49" s="1032"/>
    </row>
    <row r="50" spans="1:11" ht="15.75" thickBot="1" x14ac:dyDescent="0.3">
      <c r="A50" s="1028" t="s">
        <v>29</v>
      </c>
      <c r="B50" s="136">
        <f>B51+B52</f>
        <v>500</v>
      </c>
      <c r="C50" s="136">
        <f>C51+C52</f>
        <v>500</v>
      </c>
      <c r="D50" s="136">
        <f>D51+D52</f>
        <v>800</v>
      </c>
      <c r="E50" s="1033">
        <f>E51+E52</f>
        <v>1000</v>
      </c>
    </row>
    <row r="51" spans="1:11" ht="15.75" thickBot="1" x14ac:dyDescent="0.3">
      <c r="A51" s="1030" t="s">
        <v>296</v>
      </c>
      <c r="B51" s="137">
        <v>500</v>
      </c>
      <c r="C51" s="137">
        <v>500</v>
      </c>
      <c r="D51" s="137">
        <v>800</v>
      </c>
      <c r="E51" s="1032">
        <v>1000</v>
      </c>
    </row>
    <row r="52" spans="1:11" ht="15.75" thickBot="1" x14ac:dyDescent="0.3">
      <c r="A52" s="1030" t="s">
        <v>297</v>
      </c>
      <c r="B52" s="137"/>
      <c r="C52" s="139"/>
      <c r="D52" s="139"/>
      <c r="E52" s="1031"/>
    </row>
    <row r="53" spans="1:11" ht="24.75" thickBot="1" x14ac:dyDescent="0.3">
      <c r="A53" s="1028" t="s">
        <v>30</v>
      </c>
      <c r="B53" s="137"/>
      <c r="C53" s="137"/>
      <c r="D53" s="137"/>
      <c r="E53" s="1032"/>
      <c r="G53" s="96"/>
    </row>
    <row r="54" spans="1:11" ht="15.75" thickBot="1" x14ac:dyDescent="0.3">
      <c r="A54" s="1030" t="s">
        <v>296</v>
      </c>
      <c r="B54" s="137"/>
      <c r="C54" s="139"/>
      <c r="D54" s="139"/>
      <c r="E54" s="1031"/>
      <c r="I54" s="97"/>
      <c r="J54" s="97"/>
      <c r="K54" s="97"/>
    </row>
    <row r="55" spans="1:11" ht="15.75" thickBot="1" x14ac:dyDescent="0.3">
      <c r="A55" s="1030" t="s">
        <v>297</v>
      </c>
      <c r="B55" s="137"/>
      <c r="C55" s="137"/>
      <c r="D55" s="137"/>
      <c r="E55" s="1032"/>
    </row>
    <row r="56" spans="1:11" ht="15.75" thickBot="1" x14ac:dyDescent="0.3">
      <c r="A56" s="1034" t="s">
        <v>31</v>
      </c>
      <c r="B56" s="136">
        <f>B53+B50+B47+B44+B41+B38+B35</f>
        <v>148700</v>
      </c>
      <c r="C56" s="136">
        <f>C53+C50+C47+C44+C41+C38+C35</f>
        <v>150000</v>
      </c>
      <c r="D56" s="136">
        <f>D53+D50+D47+D44+D41+D38+D35</f>
        <v>150500</v>
      </c>
      <c r="E56" s="1033">
        <f>E53+E50+E47+E44+E41+E38+E35</f>
        <v>151000</v>
      </c>
    </row>
    <row r="57" spans="1:11" ht="15.75" thickBot="1" x14ac:dyDescent="0.3">
      <c r="A57" s="1035" t="s">
        <v>32</v>
      </c>
      <c r="B57" s="140">
        <f>IF(B56-B27=0,0,"Error")</f>
        <v>0</v>
      </c>
      <c r="C57" s="140">
        <f>IF(C56-C27=0,0,"Error")</f>
        <v>0</v>
      </c>
      <c r="D57" s="140">
        <f>IF(D56-D27=0,0,"Error")</f>
        <v>0</v>
      </c>
      <c r="E57" s="1036">
        <f>IF(E56-E27=0,0,"Error")</f>
        <v>0</v>
      </c>
    </row>
    <row r="58" spans="1:11" ht="28.5" customHeight="1" thickBot="1" x14ac:dyDescent="0.3">
      <c r="A58" s="1037" t="s">
        <v>33</v>
      </c>
      <c r="B58" s="1703" t="s">
        <v>541</v>
      </c>
      <c r="C58" s="1704"/>
      <c r="D58" s="1704"/>
      <c r="E58" s="1705"/>
    </row>
    <row r="59" spans="1:11" ht="32.25" customHeight="1" thickBot="1" x14ac:dyDescent="0.3">
      <c r="A59" s="1010" t="s">
        <v>15</v>
      </c>
      <c r="B59" s="1693" t="s">
        <v>542</v>
      </c>
      <c r="C59" s="1694"/>
      <c r="D59" s="1694"/>
      <c r="E59" s="1695"/>
    </row>
    <row r="60" spans="1:11" ht="15.75" thickBot="1" x14ac:dyDescent="0.3">
      <c r="A60" s="1010" t="s">
        <v>16</v>
      </c>
      <c r="B60" s="1696" t="s">
        <v>91</v>
      </c>
      <c r="C60" s="1697"/>
      <c r="D60" s="1697"/>
      <c r="E60" s="1698"/>
    </row>
    <row r="61" spans="1:11" ht="12.75" customHeight="1" x14ac:dyDescent="0.25">
      <c r="A61" s="1680"/>
      <c r="B61" s="8">
        <v>2019</v>
      </c>
      <c r="C61" s="8">
        <v>2020</v>
      </c>
      <c r="D61" s="8">
        <v>2021</v>
      </c>
      <c r="E61" s="1011">
        <v>2022</v>
      </c>
    </row>
    <row r="62" spans="1:11" ht="12.6" customHeight="1" thickBot="1" x14ac:dyDescent="0.3">
      <c r="A62" s="1681"/>
      <c r="B62" s="9" t="s">
        <v>8</v>
      </c>
      <c r="C62" s="9" t="s">
        <v>9</v>
      </c>
      <c r="D62" s="9" t="s">
        <v>9</v>
      </c>
      <c r="E62" s="1012" t="s">
        <v>9</v>
      </c>
    </row>
    <row r="63" spans="1:11" ht="15.75" thickBot="1" x14ac:dyDescent="0.3">
      <c r="A63" s="1010" t="s">
        <v>17</v>
      </c>
      <c r="B63" s="141">
        <v>60</v>
      </c>
      <c r="C63" s="141">
        <v>60</v>
      </c>
      <c r="D63" s="141">
        <v>60</v>
      </c>
      <c r="E63" s="1038">
        <v>60</v>
      </c>
    </row>
    <row r="64" spans="1:11" ht="15.75" thickBot="1" x14ac:dyDescent="0.3">
      <c r="A64" s="1010" t="s">
        <v>18</v>
      </c>
      <c r="B64" s="130">
        <f>B93</f>
        <v>10000</v>
      </c>
      <c r="C64" s="130">
        <f>C93</f>
        <v>10000</v>
      </c>
      <c r="D64" s="130">
        <f>D93</f>
        <v>10500</v>
      </c>
      <c r="E64" s="1013">
        <f>E93</f>
        <v>10500</v>
      </c>
    </row>
    <row r="65" spans="1:5" ht="15.75" thickBot="1" x14ac:dyDescent="0.3">
      <c r="A65" s="1010" t="s">
        <v>19</v>
      </c>
      <c r="B65" s="130">
        <f>B64/B63</f>
        <v>166.66666666666666</v>
      </c>
      <c r="C65" s="130">
        <f>C64/C63</f>
        <v>166.66666666666666</v>
      </c>
      <c r="D65" s="130">
        <f>D64/D63</f>
        <v>175</v>
      </c>
      <c r="E65" s="1013">
        <f>E64/E63</f>
        <v>175</v>
      </c>
    </row>
    <row r="66" spans="1:5" ht="15.75" thickBot="1" x14ac:dyDescent="0.3">
      <c r="A66" s="1010" t="s">
        <v>20</v>
      </c>
      <c r="B66" s="426"/>
      <c r="C66" s="142">
        <f t="shared" ref="C66:E68" si="1">C63/B63-1</f>
        <v>0</v>
      </c>
      <c r="D66" s="142">
        <f t="shared" si="1"/>
        <v>0</v>
      </c>
      <c r="E66" s="1039">
        <f t="shared" si="1"/>
        <v>0</v>
      </c>
    </row>
    <row r="67" spans="1:5" ht="15.75" thickBot="1" x14ac:dyDescent="0.3">
      <c r="A67" s="1010" t="s">
        <v>22</v>
      </c>
      <c r="B67" s="426"/>
      <c r="C67" s="142">
        <f t="shared" si="1"/>
        <v>0</v>
      </c>
      <c r="D67" s="142">
        <f t="shared" si="1"/>
        <v>5.0000000000000044E-2</v>
      </c>
      <c r="E67" s="1039">
        <f t="shared" si="1"/>
        <v>0</v>
      </c>
    </row>
    <row r="68" spans="1:5" ht="15.75" thickBot="1" x14ac:dyDescent="0.3">
      <c r="A68" s="1010" t="s">
        <v>23</v>
      </c>
      <c r="B68" s="426"/>
      <c r="C68" s="142">
        <f t="shared" si="1"/>
        <v>0</v>
      </c>
      <c r="D68" s="142">
        <f t="shared" si="1"/>
        <v>5.0000000000000044E-2</v>
      </c>
      <c r="E68" s="1039">
        <f t="shared" si="1"/>
        <v>0</v>
      </c>
    </row>
    <row r="69" spans="1:5" ht="24.75" customHeight="1" thickBot="1" x14ac:dyDescent="0.3">
      <c r="A69" s="1686" t="s">
        <v>165</v>
      </c>
      <c r="B69" s="1379"/>
      <c r="C69" s="1379"/>
      <c r="D69" s="1379"/>
      <c r="E69" s="1687"/>
    </row>
    <row r="70" spans="1:5" ht="12.75" customHeight="1" x14ac:dyDescent="0.25">
      <c r="A70" s="1680"/>
      <c r="B70" s="8">
        <v>2019</v>
      </c>
      <c r="C70" s="8">
        <v>2020</v>
      </c>
      <c r="D70" s="8">
        <v>2021</v>
      </c>
      <c r="E70" s="1011">
        <v>2022</v>
      </c>
    </row>
    <row r="71" spans="1:5" ht="14.45" customHeight="1" thickBot="1" x14ac:dyDescent="0.3">
      <c r="A71" s="1681"/>
      <c r="B71" s="9" t="s">
        <v>8</v>
      </c>
      <c r="C71" s="9" t="s">
        <v>9</v>
      </c>
      <c r="D71" s="9" t="s">
        <v>9</v>
      </c>
      <c r="E71" s="1012" t="s">
        <v>9</v>
      </c>
    </row>
    <row r="72" spans="1:5" ht="14.45" customHeight="1" thickBot="1" x14ac:dyDescent="0.3">
      <c r="A72" s="1040" t="s">
        <v>24</v>
      </c>
      <c r="B72" s="1041"/>
      <c r="C72" s="1041"/>
      <c r="D72" s="1041"/>
      <c r="E72" s="1042"/>
    </row>
    <row r="73" spans="1:5" ht="16.899999999999999" customHeight="1" thickBot="1" x14ac:dyDescent="0.3">
      <c r="A73" s="1043" t="s">
        <v>296</v>
      </c>
      <c r="B73" s="1044"/>
      <c r="C73" s="1045"/>
      <c r="D73" s="1045"/>
      <c r="E73" s="1046"/>
    </row>
    <row r="74" spans="1:5" ht="19.149999999999999" customHeight="1" thickBot="1" x14ac:dyDescent="0.3">
      <c r="A74" s="1047" t="s">
        <v>297</v>
      </c>
      <c r="B74" s="1048"/>
      <c r="C74" s="1049"/>
      <c r="D74" s="1049"/>
      <c r="E74" s="1050"/>
    </row>
    <row r="75" spans="1:5" ht="24.75" customHeight="1" thickBot="1" x14ac:dyDescent="0.3">
      <c r="A75" s="1051" t="s">
        <v>25</v>
      </c>
      <c r="B75" s="143"/>
      <c r="C75" s="143"/>
      <c r="D75" s="143"/>
      <c r="E75" s="1052"/>
    </row>
    <row r="76" spans="1:5" ht="15.75" thickBot="1" x14ac:dyDescent="0.3">
      <c r="A76" s="1047" t="s">
        <v>296</v>
      </c>
      <c r="B76" s="1048"/>
      <c r="C76" s="148"/>
      <c r="D76" s="148"/>
      <c r="E76" s="1053"/>
    </row>
    <row r="77" spans="1:5" ht="15.75" thickBot="1" x14ac:dyDescent="0.3">
      <c r="A77" s="1030" t="s">
        <v>297</v>
      </c>
      <c r="B77" s="144"/>
      <c r="C77" s="145"/>
      <c r="D77" s="145"/>
      <c r="E77" s="1054"/>
    </row>
    <row r="78" spans="1:5" ht="24.75" customHeight="1" thickBot="1" x14ac:dyDescent="0.3">
      <c r="A78" s="1028" t="s">
        <v>26</v>
      </c>
      <c r="B78" s="145">
        <f>B79+B80</f>
        <v>10000</v>
      </c>
      <c r="C78" s="145">
        <f>C79+C80</f>
        <v>10000</v>
      </c>
      <c r="D78" s="145">
        <f>D79+D80</f>
        <v>10500</v>
      </c>
      <c r="E78" s="1054">
        <f>E79+E80</f>
        <v>10500</v>
      </c>
    </row>
    <row r="79" spans="1:5" ht="15.75" thickBot="1" x14ac:dyDescent="0.3">
      <c r="A79" s="1030" t="s">
        <v>296</v>
      </c>
      <c r="B79" s="1055">
        <v>10000</v>
      </c>
      <c r="C79" s="1055">
        <v>10000</v>
      </c>
      <c r="D79" s="1055">
        <v>10500</v>
      </c>
      <c r="E79" s="1056">
        <v>10500</v>
      </c>
    </row>
    <row r="80" spans="1:5" ht="15.75" thickBot="1" x14ac:dyDescent="0.3">
      <c r="A80" s="1030" t="s">
        <v>297</v>
      </c>
      <c r="B80" s="144"/>
      <c r="C80" s="145"/>
      <c r="D80" s="145"/>
      <c r="E80" s="1054"/>
    </row>
    <row r="81" spans="1:5" ht="15.75" thickBot="1" x14ac:dyDescent="0.3">
      <c r="A81" s="1028" t="s">
        <v>27</v>
      </c>
      <c r="B81" s="144"/>
      <c r="C81" s="145"/>
      <c r="D81" s="145"/>
      <c r="E81" s="1054"/>
    </row>
    <row r="82" spans="1:5" ht="15.75" thickBot="1" x14ac:dyDescent="0.3">
      <c r="A82" s="1030" t="s">
        <v>296</v>
      </c>
      <c r="B82" s="144"/>
      <c r="C82" s="145"/>
      <c r="D82" s="145"/>
      <c r="E82" s="1054"/>
    </row>
    <row r="83" spans="1:5" ht="15.75" thickBot="1" x14ac:dyDescent="0.3">
      <c r="A83" s="1030" t="s">
        <v>297</v>
      </c>
      <c r="B83" s="144"/>
      <c r="C83" s="145"/>
      <c r="D83" s="145"/>
      <c r="E83" s="1054"/>
    </row>
    <row r="84" spans="1:5" ht="15.75" thickBot="1" x14ac:dyDescent="0.3">
      <c r="A84" s="1028" t="s">
        <v>28</v>
      </c>
      <c r="B84" s="144"/>
      <c r="C84" s="145"/>
      <c r="D84" s="145"/>
      <c r="E84" s="1054"/>
    </row>
    <row r="85" spans="1:5" ht="15.75" thickBot="1" x14ac:dyDescent="0.3">
      <c r="A85" s="1030" t="s">
        <v>296</v>
      </c>
      <c r="B85" s="144"/>
      <c r="C85" s="145"/>
      <c r="D85" s="145"/>
      <c r="E85" s="1054"/>
    </row>
    <row r="86" spans="1:5" ht="15.75" thickBot="1" x14ac:dyDescent="0.3">
      <c r="A86" s="1030" t="s">
        <v>297</v>
      </c>
      <c r="B86" s="144"/>
      <c r="C86" s="145"/>
      <c r="D86" s="145"/>
      <c r="E86" s="1054"/>
    </row>
    <row r="87" spans="1:5" ht="15.75" thickBot="1" x14ac:dyDescent="0.3">
      <c r="A87" s="1028" t="s">
        <v>29</v>
      </c>
      <c r="B87" s="144"/>
      <c r="C87" s="145"/>
      <c r="D87" s="145"/>
      <c r="E87" s="1054"/>
    </row>
    <row r="88" spans="1:5" ht="15.75" thickBot="1" x14ac:dyDescent="0.3">
      <c r="A88" s="1030" t="s">
        <v>296</v>
      </c>
      <c r="B88" s="144"/>
      <c r="C88" s="145"/>
      <c r="D88" s="145"/>
      <c r="E88" s="1054"/>
    </row>
    <row r="89" spans="1:5" ht="15.75" thickBot="1" x14ac:dyDescent="0.3">
      <c r="A89" s="1030" t="s">
        <v>297</v>
      </c>
      <c r="B89" s="144"/>
      <c r="C89" s="145"/>
      <c r="D89" s="145"/>
      <c r="E89" s="1054"/>
    </row>
    <row r="90" spans="1:5" ht="26.45" customHeight="1" thickBot="1" x14ac:dyDescent="0.3">
      <c r="A90" s="1028" t="s">
        <v>30</v>
      </c>
      <c r="B90" s="144"/>
      <c r="C90" s="145"/>
      <c r="D90" s="145"/>
      <c r="E90" s="1054"/>
    </row>
    <row r="91" spans="1:5" ht="15.75" thickBot="1" x14ac:dyDescent="0.3">
      <c r="A91" s="1030" t="s">
        <v>296</v>
      </c>
      <c r="B91" s="144"/>
      <c r="C91" s="145"/>
      <c r="D91" s="145"/>
      <c r="E91" s="1054"/>
    </row>
    <row r="92" spans="1:5" ht="15.75" thickBot="1" x14ac:dyDescent="0.3">
      <c r="A92" s="1030" t="s">
        <v>297</v>
      </c>
      <c r="B92" s="144"/>
      <c r="C92" s="145"/>
      <c r="D92" s="145"/>
      <c r="E92" s="1054"/>
    </row>
    <row r="93" spans="1:5" ht="15.75" thickBot="1" x14ac:dyDescent="0.3">
      <c r="A93" s="1057" t="s">
        <v>34</v>
      </c>
      <c r="B93" s="144">
        <f>B90+B87+B84+B81+B78+B75+B72</f>
        <v>10000</v>
      </c>
      <c r="C93" s="144">
        <f>C90+C87+C84+C81+C78+C75+C72</f>
        <v>10000</v>
      </c>
      <c r="D93" s="144">
        <f>D90+D87+D84+D81+D78+D75+D72</f>
        <v>10500</v>
      </c>
      <c r="E93" s="1058">
        <f>E90+E87+E84+E81+E78+E75+E72</f>
        <v>10500</v>
      </c>
    </row>
    <row r="94" spans="1:5" ht="17.25" customHeight="1" thickBot="1" x14ac:dyDescent="0.3">
      <c r="A94" s="1059" t="s">
        <v>32</v>
      </c>
      <c r="B94" s="140">
        <f>IF(B93-B64=0,0,"Error")</f>
        <v>0</v>
      </c>
      <c r="C94" s="140">
        <f>IF(C93-C64=0,0,"Error")</f>
        <v>0</v>
      </c>
      <c r="D94" s="140">
        <f>IF(D93-D64=0,0,"Error")</f>
        <v>0</v>
      </c>
      <c r="E94" s="1036">
        <f>IF(E93-E64=0,0,"Error")</f>
        <v>0</v>
      </c>
    </row>
    <row r="95" spans="1:5" ht="15.75" hidden="1" thickBot="1" x14ac:dyDescent="0.3">
      <c r="A95" s="1060" t="s">
        <v>345</v>
      </c>
      <c r="B95" s="1423"/>
      <c r="C95" s="1418"/>
      <c r="D95" s="1418"/>
      <c r="E95" s="1706"/>
    </row>
    <row r="96" spans="1:5" ht="26.25" hidden="1" customHeight="1" thickBot="1" x14ac:dyDescent="0.3">
      <c r="A96" s="1010" t="s">
        <v>15</v>
      </c>
      <c r="B96" s="1411"/>
      <c r="C96" s="1412"/>
      <c r="D96" s="1412"/>
      <c r="E96" s="1685"/>
    </row>
    <row r="97" spans="1:5" ht="15.75" hidden="1" thickBot="1" x14ac:dyDescent="0.3">
      <c r="A97" s="1010" t="s">
        <v>16</v>
      </c>
      <c r="B97" s="1406"/>
      <c r="C97" s="1407"/>
      <c r="D97" s="1407"/>
      <c r="E97" s="1707"/>
    </row>
    <row r="98" spans="1:5" ht="12.75" hidden="1" customHeight="1" x14ac:dyDescent="0.25">
      <c r="A98" s="1680"/>
      <c r="B98" s="8">
        <v>2018</v>
      </c>
      <c r="C98" s="8">
        <v>2019</v>
      </c>
      <c r="D98" s="8">
        <v>2020</v>
      </c>
      <c r="E98" s="1011">
        <v>2021</v>
      </c>
    </row>
    <row r="99" spans="1:5" ht="9" hidden="1" customHeight="1" thickBot="1" x14ac:dyDescent="0.3">
      <c r="A99" s="1681"/>
      <c r="B99" s="9" t="s">
        <v>8</v>
      </c>
      <c r="C99" s="9" t="s">
        <v>9</v>
      </c>
      <c r="D99" s="9" t="s">
        <v>9</v>
      </c>
      <c r="E99" s="1012" t="s">
        <v>9</v>
      </c>
    </row>
    <row r="100" spans="1:5" ht="15.75" hidden="1" thickBot="1" x14ac:dyDescent="0.3">
      <c r="A100" s="1010" t="s">
        <v>17</v>
      </c>
      <c r="B100" s="41"/>
      <c r="C100" s="41"/>
      <c r="D100" s="41"/>
      <c r="E100" s="1061"/>
    </row>
    <row r="101" spans="1:5" ht="15.75" hidden="1" thickBot="1" x14ac:dyDescent="0.3">
      <c r="A101" s="1010" t="s">
        <v>18</v>
      </c>
      <c r="B101" s="10">
        <f>B130</f>
        <v>0</v>
      </c>
      <c r="C101" s="10">
        <f>C130</f>
        <v>0</v>
      </c>
      <c r="D101" s="10">
        <f>D130</f>
        <v>0</v>
      </c>
      <c r="E101" s="1062">
        <f>E130</f>
        <v>0</v>
      </c>
    </row>
    <row r="102" spans="1:5" ht="15.75" hidden="1" thickBot="1" x14ac:dyDescent="0.3">
      <c r="A102" s="1010" t="s">
        <v>19</v>
      </c>
      <c r="B102" s="10" t="e">
        <f>B101/B100</f>
        <v>#DIV/0!</v>
      </c>
      <c r="C102" s="10" t="e">
        <f>C101/C100</f>
        <v>#DIV/0!</v>
      </c>
      <c r="D102" s="10" t="e">
        <f>D101/D100</f>
        <v>#DIV/0!</v>
      </c>
      <c r="E102" s="1062" t="e">
        <f>E101/E100</f>
        <v>#DIV/0!</v>
      </c>
    </row>
    <row r="103" spans="1:5" ht="15.75" hidden="1" thickBot="1" x14ac:dyDescent="0.3">
      <c r="A103" s="1010" t="s">
        <v>20</v>
      </c>
      <c r="B103" s="407"/>
      <c r="C103" s="11" t="e">
        <f t="shared" ref="C103:E105" si="2">C100/B100-1</f>
        <v>#DIV/0!</v>
      </c>
      <c r="D103" s="11" t="e">
        <f t="shared" si="2"/>
        <v>#DIV/0!</v>
      </c>
      <c r="E103" s="1063" t="e">
        <f t="shared" si="2"/>
        <v>#DIV/0!</v>
      </c>
    </row>
    <row r="104" spans="1:5" ht="15.75" hidden="1" thickBot="1" x14ac:dyDescent="0.3">
      <c r="A104" s="1010" t="s">
        <v>22</v>
      </c>
      <c r="B104" s="407"/>
      <c r="C104" s="11" t="e">
        <f t="shared" si="2"/>
        <v>#DIV/0!</v>
      </c>
      <c r="D104" s="11" t="e">
        <f t="shared" si="2"/>
        <v>#DIV/0!</v>
      </c>
      <c r="E104" s="1063" t="e">
        <f t="shared" si="2"/>
        <v>#DIV/0!</v>
      </c>
    </row>
    <row r="105" spans="1:5" ht="15.75" hidden="1" thickBot="1" x14ac:dyDescent="0.3">
      <c r="A105" s="1010" t="s">
        <v>23</v>
      </c>
      <c r="B105" s="407"/>
      <c r="C105" s="11" t="e">
        <f t="shared" si="2"/>
        <v>#DIV/0!</v>
      </c>
      <c r="D105" s="11" t="e">
        <f t="shared" si="2"/>
        <v>#DIV/0!</v>
      </c>
      <c r="E105" s="1063" t="e">
        <f t="shared" si="2"/>
        <v>#DIV/0!</v>
      </c>
    </row>
    <row r="106" spans="1:5" ht="24.75" hidden="1" customHeight="1" thickBot="1" x14ac:dyDescent="0.3">
      <c r="A106" s="1686" t="s">
        <v>224</v>
      </c>
      <c r="B106" s="1379"/>
      <c r="C106" s="1379"/>
      <c r="D106" s="1379"/>
      <c r="E106" s="1687"/>
    </row>
    <row r="107" spans="1:5" ht="12.75" hidden="1" customHeight="1" x14ac:dyDescent="0.25">
      <c r="A107" s="1680"/>
      <c r="B107" s="8">
        <v>2018</v>
      </c>
      <c r="C107" s="8">
        <v>2019</v>
      </c>
      <c r="D107" s="8">
        <v>2020</v>
      </c>
      <c r="E107" s="1011">
        <v>2021</v>
      </c>
    </row>
    <row r="108" spans="1:5" ht="9" hidden="1" customHeight="1" thickBot="1" x14ac:dyDescent="0.3">
      <c r="A108" s="1681"/>
      <c r="B108" s="9" t="s">
        <v>8</v>
      </c>
      <c r="C108" s="9" t="s">
        <v>9</v>
      </c>
      <c r="D108" s="9" t="s">
        <v>9</v>
      </c>
      <c r="E108" s="1012" t="s">
        <v>9</v>
      </c>
    </row>
    <row r="109" spans="1:5" ht="24.75" hidden="1" customHeight="1" thickBot="1" x14ac:dyDescent="0.3">
      <c r="A109" s="1028" t="s">
        <v>24</v>
      </c>
      <c r="B109" s="14"/>
      <c r="C109" s="14"/>
      <c r="D109" s="14"/>
      <c r="E109" s="1064"/>
    </row>
    <row r="110" spans="1:5" ht="15.75" hidden="1" thickBot="1" x14ac:dyDescent="0.3">
      <c r="A110" s="1030" t="s">
        <v>296</v>
      </c>
      <c r="B110" s="15"/>
      <c r="C110" s="27"/>
      <c r="D110" s="27"/>
      <c r="E110" s="1065"/>
    </row>
    <row r="111" spans="1:5" ht="15.75" hidden="1" thickBot="1" x14ac:dyDescent="0.3">
      <c r="A111" s="1030" t="s">
        <v>297</v>
      </c>
      <c r="B111" s="15"/>
      <c r="C111" s="27"/>
      <c r="D111" s="27"/>
      <c r="E111" s="1065"/>
    </row>
    <row r="112" spans="1:5" ht="24.75" hidden="1" customHeight="1" thickBot="1" x14ac:dyDescent="0.3">
      <c r="A112" s="1028" t="s">
        <v>25</v>
      </c>
      <c r="B112" s="14"/>
      <c r="C112" s="14"/>
      <c r="D112" s="14"/>
      <c r="E112" s="1064"/>
    </row>
    <row r="113" spans="1:5" ht="15.75" hidden="1" thickBot="1" x14ac:dyDescent="0.3">
      <c r="A113" s="1030" t="s">
        <v>296</v>
      </c>
      <c r="B113" s="15"/>
      <c r="C113" s="14"/>
      <c r="D113" s="14"/>
      <c r="E113" s="1064"/>
    </row>
    <row r="114" spans="1:5" ht="15.75" hidden="1" thickBot="1" x14ac:dyDescent="0.3">
      <c r="A114" s="1030" t="s">
        <v>297</v>
      </c>
      <c r="B114" s="15"/>
      <c r="C114" s="14"/>
      <c r="D114" s="14"/>
      <c r="E114" s="1064"/>
    </row>
    <row r="115" spans="1:5" ht="24.75" hidden="1" customHeight="1" thickBot="1" x14ac:dyDescent="0.3">
      <c r="A115" s="1028" t="s">
        <v>26</v>
      </c>
      <c r="B115" s="42">
        <v>0</v>
      </c>
      <c r="C115" s="43">
        <v>0</v>
      </c>
      <c r="D115" s="43">
        <v>0</v>
      </c>
      <c r="E115" s="1066">
        <v>0</v>
      </c>
    </row>
    <row r="116" spans="1:5" ht="15.75" hidden="1" thickBot="1" x14ac:dyDescent="0.3">
      <c r="A116" s="1030" t="s">
        <v>296</v>
      </c>
      <c r="B116" s="15"/>
      <c r="C116" s="14"/>
      <c r="D116" s="14"/>
      <c r="E116" s="1064"/>
    </row>
    <row r="117" spans="1:5" ht="15.75" hidden="1" thickBot="1" x14ac:dyDescent="0.3">
      <c r="A117" s="1030" t="s">
        <v>297</v>
      </c>
      <c r="B117" s="15"/>
      <c r="C117" s="14"/>
      <c r="D117" s="14"/>
      <c r="E117" s="1064"/>
    </row>
    <row r="118" spans="1:5" ht="15.75" hidden="1" thickBot="1" x14ac:dyDescent="0.3">
      <c r="A118" s="1028" t="s">
        <v>27</v>
      </c>
      <c r="B118" s="15"/>
      <c r="C118" s="14"/>
      <c r="D118" s="14"/>
      <c r="E118" s="1064"/>
    </row>
    <row r="119" spans="1:5" ht="15.75" hidden="1" thickBot="1" x14ac:dyDescent="0.3">
      <c r="A119" s="1030" t="s">
        <v>296</v>
      </c>
      <c r="B119" s="15"/>
      <c r="C119" s="14"/>
      <c r="D119" s="14"/>
      <c r="E119" s="1064"/>
    </row>
    <row r="120" spans="1:5" ht="15.75" hidden="1" thickBot="1" x14ac:dyDescent="0.3">
      <c r="A120" s="1030" t="s">
        <v>297</v>
      </c>
      <c r="B120" s="15"/>
      <c r="C120" s="14"/>
      <c r="D120" s="14"/>
      <c r="E120" s="1064"/>
    </row>
    <row r="121" spans="1:5" ht="15.75" hidden="1" thickBot="1" x14ac:dyDescent="0.3">
      <c r="A121" s="1028" t="s">
        <v>28</v>
      </c>
      <c r="B121" s="15"/>
      <c r="C121" s="14"/>
      <c r="D121" s="14"/>
      <c r="E121" s="1064"/>
    </row>
    <row r="122" spans="1:5" ht="15.75" hidden="1" thickBot="1" x14ac:dyDescent="0.3">
      <c r="A122" s="1030" t="s">
        <v>296</v>
      </c>
      <c r="B122" s="15"/>
      <c r="C122" s="14"/>
      <c r="D122" s="14"/>
      <c r="E122" s="1064"/>
    </row>
    <row r="123" spans="1:5" ht="15" hidden="1" customHeight="1" thickBot="1" x14ac:dyDescent="0.3">
      <c r="A123" s="1030" t="s">
        <v>297</v>
      </c>
      <c r="B123" s="15"/>
      <c r="C123" s="14"/>
      <c r="D123" s="14"/>
      <c r="E123" s="1064"/>
    </row>
    <row r="124" spans="1:5" ht="15.75" hidden="1" thickBot="1" x14ac:dyDescent="0.3">
      <c r="A124" s="1028" t="s">
        <v>29</v>
      </c>
      <c r="B124" s="15">
        <v>0</v>
      </c>
      <c r="C124" s="14">
        <v>0</v>
      </c>
      <c r="D124" s="14">
        <v>0</v>
      </c>
      <c r="E124" s="1064">
        <v>0</v>
      </c>
    </row>
    <row r="125" spans="1:5" ht="15.75" hidden="1" thickBot="1" x14ac:dyDescent="0.3">
      <c r="A125" s="1030" t="s">
        <v>296</v>
      </c>
      <c r="B125" s="15"/>
      <c r="C125" s="14"/>
      <c r="D125" s="14"/>
      <c r="E125" s="1064"/>
    </row>
    <row r="126" spans="1:5" ht="15.75" hidden="1" thickBot="1" x14ac:dyDescent="0.3">
      <c r="A126" s="1030" t="s">
        <v>297</v>
      </c>
      <c r="B126" s="15"/>
      <c r="C126" s="14"/>
      <c r="D126" s="14"/>
      <c r="E126" s="1064"/>
    </row>
    <row r="127" spans="1:5" ht="24.75" hidden="1" thickBot="1" x14ac:dyDescent="0.3">
      <c r="A127" s="1028" t="s">
        <v>30</v>
      </c>
      <c r="B127" s="15"/>
      <c r="C127" s="14"/>
      <c r="D127" s="14"/>
      <c r="E127" s="1064"/>
    </row>
    <row r="128" spans="1:5" ht="15.75" hidden="1" thickBot="1" x14ac:dyDescent="0.3">
      <c r="A128" s="1030" t="s">
        <v>296</v>
      </c>
      <c r="B128" s="15"/>
      <c r="C128" s="14"/>
      <c r="D128" s="14"/>
      <c r="E128" s="1064"/>
    </row>
    <row r="129" spans="1:5" ht="15.75" hidden="1" thickBot="1" x14ac:dyDescent="0.3">
      <c r="A129" s="1030" t="s">
        <v>297</v>
      </c>
      <c r="B129" s="15"/>
      <c r="C129" s="14"/>
      <c r="D129" s="14"/>
      <c r="E129" s="1064"/>
    </row>
    <row r="130" spans="1:5" ht="15.75" hidden="1" thickBot="1" x14ac:dyDescent="0.3">
      <c r="A130" s="1067" t="s">
        <v>53</v>
      </c>
      <c r="B130" s="15">
        <f>B127+B124+B121+B118+B115+B112+B109</f>
        <v>0</v>
      </c>
      <c r="C130" s="15">
        <f>C127+C124+C121+C118+C115+C112+C109</f>
        <v>0</v>
      </c>
      <c r="D130" s="15">
        <f>D127+D124+D121+D118+D115+D112+D109</f>
        <v>0</v>
      </c>
      <c r="E130" s="1068">
        <f>E127+E124+E121+E118+E115+E112+E109</f>
        <v>0</v>
      </c>
    </row>
    <row r="131" spans="1:5" ht="17.25" hidden="1" customHeight="1" thickBot="1" x14ac:dyDescent="0.3">
      <c r="A131" s="1059" t="s">
        <v>32</v>
      </c>
      <c r="B131" s="18">
        <f>IF(B130-B101=0,0,"Error")</f>
        <v>0</v>
      </c>
      <c r="C131" s="18">
        <f>IF(C130-C101=0,0,"Error")</f>
        <v>0</v>
      </c>
      <c r="D131" s="18">
        <f>IF(D130-D101=0,0,"Error")</f>
        <v>0</v>
      </c>
      <c r="E131" s="1069">
        <f>IF(E130-E101=0,0,"Error")</f>
        <v>0</v>
      </c>
    </row>
    <row r="132" spans="1:5" ht="15.75" thickBot="1" x14ac:dyDescent="0.3">
      <c r="A132" s="1688" t="s">
        <v>39</v>
      </c>
      <c r="B132" s="1323"/>
      <c r="C132" s="1323"/>
      <c r="D132" s="1323"/>
      <c r="E132" s="1689"/>
    </row>
    <row r="133" spans="1:5" ht="15.75" thickBot="1" x14ac:dyDescent="0.3">
      <c r="A133" s="1688" t="s">
        <v>40</v>
      </c>
      <c r="B133" s="1323"/>
      <c r="C133" s="1323"/>
      <c r="D133" s="1323"/>
      <c r="E133" s="1689"/>
    </row>
    <row r="134" spans="1:5" ht="15.75" thickBot="1" x14ac:dyDescent="0.3">
      <c r="A134" s="1070" t="s">
        <v>45</v>
      </c>
      <c r="B134" s="1708" t="s">
        <v>543</v>
      </c>
      <c r="C134" s="1709"/>
      <c r="D134" s="1709"/>
      <c r="E134" s="1710"/>
    </row>
    <row r="135" spans="1:5" ht="34.5" thickBot="1" x14ac:dyDescent="0.3">
      <c r="A135" s="1009" t="s">
        <v>14</v>
      </c>
      <c r="B135" s="146" t="s">
        <v>1407</v>
      </c>
      <c r="C135" s="103" t="s">
        <v>306</v>
      </c>
      <c r="D135" s="1711" t="s">
        <v>233</v>
      </c>
      <c r="E135" s="1712"/>
    </row>
    <row r="136" spans="1:5" ht="33.75" customHeight="1" thickBot="1" x14ac:dyDescent="0.3">
      <c r="A136" s="1010" t="s">
        <v>15</v>
      </c>
      <c r="B136" s="1682" t="s">
        <v>232</v>
      </c>
      <c r="C136" s="1559"/>
      <c r="D136" s="1559"/>
      <c r="E136" s="1683"/>
    </row>
    <row r="137" spans="1:5" ht="15.75" thickBot="1" x14ac:dyDescent="0.3">
      <c r="A137" s="1010" t="s">
        <v>16</v>
      </c>
      <c r="B137" s="1696" t="s">
        <v>1408</v>
      </c>
      <c r="C137" s="1697"/>
      <c r="D137" s="1697"/>
      <c r="E137" s="1698"/>
    </row>
    <row r="138" spans="1:5" x14ac:dyDescent="0.25">
      <c r="A138" s="1680"/>
      <c r="B138" s="8">
        <v>2019</v>
      </c>
      <c r="C138" s="8">
        <v>2020</v>
      </c>
      <c r="D138" s="8">
        <v>2021</v>
      </c>
      <c r="E138" s="1011">
        <v>2022</v>
      </c>
    </row>
    <row r="139" spans="1:5" ht="15.75" thickBot="1" x14ac:dyDescent="0.3">
      <c r="A139" s="1681"/>
      <c r="B139" s="9" t="s">
        <v>8</v>
      </c>
      <c r="C139" s="9" t="s">
        <v>9</v>
      </c>
      <c r="D139" s="9" t="s">
        <v>9</v>
      </c>
      <c r="E139" s="1012" t="s">
        <v>9</v>
      </c>
    </row>
    <row r="140" spans="1:5" ht="15.75" thickBot="1" x14ac:dyDescent="0.3">
      <c r="A140" s="1010" t="s">
        <v>17</v>
      </c>
      <c r="B140" s="426">
        <v>50</v>
      </c>
      <c r="C140" s="426">
        <v>20</v>
      </c>
      <c r="D140" s="426">
        <v>20</v>
      </c>
      <c r="E140" s="1071">
        <v>20</v>
      </c>
    </row>
    <row r="141" spans="1:5" ht="15.75" thickBot="1" x14ac:dyDescent="0.3">
      <c r="A141" s="1010" t="s">
        <v>18</v>
      </c>
      <c r="B141" s="130">
        <f>B159</f>
        <v>1540</v>
      </c>
      <c r="C141" s="130">
        <f>C159</f>
        <v>1540</v>
      </c>
      <c r="D141" s="130">
        <f>D159</f>
        <v>1540</v>
      </c>
      <c r="E141" s="1013">
        <f>E159</f>
        <v>1540</v>
      </c>
    </row>
    <row r="142" spans="1:5" ht="15.75" thickBot="1" x14ac:dyDescent="0.3">
      <c r="A142" s="1010" t="s">
        <v>19</v>
      </c>
      <c r="B142" s="130">
        <f>B141/B140</f>
        <v>30.8</v>
      </c>
      <c r="C142" s="130">
        <f>C141/C140</f>
        <v>77</v>
      </c>
      <c r="D142" s="130">
        <f>D141/D140</f>
        <v>77</v>
      </c>
      <c r="E142" s="1013">
        <f>E141/E140</f>
        <v>77</v>
      </c>
    </row>
    <row r="143" spans="1:5" ht="15.75" thickBot="1" x14ac:dyDescent="0.3">
      <c r="A143" s="1010" t="s">
        <v>20</v>
      </c>
      <c r="B143" s="426" t="s">
        <v>21</v>
      </c>
      <c r="C143" s="142">
        <f t="shared" ref="C143:E145" si="3">C140/B140-1</f>
        <v>-0.6</v>
      </c>
      <c r="D143" s="142">
        <f t="shared" si="3"/>
        <v>0</v>
      </c>
      <c r="E143" s="1039">
        <f t="shared" si="3"/>
        <v>0</v>
      </c>
    </row>
    <row r="144" spans="1:5" ht="15.75" thickBot="1" x14ac:dyDescent="0.3">
      <c r="A144" s="1010" t="s">
        <v>22</v>
      </c>
      <c r="B144" s="426" t="s">
        <v>21</v>
      </c>
      <c r="C144" s="142">
        <f t="shared" si="3"/>
        <v>0</v>
      </c>
      <c r="D144" s="142">
        <f t="shared" si="3"/>
        <v>0</v>
      </c>
      <c r="E144" s="1039">
        <f t="shared" si="3"/>
        <v>0</v>
      </c>
    </row>
    <row r="145" spans="1:5" ht="15.75" thickBot="1" x14ac:dyDescent="0.3">
      <c r="A145" s="1010" t="s">
        <v>23</v>
      </c>
      <c r="B145" s="426" t="s">
        <v>21</v>
      </c>
      <c r="C145" s="142">
        <f t="shared" si="3"/>
        <v>1.5</v>
      </c>
      <c r="D145" s="142">
        <f t="shared" si="3"/>
        <v>0</v>
      </c>
      <c r="E145" s="1039">
        <f t="shared" si="3"/>
        <v>0</v>
      </c>
    </row>
    <row r="146" spans="1:5" ht="15.75" customHeight="1" thickBot="1" x14ac:dyDescent="0.3">
      <c r="A146" s="1686" t="s">
        <v>164</v>
      </c>
      <c r="B146" s="1379"/>
      <c r="C146" s="1379"/>
      <c r="D146" s="1379"/>
      <c r="E146" s="1687"/>
    </row>
    <row r="147" spans="1:5" x14ac:dyDescent="0.25">
      <c r="A147" s="1680"/>
      <c r="B147" s="8">
        <v>2019</v>
      </c>
      <c r="C147" s="8">
        <v>2020</v>
      </c>
      <c r="D147" s="8">
        <v>2021</v>
      </c>
      <c r="E147" s="1011">
        <v>2022</v>
      </c>
    </row>
    <row r="148" spans="1:5" ht="15.75" thickBot="1" x14ac:dyDescent="0.3">
      <c r="A148" s="1681"/>
      <c r="B148" s="9" t="s">
        <v>8</v>
      </c>
      <c r="C148" s="9" t="s">
        <v>9</v>
      </c>
      <c r="D148" s="9" t="s">
        <v>9</v>
      </c>
      <c r="E148" s="1012" t="s">
        <v>9</v>
      </c>
    </row>
    <row r="149" spans="1:5" ht="15.75" thickBot="1" x14ac:dyDescent="0.3">
      <c r="A149" s="1051" t="s">
        <v>42</v>
      </c>
      <c r="B149" s="143">
        <f>B150+B151+B152+B153</f>
        <v>0</v>
      </c>
      <c r="C149" s="143">
        <f>C150+C151+C152+C153</f>
        <v>0</v>
      </c>
      <c r="D149" s="143">
        <f>D150+D151+D152+D153</f>
        <v>0</v>
      </c>
      <c r="E149" s="1052">
        <f>E150+E151+E152+E153</f>
        <v>0</v>
      </c>
    </row>
    <row r="150" spans="1:5" ht="15.75" thickBot="1" x14ac:dyDescent="0.3">
      <c r="A150" s="1047" t="s">
        <v>296</v>
      </c>
      <c r="B150" s="147"/>
      <c r="C150" s="147"/>
      <c r="D150" s="147"/>
      <c r="E150" s="1072"/>
    </row>
    <row r="151" spans="1:5" ht="15.75" thickBot="1" x14ac:dyDescent="0.3">
      <c r="A151" s="1030" t="s">
        <v>311</v>
      </c>
      <c r="B151" s="14"/>
      <c r="C151" s="14"/>
      <c r="D151" s="14"/>
      <c r="E151" s="1064"/>
    </row>
    <row r="152" spans="1:5" ht="15.75" thickBot="1" x14ac:dyDescent="0.3">
      <c r="A152" s="1073" t="s">
        <v>312</v>
      </c>
      <c r="B152" s="1074"/>
      <c r="C152" s="1074"/>
      <c r="D152" s="1074"/>
      <c r="E152" s="1075"/>
    </row>
    <row r="153" spans="1:5" ht="15.75" thickBot="1" x14ac:dyDescent="0.3">
      <c r="A153" s="1076" t="s">
        <v>313</v>
      </c>
      <c r="B153" s="1077"/>
      <c r="C153" s="1077"/>
      <c r="D153" s="1077"/>
      <c r="E153" s="1078"/>
    </row>
    <row r="154" spans="1:5" ht="15.75" thickBot="1" x14ac:dyDescent="0.3">
      <c r="A154" s="1079" t="s">
        <v>43</v>
      </c>
      <c r="B154" s="1080">
        <f>B155+B156+B157+B158</f>
        <v>1540</v>
      </c>
      <c r="C154" s="1080">
        <f>C155+C156+C157+C158</f>
        <v>1540</v>
      </c>
      <c r="D154" s="1080">
        <f>D155+D156+D157+D158</f>
        <v>1540</v>
      </c>
      <c r="E154" s="1081">
        <f>E155+E156+E157+E158</f>
        <v>1540</v>
      </c>
    </row>
    <row r="155" spans="1:5" ht="15.75" thickBot="1" x14ac:dyDescent="0.3">
      <c r="A155" s="1030" t="s">
        <v>296</v>
      </c>
      <c r="B155" s="1055">
        <v>1540</v>
      </c>
      <c r="C155" s="1055">
        <v>1540</v>
      </c>
      <c r="D155" s="1055">
        <v>1540</v>
      </c>
      <c r="E155" s="1056">
        <v>1540</v>
      </c>
    </row>
    <row r="156" spans="1:5" ht="15.75" thickBot="1" x14ac:dyDescent="0.3">
      <c r="A156" s="1030" t="s">
        <v>311</v>
      </c>
      <c r="B156" s="15"/>
      <c r="C156" s="15"/>
      <c r="D156" s="15"/>
      <c r="E156" s="1068"/>
    </row>
    <row r="157" spans="1:5" ht="15.75" thickBot="1" x14ac:dyDescent="0.3">
      <c r="A157" s="1073" t="s">
        <v>312</v>
      </c>
      <c r="B157" s="1082"/>
      <c r="C157" s="1082"/>
      <c r="D157" s="1082"/>
      <c r="E157" s="1083"/>
    </row>
    <row r="158" spans="1:5" ht="15.75" thickBot="1" x14ac:dyDescent="0.3">
      <c r="A158" s="1047" t="s">
        <v>313</v>
      </c>
      <c r="B158" s="1084"/>
      <c r="C158" s="1084"/>
      <c r="D158" s="1084"/>
      <c r="E158" s="1085"/>
    </row>
    <row r="159" spans="1:5" ht="15.75" thickBot="1" x14ac:dyDescent="0.3">
      <c r="A159" s="1086" t="s">
        <v>31</v>
      </c>
      <c r="B159" s="144">
        <f>B149+B154</f>
        <v>1540</v>
      </c>
      <c r="C159" s="144">
        <f>C149+C154</f>
        <v>1540</v>
      </c>
      <c r="D159" s="144">
        <f>D149+D154</f>
        <v>1540</v>
      </c>
      <c r="E159" s="1058">
        <f>E149+E154</f>
        <v>1540</v>
      </c>
    </row>
    <row r="160" spans="1:5" ht="15.75" thickBot="1" x14ac:dyDescent="0.3">
      <c r="A160" s="1070" t="s">
        <v>45</v>
      </c>
      <c r="B160" s="1708" t="s">
        <v>543</v>
      </c>
      <c r="C160" s="1709"/>
      <c r="D160" s="1709"/>
      <c r="E160" s="1710"/>
    </row>
    <row r="161" spans="1:5" ht="34.5" thickBot="1" x14ac:dyDescent="0.3">
      <c r="A161" s="1009" t="s">
        <v>33</v>
      </c>
      <c r="B161" s="146" t="s">
        <v>235</v>
      </c>
      <c r="C161" s="103" t="s">
        <v>306</v>
      </c>
      <c r="D161" s="1711" t="s">
        <v>236</v>
      </c>
      <c r="E161" s="1712"/>
    </row>
    <row r="162" spans="1:5" ht="46.5" customHeight="1" thickBot="1" x14ac:dyDescent="0.3">
      <c r="A162" s="1010" t="s">
        <v>15</v>
      </c>
      <c r="B162" s="1713" t="s">
        <v>234</v>
      </c>
      <c r="C162" s="1714"/>
      <c r="D162" s="1714"/>
      <c r="E162" s="1715"/>
    </row>
    <row r="163" spans="1:5" ht="16.5" thickBot="1" x14ac:dyDescent="0.3">
      <c r="A163" s="1010" t="s">
        <v>16</v>
      </c>
      <c r="B163" s="1578" t="s">
        <v>1409</v>
      </c>
      <c r="C163" s="1573"/>
      <c r="D163" s="1573"/>
      <c r="E163" s="1716"/>
    </row>
    <row r="164" spans="1:5" x14ac:dyDescent="0.25">
      <c r="A164" s="1680"/>
      <c r="B164" s="8">
        <v>2019</v>
      </c>
      <c r="C164" s="8">
        <v>2020</v>
      </c>
      <c r="D164" s="8">
        <v>2021</v>
      </c>
      <c r="E164" s="1011">
        <v>2022</v>
      </c>
    </row>
    <row r="165" spans="1:5" ht="15.75" thickBot="1" x14ac:dyDescent="0.3">
      <c r="A165" s="1681"/>
      <c r="B165" s="9" t="s">
        <v>8</v>
      </c>
      <c r="C165" s="9" t="s">
        <v>9</v>
      </c>
      <c r="D165" s="9" t="s">
        <v>9</v>
      </c>
      <c r="E165" s="1012" t="s">
        <v>9</v>
      </c>
    </row>
    <row r="166" spans="1:5" ht="15.75" thickBot="1" x14ac:dyDescent="0.3">
      <c r="A166" s="1010" t="s">
        <v>17</v>
      </c>
      <c r="B166" s="426">
        <v>22</v>
      </c>
      <c r="C166" s="426">
        <v>22</v>
      </c>
      <c r="D166" s="426">
        <v>22</v>
      </c>
      <c r="E166" s="1071">
        <v>22</v>
      </c>
    </row>
    <row r="167" spans="1:5" ht="15.75" thickBot="1" x14ac:dyDescent="0.3">
      <c r="A167" s="1010" t="s">
        <v>18</v>
      </c>
      <c r="B167" s="130">
        <f>B185</f>
        <v>960</v>
      </c>
      <c r="C167" s="130">
        <f>C185</f>
        <v>960</v>
      </c>
      <c r="D167" s="130">
        <f>D185</f>
        <v>960</v>
      </c>
      <c r="E167" s="1013">
        <f>E185</f>
        <v>960</v>
      </c>
    </row>
    <row r="168" spans="1:5" ht="15.75" thickBot="1" x14ac:dyDescent="0.3">
      <c r="A168" s="1010" t="s">
        <v>19</v>
      </c>
      <c r="B168" s="130">
        <f>B167/B166</f>
        <v>43.636363636363633</v>
      </c>
      <c r="C168" s="130">
        <f>C167/C166</f>
        <v>43.636363636363633</v>
      </c>
      <c r="D168" s="130">
        <f>D167/D166</f>
        <v>43.636363636363633</v>
      </c>
      <c r="E168" s="1013">
        <f>E167/E166</f>
        <v>43.636363636363633</v>
      </c>
    </row>
    <row r="169" spans="1:5" ht="15.75" thickBot="1" x14ac:dyDescent="0.3">
      <c r="A169" s="1010" t="s">
        <v>20</v>
      </c>
      <c r="B169" s="426" t="s">
        <v>21</v>
      </c>
      <c r="C169" s="142">
        <f t="shared" ref="C169:E171" si="4">C166/B166-1</f>
        <v>0</v>
      </c>
      <c r="D169" s="142">
        <f t="shared" si="4"/>
        <v>0</v>
      </c>
      <c r="E169" s="1039">
        <f t="shared" si="4"/>
        <v>0</v>
      </c>
    </row>
    <row r="170" spans="1:5" ht="15.75" thickBot="1" x14ac:dyDescent="0.3">
      <c r="A170" s="1010" t="s">
        <v>22</v>
      </c>
      <c r="B170" s="426" t="s">
        <v>21</v>
      </c>
      <c r="C170" s="142">
        <f t="shared" si="4"/>
        <v>0</v>
      </c>
      <c r="D170" s="142">
        <f t="shared" si="4"/>
        <v>0</v>
      </c>
      <c r="E170" s="1039">
        <f t="shared" si="4"/>
        <v>0</v>
      </c>
    </row>
    <row r="171" spans="1:5" ht="15.75" thickBot="1" x14ac:dyDescent="0.3">
      <c r="A171" s="1010" t="s">
        <v>23</v>
      </c>
      <c r="B171" s="426" t="s">
        <v>21</v>
      </c>
      <c r="C171" s="142">
        <f t="shared" si="4"/>
        <v>0</v>
      </c>
      <c r="D171" s="142">
        <f t="shared" si="4"/>
        <v>0</v>
      </c>
      <c r="E171" s="1039">
        <f t="shared" si="4"/>
        <v>0</v>
      </c>
    </row>
    <row r="172" spans="1:5" ht="15.75" thickBot="1" x14ac:dyDescent="0.3">
      <c r="A172" s="1686" t="s">
        <v>229</v>
      </c>
      <c r="B172" s="1379"/>
      <c r="C172" s="1379"/>
      <c r="D172" s="1379"/>
      <c r="E172" s="1687"/>
    </row>
    <row r="173" spans="1:5" x14ac:dyDescent="0.25">
      <c r="A173" s="1680"/>
      <c r="B173" s="8">
        <v>2019</v>
      </c>
      <c r="C173" s="8">
        <v>2020</v>
      </c>
      <c r="D173" s="8">
        <v>2021</v>
      </c>
      <c r="E173" s="1011">
        <v>2022</v>
      </c>
    </row>
    <row r="174" spans="1:5" ht="15.75" thickBot="1" x14ac:dyDescent="0.3">
      <c r="A174" s="1681"/>
      <c r="B174" s="9" t="s">
        <v>8</v>
      </c>
      <c r="C174" s="9" t="s">
        <v>9</v>
      </c>
      <c r="D174" s="9" t="s">
        <v>9</v>
      </c>
      <c r="E174" s="1012" t="s">
        <v>9</v>
      </c>
    </row>
    <row r="175" spans="1:5" ht="15.75" thickBot="1" x14ac:dyDescent="0.3">
      <c r="A175" s="1028" t="s">
        <v>42</v>
      </c>
      <c r="B175" s="145">
        <f>B176+B177+B178+B179</f>
        <v>0</v>
      </c>
      <c r="C175" s="145">
        <f>C176+C177+C178+C179</f>
        <v>0</v>
      </c>
      <c r="D175" s="145">
        <f>D176+D177+D178+D179</f>
        <v>0</v>
      </c>
      <c r="E175" s="1054">
        <f>E176+E177+E178+E179</f>
        <v>0</v>
      </c>
    </row>
    <row r="176" spans="1:5" ht="15.75" thickBot="1" x14ac:dyDescent="0.3">
      <c r="A176" s="1030" t="s">
        <v>296</v>
      </c>
      <c r="B176" s="14"/>
      <c r="C176" s="14"/>
      <c r="D176" s="14"/>
      <c r="E176" s="1064"/>
    </row>
    <row r="177" spans="1:5" ht="15.75" thickBot="1" x14ac:dyDescent="0.3">
      <c r="A177" s="1030" t="s">
        <v>311</v>
      </c>
      <c r="B177" s="14"/>
      <c r="C177" s="14"/>
      <c r="D177" s="14"/>
      <c r="E177" s="1064"/>
    </row>
    <row r="178" spans="1:5" ht="15.75" thickBot="1" x14ac:dyDescent="0.3">
      <c r="A178" s="1030" t="s">
        <v>312</v>
      </c>
      <c r="B178" s="14"/>
      <c r="C178" s="14"/>
      <c r="D178" s="14"/>
      <c r="E178" s="1064"/>
    </row>
    <row r="179" spans="1:5" ht="15.75" thickBot="1" x14ac:dyDescent="0.3">
      <c r="A179" s="1030" t="s">
        <v>313</v>
      </c>
      <c r="B179" s="14"/>
      <c r="C179" s="14"/>
      <c r="D179" s="14"/>
      <c r="E179" s="1064"/>
    </row>
    <row r="180" spans="1:5" ht="15.75" thickBot="1" x14ac:dyDescent="0.3">
      <c r="A180" s="1028" t="s">
        <v>43</v>
      </c>
      <c r="B180" s="145">
        <f>B181+B182+B183+B184</f>
        <v>960</v>
      </c>
      <c r="C180" s="145">
        <f>C181+C182+C183+C184</f>
        <v>960</v>
      </c>
      <c r="D180" s="145">
        <f>D181+D182+D183+D184</f>
        <v>960</v>
      </c>
      <c r="E180" s="1054">
        <f>E181+E182+E183+E184</f>
        <v>960</v>
      </c>
    </row>
    <row r="181" spans="1:5" ht="15.75" thickBot="1" x14ac:dyDescent="0.3">
      <c r="A181" s="1030" t="s">
        <v>296</v>
      </c>
      <c r="B181" s="1055">
        <v>960</v>
      </c>
      <c r="C181" s="1055">
        <v>960</v>
      </c>
      <c r="D181" s="1055">
        <v>960</v>
      </c>
      <c r="E181" s="1056">
        <v>960</v>
      </c>
    </row>
    <row r="182" spans="1:5" ht="15.75" thickBot="1" x14ac:dyDescent="0.3">
      <c r="A182" s="1030" t="s">
        <v>311</v>
      </c>
      <c r="B182" s="15"/>
      <c r="C182" s="15"/>
      <c r="D182" s="15"/>
      <c r="E182" s="1068"/>
    </row>
    <row r="183" spans="1:5" ht="15.75" thickBot="1" x14ac:dyDescent="0.3">
      <c r="A183" s="1030" t="s">
        <v>312</v>
      </c>
      <c r="B183" s="15"/>
      <c r="C183" s="15"/>
      <c r="D183" s="15"/>
      <c r="E183" s="1068"/>
    </row>
    <row r="184" spans="1:5" ht="15.75" thickBot="1" x14ac:dyDescent="0.3">
      <c r="A184" s="1030" t="s">
        <v>313</v>
      </c>
      <c r="B184" s="15"/>
      <c r="C184" s="15"/>
      <c r="D184" s="15"/>
      <c r="E184" s="1068"/>
    </row>
    <row r="185" spans="1:5" ht="15.75" thickBot="1" x14ac:dyDescent="0.3">
      <c r="A185" s="1087" t="s">
        <v>34</v>
      </c>
      <c r="B185" s="144">
        <f>B175+B180</f>
        <v>960</v>
      </c>
      <c r="C185" s="144">
        <f>C175+C180</f>
        <v>960</v>
      </c>
      <c r="D185" s="144">
        <f>D175+D180</f>
        <v>960</v>
      </c>
      <c r="E185" s="1058">
        <f>E175+E180</f>
        <v>960</v>
      </c>
    </row>
    <row r="186" spans="1:5" ht="15.75" thickBot="1" x14ac:dyDescent="0.3">
      <c r="A186" s="1070" t="s">
        <v>45</v>
      </c>
      <c r="B186" s="1708" t="s">
        <v>543</v>
      </c>
      <c r="C186" s="1709"/>
      <c r="D186" s="1709"/>
      <c r="E186" s="1710"/>
    </row>
    <row r="187" spans="1:5" ht="34.5" thickBot="1" x14ac:dyDescent="0.3">
      <c r="A187" s="1009" t="s">
        <v>35</v>
      </c>
      <c r="B187" s="146" t="s">
        <v>1410</v>
      </c>
      <c r="C187" s="103" t="s">
        <v>306</v>
      </c>
      <c r="D187" s="1711" t="s">
        <v>1411</v>
      </c>
      <c r="E187" s="1712"/>
    </row>
    <row r="188" spans="1:5" ht="36.75" customHeight="1" thickBot="1" x14ac:dyDescent="0.3">
      <c r="A188" s="1010" t="s">
        <v>15</v>
      </c>
      <c r="B188" s="1567" t="s">
        <v>1412</v>
      </c>
      <c r="C188" s="1568"/>
      <c r="D188" s="1568"/>
      <c r="E188" s="1666"/>
    </row>
    <row r="189" spans="1:5" ht="16.5" thickBot="1" x14ac:dyDescent="0.3">
      <c r="A189" s="1020" t="s">
        <v>16</v>
      </c>
      <c r="B189" s="1717" t="s">
        <v>1413</v>
      </c>
      <c r="C189" s="1718"/>
      <c r="D189" s="1718"/>
      <c r="E189" s="1719"/>
    </row>
    <row r="190" spans="1:5" x14ac:dyDescent="0.25">
      <c r="A190" s="1702"/>
      <c r="B190" s="8">
        <v>2019</v>
      </c>
      <c r="C190" s="8">
        <v>2020</v>
      </c>
      <c r="D190" s="8">
        <v>2021</v>
      </c>
      <c r="E190" s="1011">
        <v>2022</v>
      </c>
    </row>
    <row r="191" spans="1:5" ht="15.75" thickBot="1" x14ac:dyDescent="0.3">
      <c r="A191" s="1681"/>
      <c r="B191" s="9" t="s">
        <v>8</v>
      </c>
      <c r="C191" s="9" t="s">
        <v>9</v>
      </c>
      <c r="D191" s="9" t="s">
        <v>9</v>
      </c>
      <c r="E191" s="1012" t="s">
        <v>9</v>
      </c>
    </row>
    <row r="192" spans="1:5" ht="16.5" customHeight="1" thickBot="1" x14ac:dyDescent="0.3">
      <c r="A192" s="1010" t="s">
        <v>17</v>
      </c>
      <c r="B192" s="426">
        <v>0</v>
      </c>
      <c r="C192" s="426">
        <v>0</v>
      </c>
      <c r="D192" s="426">
        <v>0</v>
      </c>
      <c r="E192" s="1071">
        <v>0</v>
      </c>
    </row>
    <row r="193" spans="1:5" ht="15.75" thickBot="1" x14ac:dyDescent="0.3">
      <c r="A193" s="1014" t="s">
        <v>18</v>
      </c>
      <c r="B193" s="1015">
        <f>B211</f>
        <v>0</v>
      </c>
      <c r="C193" s="1015">
        <f>C211</f>
        <v>0</v>
      </c>
      <c r="D193" s="1015">
        <f>D211</f>
        <v>0</v>
      </c>
      <c r="E193" s="1016">
        <f>E211</f>
        <v>0</v>
      </c>
    </row>
    <row r="194" spans="1:5" ht="15.75" thickBot="1" x14ac:dyDescent="0.3">
      <c r="A194" s="1017" t="s">
        <v>19</v>
      </c>
      <c r="B194" s="1018" t="e">
        <f>B193/B192</f>
        <v>#DIV/0!</v>
      </c>
      <c r="C194" s="1018" t="e">
        <f>C193/C192</f>
        <v>#DIV/0!</v>
      </c>
      <c r="D194" s="1018" t="e">
        <f>D193/D192</f>
        <v>#DIV/0!</v>
      </c>
      <c r="E194" s="1019" t="e">
        <f>E193/E192</f>
        <v>#DIV/0!</v>
      </c>
    </row>
    <row r="195" spans="1:5" ht="15.75" thickBot="1" x14ac:dyDescent="0.3">
      <c r="A195" s="1010" t="s">
        <v>20</v>
      </c>
      <c r="B195" s="426" t="s">
        <v>21</v>
      </c>
      <c r="C195" s="142" t="e">
        <f t="shared" ref="C195:E197" si="5">C192/B192-1</f>
        <v>#DIV/0!</v>
      </c>
      <c r="D195" s="142" t="e">
        <f t="shared" si="5"/>
        <v>#DIV/0!</v>
      </c>
      <c r="E195" s="1039" t="e">
        <f t="shared" si="5"/>
        <v>#DIV/0!</v>
      </c>
    </row>
    <row r="196" spans="1:5" ht="15.75" thickBot="1" x14ac:dyDescent="0.3">
      <c r="A196" s="1010" t="s">
        <v>22</v>
      </c>
      <c r="B196" s="426" t="s">
        <v>21</v>
      </c>
      <c r="C196" s="142" t="e">
        <f t="shared" si="5"/>
        <v>#DIV/0!</v>
      </c>
      <c r="D196" s="142" t="e">
        <f t="shared" si="5"/>
        <v>#DIV/0!</v>
      </c>
      <c r="E196" s="1039" t="e">
        <f t="shared" si="5"/>
        <v>#DIV/0!</v>
      </c>
    </row>
    <row r="197" spans="1:5" ht="15.75" thickBot="1" x14ac:dyDescent="0.3">
      <c r="A197" s="1010" t="s">
        <v>23</v>
      </c>
      <c r="B197" s="426" t="s">
        <v>21</v>
      </c>
      <c r="C197" s="142" t="e">
        <f t="shared" si="5"/>
        <v>#DIV/0!</v>
      </c>
      <c r="D197" s="142" t="e">
        <f t="shared" si="5"/>
        <v>#DIV/0!</v>
      </c>
      <c r="E197" s="1039" t="e">
        <f t="shared" si="5"/>
        <v>#DIV/0!</v>
      </c>
    </row>
    <row r="198" spans="1:5" ht="15.75" customHeight="1" thickBot="1" x14ac:dyDescent="0.3">
      <c r="A198" s="1686" t="s">
        <v>229</v>
      </c>
      <c r="B198" s="1379"/>
      <c r="C198" s="1379"/>
      <c r="D198" s="1379"/>
      <c r="E198" s="1687"/>
    </row>
    <row r="199" spans="1:5" x14ac:dyDescent="0.25">
      <c r="A199" s="1680"/>
      <c r="B199" s="8">
        <v>2019</v>
      </c>
      <c r="C199" s="8">
        <v>2020</v>
      </c>
      <c r="D199" s="8">
        <v>2021</v>
      </c>
      <c r="E199" s="1011">
        <v>2022</v>
      </c>
    </row>
    <row r="200" spans="1:5" ht="15.75" thickBot="1" x14ac:dyDescent="0.3">
      <c r="A200" s="1681"/>
      <c r="B200" s="9" t="s">
        <v>8</v>
      </c>
      <c r="C200" s="9" t="s">
        <v>9</v>
      </c>
      <c r="D200" s="9" t="s">
        <v>9</v>
      </c>
      <c r="E200" s="1012" t="s">
        <v>9</v>
      </c>
    </row>
    <row r="201" spans="1:5" ht="15.75" thickBot="1" x14ac:dyDescent="0.3">
      <c r="A201" s="1028" t="s">
        <v>42</v>
      </c>
      <c r="B201" s="145">
        <f>B202+B203+B204+B205</f>
        <v>0</v>
      </c>
      <c r="C201" s="145">
        <f>C202+C203+C204+C205</f>
        <v>0</v>
      </c>
      <c r="D201" s="145">
        <f>D202+D203+D204+D205</f>
        <v>0</v>
      </c>
      <c r="E201" s="1054">
        <f>E202+E203+E204+E205</f>
        <v>0</v>
      </c>
    </row>
    <row r="202" spans="1:5" ht="15.75" thickBot="1" x14ac:dyDescent="0.3">
      <c r="A202" s="1030" t="s">
        <v>296</v>
      </c>
      <c r="B202" s="14"/>
      <c r="C202" s="14"/>
      <c r="D202" s="14"/>
      <c r="E202" s="1064"/>
    </row>
    <row r="203" spans="1:5" ht="15.75" thickBot="1" x14ac:dyDescent="0.3">
      <c r="A203" s="1030" t="s">
        <v>311</v>
      </c>
      <c r="B203" s="14"/>
      <c r="C203" s="14"/>
      <c r="D203" s="14"/>
      <c r="E203" s="1064"/>
    </row>
    <row r="204" spans="1:5" ht="15.75" thickBot="1" x14ac:dyDescent="0.3">
      <c r="A204" s="1030" t="s">
        <v>312</v>
      </c>
      <c r="B204" s="14"/>
      <c r="C204" s="14"/>
      <c r="D204" s="14"/>
      <c r="E204" s="1064"/>
    </row>
    <row r="205" spans="1:5" ht="15.75" thickBot="1" x14ac:dyDescent="0.3">
      <c r="A205" s="1030" t="s">
        <v>313</v>
      </c>
      <c r="B205" s="14"/>
      <c r="C205" s="14"/>
      <c r="D205" s="14"/>
      <c r="E205" s="1064"/>
    </row>
    <row r="206" spans="1:5" ht="15.75" thickBot="1" x14ac:dyDescent="0.3">
      <c r="A206" s="1028" t="s">
        <v>43</v>
      </c>
      <c r="B206" s="145">
        <f>B207+B208+B209+B210</f>
        <v>0</v>
      </c>
      <c r="C206" s="145">
        <f>C207+C208+C209+C210</f>
        <v>0</v>
      </c>
      <c r="D206" s="145">
        <f>D207+D208+D209+D210</f>
        <v>0</v>
      </c>
      <c r="E206" s="1054">
        <f>E207+E208+E209+E210</f>
        <v>0</v>
      </c>
    </row>
    <row r="207" spans="1:5" ht="15.75" thickBot="1" x14ac:dyDescent="0.3">
      <c r="A207" s="1030" t="s">
        <v>296</v>
      </c>
      <c r="B207" s="1055">
        <v>0</v>
      </c>
      <c r="C207" s="1055">
        <v>0</v>
      </c>
      <c r="D207" s="1055">
        <v>0</v>
      </c>
      <c r="E207" s="1056">
        <v>0</v>
      </c>
    </row>
    <row r="208" spans="1:5" ht="15.75" thickBot="1" x14ac:dyDescent="0.3">
      <c r="A208" s="1030" t="s">
        <v>311</v>
      </c>
      <c r="B208" s="15"/>
      <c r="C208" s="15"/>
      <c r="D208" s="15"/>
      <c r="E208" s="1068"/>
    </row>
    <row r="209" spans="1:5" ht="15.75" thickBot="1" x14ac:dyDescent="0.3">
      <c r="A209" s="1030" t="s">
        <v>312</v>
      </c>
      <c r="B209" s="15"/>
      <c r="C209" s="15"/>
      <c r="D209" s="15"/>
      <c r="E209" s="1068"/>
    </row>
    <row r="210" spans="1:5" ht="15.75" thickBot="1" x14ac:dyDescent="0.3">
      <c r="A210" s="1030" t="s">
        <v>313</v>
      </c>
      <c r="B210" s="15"/>
      <c r="C210" s="15"/>
      <c r="D210" s="15"/>
      <c r="E210" s="1068"/>
    </row>
    <row r="211" spans="1:5" ht="15.75" thickBot="1" x14ac:dyDescent="0.3">
      <c r="A211" s="1087" t="s">
        <v>36</v>
      </c>
      <c r="B211" s="144">
        <f>B201+B206</f>
        <v>0</v>
      </c>
      <c r="C211" s="144">
        <f>C201+C206</f>
        <v>0</v>
      </c>
      <c r="D211" s="144">
        <f>D201+D206</f>
        <v>0</v>
      </c>
      <c r="E211" s="1058">
        <f>E201+E206</f>
        <v>0</v>
      </c>
    </row>
    <row r="212" spans="1:5" ht="15.75" thickBot="1" x14ac:dyDescent="0.3">
      <c r="A212" s="1688" t="s">
        <v>46</v>
      </c>
      <c r="B212" s="1323"/>
      <c r="C212" s="1323"/>
      <c r="D212" s="1323"/>
      <c r="E212" s="1689"/>
    </row>
    <row r="213" spans="1:5" ht="15.75" thickBot="1" x14ac:dyDescent="0.3">
      <c r="A213" s="1688" t="s">
        <v>47</v>
      </c>
      <c r="B213" s="1323"/>
      <c r="C213" s="1323"/>
      <c r="D213" s="1323"/>
      <c r="E213" s="1689"/>
    </row>
    <row r="214" spans="1:5" ht="15.75" thickBot="1" x14ac:dyDescent="0.3">
      <c r="A214" s="1088" t="s">
        <v>56</v>
      </c>
      <c r="B214" s="1427"/>
      <c r="C214" s="1428"/>
      <c r="D214" s="1429"/>
      <c r="E214" s="1524"/>
    </row>
    <row r="215" spans="1:5" ht="34.5" thickBot="1" x14ac:dyDescent="0.3">
      <c r="A215" s="1088" t="s">
        <v>82</v>
      </c>
      <c r="B215" s="7" t="s">
        <v>1414</v>
      </c>
      <c r="C215" s="101" t="s">
        <v>306</v>
      </c>
      <c r="D215" s="1711" t="s">
        <v>237</v>
      </c>
      <c r="E215" s="1712"/>
    </row>
    <row r="216" spans="1:5" ht="15.75" thickBot="1" x14ac:dyDescent="0.3">
      <c r="A216" s="1089"/>
      <c r="B216" s="1427"/>
      <c r="C216" s="1431"/>
      <c r="D216" s="1429"/>
      <c r="E216" s="1524"/>
    </row>
    <row r="217" spans="1:5" ht="45.75" customHeight="1" thickBot="1" x14ac:dyDescent="0.3">
      <c r="A217" s="1010" t="s">
        <v>15</v>
      </c>
      <c r="B217" s="1693" t="s">
        <v>89</v>
      </c>
      <c r="C217" s="1694"/>
      <c r="D217" s="1694"/>
      <c r="E217" s="1695"/>
    </row>
    <row r="218" spans="1:5" ht="15.75" thickBot="1" x14ac:dyDescent="0.3">
      <c r="A218" s="1010" t="s">
        <v>16</v>
      </c>
      <c r="B218" s="1696" t="s">
        <v>1415</v>
      </c>
      <c r="C218" s="1697"/>
      <c r="D218" s="1697"/>
      <c r="E218" s="1698"/>
    </row>
    <row r="219" spans="1:5" x14ac:dyDescent="0.25">
      <c r="A219" s="1680"/>
      <c r="B219" s="8">
        <v>2019</v>
      </c>
      <c r="C219" s="8">
        <v>2020</v>
      </c>
      <c r="D219" s="8">
        <v>2021</v>
      </c>
      <c r="E219" s="1011">
        <v>2022</v>
      </c>
    </row>
    <row r="220" spans="1:5" ht="15.75" thickBot="1" x14ac:dyDescent="0.3">
      <c r="A220" s="1681"/>
      <c r="B220" s="9" t="s">
        <v>8</v>
      </c>
      <c r="C220" s="9" t="s">
        <v>9</v>
      </c>
      <c r="D220" s="9" t="s">
        <v>9</v>
      </c>
      <c r="E220" s="1012" t="s">
        <v>9</v>
      </c>
    </row>
    <row r="221" spans="1:5" ht="15.75" thickBot="1" x14ac:dyDescent="0.3">
      <c r="A221" s="1010" t="s">
        <v>17</v>
      </c>
      <c r="B221" s="130">
        <v>1</v>
      </c>
      <c r="C221" s="130">
        <v>1</v>
      </c>
      <c r="D221" s="130">
        <v>1</v>
      </c>
      <c r="E221" s="1013">
        <v>1</v>
      </c>
    </row>
    <row r="222" spans="1:5" ht="15.75" thickBot="1" x14ac:dyDescent="0.3">
      <c r="A222" s="1010" t="s">
        <v>18</v>
      </c>
      <c r="B222" s="130">
        <v>1000</v>
      </c>
      <c r="C222" s="130">
        <v>1500</v>
      </c>
      <c r="D222" s="130">
        <v>1500</v>
      </c>
      <c r="E222" s="1013">
        <v>1500</v>
      </c>
    </row>
    <row r="223" spans="1:5" ht="15.75" thickBot="1" x14ac:dyDescent="0.3">
      <c r="A223" s="1010" t="s">
        <v>19</v>
      </c>
      <c r="B223" s="130">
        <f>B222/B221</f>
        <v>1000</v>
      </c>
      <c r="C223" s="130">
        <f>C222/C221</f>
        <v>1500</v>
      </c>
      <c r="D223" s="130">
        <f>D222/D221</f>
        <v>1500</v>
      </c>
      <c r="E223" s="1013">
        <f>E222/E221</f>
        <v>1500</v>
      </c>
    </row>
    <row r="224" spans="1:5" ht="15.75" thickBot="1" x14ac:dyDescent="0.3">
      <c r="A224" s="1010" t="s">
        <v>20</v>
      </c>
      <c r="B224" s="426" t="s">
        <v>21</v>
      </c>
      <c r="C224" s="142">
        <f t="shared" ref="C224:E226" si="6">C221/B221-1</f>
        <v>0</v>
      </c>
      <c r="D224" s="142">
        <f t="shared" si="6"/>
        <v>0</v>
      </c>
      <c r="E224" s="1039">
        <f t="shared" si="6"/>
        <v>0</v>
      </c>
    </row>
    <row r="225" spans="1:5" ht="15.75" thickBot="1" x14ac:dyDescent="0.3">
      <c r="A225" s="1010" t="s">
        <v>22</v>
      </c>
      <c r="B225" s="426" t="s">
        <v>21</v>
      </c>
      <c r="C225" s="142">
        <f t="shared" si="6"/>
        <v>0.5</v>
      </c>
      <c r="D225" s="142">
        <f t="shared" si="6"/>
        <v>0</v>
      </c>
      <c r="E225" s="1039">
        <f t="shared" si="6"/>
        <v>0</v>
      </c>
    </row>
    <row r="226" spans="1:5" ht="15.75" thickBot="1" x14ac:dyDescent="0.3">
      <c r="A226" s="1010" t="s">
        <v>23</v>
      </c>
      <c r="B226" s="426" t="s">
        <v>21</v>
      </c>
      <c r="C226" s="142">
        <f t="shared" si="6"/>
        <v>0.5</v>
      </c>
      <c r="D226" s="142">
        <f t="shared" si="6"/>
        <v>0</v>
      </c>
      <c r="E226" s="1039">
        <f t="shared" si="6"/>
        <v>0</v>
      </c>
    </row>
    <row r="227" spans="1:5" ht="15.75" customHeight="1" thickBot="1" x14ac:dyDescent="0.3">
      <c r="A227" s="1686" t="s">
        <v>167</v>
      </c>
      <c r="B227" s="1379"/>
      <c r="C227" s="1379"/>
      <c r="D227" s="1379"/>
      <c r="E227" s="1687"/>
    </row>
    <row r="228" spans="1:5" x14ac:dyDescent="0.25">
      <c r="A228" s="1680"/>
      <c r="B228" s="8">
        <v>2019</v>
      </c>
      <c r="C228" s="8">
        <v>2020</v>
      </c>
      <c r="D228" s="8">
        <v>2021</v>
      </c>
      <c r="E228" s="1011">
        <v>2022</v>
      </c>
    </row>
    <row r="229" spans="1:5" ht="15.75" thickBot="1" x14ac:dyDescent="0.3">
      <c r="A229" s="1681"/>
      <c r="B229" s="9" t="s">
        <v>8</v>
      </c>
      <c r="C229" s="9" t="s">
        <v>9</v>
      </c>
      <c r="D229" s="9" t="s">
        <v>9</v>
      </c>
      <c r="E229" s="1012" t="s">
        <v>9</v>
      </c>
    </row>
    <row r="230" spans="1:5" ht="15.75" thickBot="1" x14ac:dyDescent="0.3">
      <c r="A230" s="1028" t="s">
        <v>42</v>
      </c>
      <c r="B230" s="145">
        <f>B231+B232+B233+B234</f>
        <v>0</v>
      </c>
      <c r="C230" s="145">
        <f>C231+C232+C233+C234</f>
        <v>0</v>
      </c>
      <c r="D230" s="145">
        <f>D231+D232+D233+D234</f>
        <v>0</v>
      </c>
      <c r="E230" s="1054">
        <f>E231+E232+E233+E234</f>
        <v>0</v>
      </c>
    </row>
    <row r="231" spans="1:5" ht="15.75" thickBot="1" x14ac:dyDescent="0.3">
      <c r="A231" s="1073" t="s">
        <v>296</v>
      </c>
      <c r="B231" s="143"/>
      <c r="C231" s="143"/>
      <c r="D231" s="143"/>
      <c r="E231" s="1052"/>
    </row>
    <row r="232" spans="1:5" ht="15.75" thickBot="1" x14ac:dyDescent="0.3">
      <c r="A232" s="1073" t="s">
        <v>311</v>
      </c>
      <c r="B232" s="143"/>
      <c r="C232" s="143"/>
      <c r="D232" s="143"/>
      <c r="E232" s="1052"/>
    </row>
    <row r="233" spans="1:5" ht="15.75" thickBot="1" x14ac:dyDescent="0.3">
      <c r="A233" s="1047" t="s">
        <v>312</v>
      </c>
      <c r="B233" s="148"/>
      <c r="C233" s="148"/>
      <c r="D233" s="148"/>
      <c r="E233" s="1053"/>
    </row>
    <row r="234" spans="1:5" ht="15.75" thickBot="1" x14ac:dyDescent="0.3">
      <c r="A234" s="1030" t="s">
        <v>313</v>
      </c>
      <c r="B234" s="145"/>
      <c r="C234" s="145"/>
      <c r="D234" s="145"/>
      <c r="E234" s="1054"/>
    </row>
    <row r="235" spans="1:5" ht="15.75" thickBot="1" x14ac:dyDescent="0.3">
      <c r="A235" s="1028" t="s">
        <v>43</v>
      </c>
      <c r="B235" s="145">
        <f>B236+B237+B238+B239</f>
        <v>1500</v>
      </c>
      <c r="C235" s="145">
        <f>C236+C237+C238+C239</f>
        <v>1500</v>
      </c>
      <c r="D235" s="145">
        <f>D236+D237+D238+D239</f>
        <v>1500</v>
      </c>
      <c r="E235" s="1054">
        <f>E236+E237+E238+E239</f>
        <v>1500</v>
      </c>
    </row>
    <row r="236" spans="1:5" ht="15.75" thickBot="1" x14ac:dyDescent="0.3">
      <c r="A236" s="1030" t="s">
        <v>296</v>
      </c>
      <c r="B236" s="1055">
        <v>1500</v>
      </c>
      <c r="C236" s="1090">
        <v>1500</v>
      </c>
      <c r="D236" s="1090">
        <v>1500</v>
      </c>
      <c r="E236" s="1091">
        <v>1500</v>
      </c>
    </row>
    <row r="237" spans="1:5" ht="15.75" thickBot="1" x14ac:dyDescent="0.3">
      <c r="A237" s="1030" t="s">
        <v>311</v>
      </c>
      <c r="B237" s="144"/>
      <c r="C237" s="145"/>
      <c r="D237" s="145"/>
      <c r="E237" s="1054"/>
    </row>
    <row r="238" spans="1:5" ht="15.75" thickBot="1" x14ac:dyDescent="0.3">
      <c r="A238" s="1092" t="s">
        <v>312</v>
      </c>
      <c r="B238" s="1093"/>
      <c r="C238" s="1041"/>
      <c r="D238" s="1041"/>
      <c r="E238" s="1042"/>
    </row>
    <row r="239" spans="1:5" ht="15.75" thickBot="1" x14ac:dyDescent="0.3">
      <c r="A239" s="1094" t="s">
        <v>313</v>
      </c>
      <c r="B239" s="1095"/>
      <c r="C239" s="1080"/>
      <c r="D239" s="1080"/>
      <c r="E239" s="1081"/>
    </row>
    <row r="240" spans="1:5" ht="15.75" thickBot="1" x14ac:dyDescent="0.3">
      <c r="A240" s="1096" t="s">
        <v>31</v>
      </c>
      <c r="B240" s="144">
        <f>B230+B235</f>
        <v>1500</v>
      </c>
      <c r="C240" s="144">
        <f>C230+C235</f>
        <v>1500</v>
      </c>
      <c r="D240" s="144">
        <f>D230+D235</f>
        <v>1500</v>
      </c>
      <c r="E240" s="1058">
        <f>E230+E235</f>
        <v>1500</v>
      </c>
    </row>
    <row r="241" spans="1:10" ht="15.75" hidden="1" thickBot="1" x14ac:dyDescent="0.3">
      <c r="A241" s="1688" t="s">
        <v>46</v>
      </c>
      <c r="B241" s="1323"/>
      <c r="C241" s="1323"/>
      <c r="D241" s="1323"/>
      <c r="E241" s="1689"/>
    </row>
    <row r="242" spans="1:10" ht="15.75" hidden="1" thickBot="1" x14ac:dyDescent="0.3">
      <c r="A242" s="1688" t="s">
        <v>47</v>
      </c>
      <c r="B242" s="1323"/>
      <c r="C242" s="1323"/>
      <c r="D242" s="1323"/>
      <c r="E242" s="1689"/>
    </row>
    <row r="243" spans="1:10" ht="15.75" hidden="1" thickBot="1" x14ac:dyDescent="0.3">
      <c r="A243" s="1088" t="s">
        <v>56</v>
      </c>
      <c r="B243" s="1427"/>
      <c r="C243" s="1428"/>
      <c r="D243" s="1429"/>
      <c r="E243" s="1524"/>
    </row>
    <row r="244" spans="1:10" ht="30.75" hidden="1" customHeight="1" thickBot="1" x14ac:dyDescent="0.3">
      <c r="A244" s="1088" t="s">
        <v>82</v>
      </c>
      <c r="B244" s="7"/>
      <c r="C244" s="101" t="s">
        <v>306</v>
      </c>
      <c r="D244" s="1429"/>
      <c r="E244" s="1524"/>
      <c r="F244" s="1720" t="s">
        <v>308</v>
      </c>
      <c r="G244" s="1720"/>
      <c r="H244" s="1720"/>
      <c r="I244" s="1720"/>
      <c r="J244" s="1721"/>
    </row>
    <row r="245" spans="1:10" ht="15.75" hidden="1" thickBot="1" x14ac:dyDescent="0.3">
      <c r="A245" s="1089"/>
      <c r="B245" s="1427"/>
      <c r="C245" s="1431"/>
      <c r="D245" s="1429"/>
      <c r="E245" s="1524"/>
      <c r="F245" s="1722"/>
      <c r="G245" s="1722"/>
      <c r="H245" s="1722"/>
      <c r="I245" s="1722"/>
      <c r="J245" s="1723"/>
    </row>
    <row r="246" spans="1:10" ht="17.25" hidden="1" customHeight="1" thickBot="1" x14ac:dyDescent="0.3">
      <c r="A246" s="1010" t="s">
        <v>15</v>
      </c>
      <c r="B246" s="1411"/>
      <c r="C246" s="1412"/>
      <c r="D246" s="1412"/>
      <c r="E246" s="1685"/>
      <c r="F246" s="1724"/>
      <c r="G246" s="1724"/>
      <c r="H246" s="1724"/>
      <c r="I246" s="1724"/>
      <c r="J246" s="1725"/>
    </row>
    <row r="247" spans="1:10" ht="15.75" hidden="1" thickBot="1" x14ac:dyDescent="0.3">
      <c r="A247" s="1010" t="s">
        <v>16</v>
      </c>
      <c r="B247" s="1406"/>
      <c r="C247" s="1407"/>
      <c r="D247" s="1407"/>
      <c r="E247" s="1707"/>
    </row>
    <row r="248" spans="1:10" ht="12.75" hidden="1" customHeight="1" x14ac:dyDescent="0.25">
      <c r="A248" s="1680"/>
      <c r="B248" s="8">
        <v>2018</v>
      </c>
      <c r="C248" s="8">
        <v>2019</v>
      </c>
      <c r="D248" s="8">
        <v>2020</v>
      </c>
      <c r="E248" s="1011">
        <v>2021</v>
      </c>
    </row>
    <row r="249" spans="1:10" ht="9" hidden="1" customHeight="1" thickBot="1" x14ac:dyDescent="0.3">
      <c r="A249" s="1681"/>
      <c r="B249" s="9" t="s">
        <v>8</v>
      </c>
      <c r="C249" s="9" t="s">
        <v>9</v>
      </c>
      <c r="D249" s="9" t="s">
        <v>9</v>
      </c>
      <c r="E249" s="1012" t="s">
        <v>9</v>
      </c>
    </row>
    <row r="250" spans="1:10" ht="15.75" hidden="1" thickBot="1" x14ac:dyDescent="0.3">
      <c r="A250" s="1010" t="s">
        <v>17</v>
      </c>
      <c r="B250" s="10"/>
      <c r="C250" s="10"/>
      <c r="D250" s="10"/>
      <c r="E250" s="1062"/>
    </row>
    <row r="251" spans="1:10" ht="15.75" hidden="1" thickBot="1" x14ac:dyDescent="0.3">
      <c r="A251" s="1010" t="s">
        <v>18</v>
      </c>
      <c r="B251" s="10">
        <f>B314-B276</f>
        <v>0</v>
      </c>
      <c r="C251" s="10">
        <f>C314-C276</f>
        <v>0</v>
      </c>
      <c r="D251" s="10">
        <f>D314-D276</f>
        <v>0</v>
      </c>
      <c r="E251" s="1062">
        <f>E314-E276</f>
        <v>0</v>
      </c>
    </row>
    <row r="252" spans="1:10" ht="15.75" hidden="1" thickBot="1" x14ac:dyDescent="0.3">
      <c r="A252" s="1010" t="s">
        <v>19</v>
      </c>
      <c r="B252" s="10" t="e">
        <f>B251/B250</f>
        <v>#DIV/0!</v>
      </c>
      <c r="C252" s="10" t="e">
        <f>C251/C250</f>
        <v>#DIV/0!</v>
      </c>
      <c r="D252" s="10" t="e">
        <f>D251/D250</f>
        <v>#DIV/0!</v>
      </c>
      <c r="E252" s="1062" t="e">
        <f>E251/E250</f>
        <v>#DIV/0!</v>
      </c>
    </row>
    <row r="253" spans="1:10" ht="15.75" hidden="1" thickBot="1" x14ac:dyDescent="0.3">
      <c r="A253" s="1010" t="s">
        <v>20</v>
      </c>
      <c r="B253" s="407" t="s">
        <v>21</v>
      </c>
      <c r="C253" s="11" t="e">
        <f t="shared" ref="C253:E255" si="7">C250/B250-1</f>
        <v>#DIV/0!</v>
      </c>
      <c r="D253" s="11" t="e">
        <f t="shared" si="7"/>
        <v>#DIV/0!</v>
      </c>
      <c r="E253" s="1063" t="e">
        <f t="shared" si="7"/>
        <v>#DIV/0!</v>
      </c>
      <c r="F253" s="12"/>
      <c r="G253" s="12"/>
      <c r="H253" s="12"/>
      <c r="I253" s="12"/>
      <c r="J253" s="12"/>
    </row>
    <row r="254" spans="1:10" ht="15.75" hidden="1" thickBot="1" x14ac:dyDescent="0.3">
      <c r="A254" s="1010" t="s">
        <v>22</v>
      </c>
      <c r="B254" s="407" t="s">
        <v>21</v>
      </c>
      <c r="C254" s="11" t="e">
        <f t="shared" si="7"/>
        <v>#DIV/0!</v>
      </c>
      <c r="D254" s="11" t="e">
        <f t="shared" si="7"/>
        <v>#DIV/0!</v>
      </c>
      <c r="E254" s="1063" t="e">
        <f t="shared" si="7"/>
        <v>#DIV/0!</v>
      </c>
    </row>
    <row r="255" spans="1:10" ht="15.75" hidden="1" thickBot="1" x14ac:dyDescent="0.3">
      <c r="A255" s="1010" t="s">
        <v>23</v>
      </c>
      <c r="B255" s="407" t="s">
        <v>21</v>
      </c>
      <c r="C255" s="11" t="e">
        <f t="shared" si="7"/>
        <v>#DIV/0!</v>
      </c>
      <c r="D255" s="11" t="e">
        <f t="shared" si="7"/>
        <v>#DIV/0!</v>
      </c>
      <c r="E255" s="1063" t="e">
        <f t="shared" si="7"/>
        <v>#DIV/0!</v>
      </c>
    </row>
    <row r="256" spans="1:10" ht="15.75" hidden="1" thickBot="1" x14ac:dyDescent="0.3">
      <c r="A256" s="1686" t="s">
        <v>167</v>
      </c>
      <c r="B256" s="1379"/>
      <c r="C256" s="1379"/>
      <c r="D256" s="1379"/>
      <c r="E256" s="1687"/>
    </row>
    <row r="257" spans="1:5" ht="12.75" hidden="1" customHeight="1" x14ac:dyDescent="0.25">
      <c r="A257" s="1680"/>
      <c r="B257" s="8">
        <v>2018</v>
      </c>
      <c r="C257" s="8">
        <v>2019</v>
      </c>
      <c r="D257" s="8">
        <v>2020</v>
      </c>
      <c r="E257" s="1011">
        <v>2021</v>
      </c>
    </row>
    <row r="258" spans="1:5" ht="9" hidden="1" customHeight="1" thickBot="1" x14ac:dyDescent="0.3">
      <c r="A258" s="1681"/>
      <c r="B258" s="9" t="s">
        <v>8</v>
      </c>
      <c r="C258" s="9" t="s">
        <v>9</v>
      </c>
      <c r="D258" s="9" t="s">
        <v>9</v>
      </c>
      <c r="E258" s="1012" t="s">
        <v>9</v>
      </c>
    </row>
    <row r="259" spans="1:5" ht="15.75" hidden="1" thickBot="1" x14ac:dyDescent="0.3">
      <c r="A259" s="1028" t="s">
        <v>42</v>
      </c>
      <c r="B259" s="14">
        <f>B260+B261+B262+B263</f>
        <v>0</v>
      </c>
      <c r="C259" s="14">
        <f>C260+C261+C262+C263</f>
        <v>0</v>
      </c>
      <c r="D259" s="14">
        <f>D260+D261+D262+D263</f>
        <v>0</v>
      </c>
      <c r="E259" s="1064">
        <f>E260+E261+E262+E263</f>
        <v>0</v>
      </c>
    </row>
    <row r="260" spans="1:5" ht="15.75" hidden="1" thickBot="1" x14ac:dyDescent="0.3">
      <c r="A260" s="1030" t="s">
        <v>296</v>
      </c>
      <c r="B260" s="14"/>
      <c r="C260" s="14"/>
      <c r="D260" s="14"/>
      <c r="E260" s="1064"/>
    </row>
    <row r="261" spans="1:5" ht="15.75" hidden="1" thickBot="1" x14ac:dyDescent="0.3">
      <c r="A261" s="1030" t="s">
        <v>311</v>
      </c>
      <c r="B261" s="14"/>
      <c r="C261" s="14"/>
      <c r="D261" s="14"/>
      <c r="E261" s="1064"/>
    </row>
    <row r="262" spans="1:5" ht="15.75" hidden="1" thickBot="1" x14ac:dyDescent="0.3">
      <c r="A262" s="1030" t="s">
        <v>312</v>
      </c>
      <c r="B262" s="14"/>
      <c r="C262" s="14"/>
      <c r="D262" s="14"/>
      <c r="E262" s="1064"/>
    </row>
    <row r="263" spans="1:5" ht="15.75" hidden="1" thickBot="1" x14ac:dyDescent="0.3">
      <c r="A263" s="1030" t="s">
        <v>313</v>
      </c>
      <c r="B263" s="14"/>
      <c r="C263" s="14"/>
      <c r="D263" s="14"/>
      <c r="E263" s="1064"/>
    </row>
    <row r="264" spans="1:5" ht="15.75" hidden="1" thickBot="1" x14ac:dyDescent="0.3">
      <c r="A264" s="1028" t="s">
        <v>43</v>
      </c>
      <c r="B264" s="15">
        <f>B265+B266+B267+B268</f>
        <v>0</v>
      </c>
      <c r="C264" s="15">
        <f>C265+C266+C267+C268</f>
        <v>0</v>
      </c>
      <c r="D264" s="15">
        <f>D265+D266+D267+D268</f>
        <v>0</v>
      </c>
      <c r="E264" s="1068">
        <f>E265+E266+E267+E268</f>
        <v>0</v>
      </c>
    </row>
    <row r="265" spans="1:5" ht="15.75" hidden="1" thickBot="1" x14ac:dyDescent="0.3">
      <c r="A265" s="1030" t="s">
        <v>296</v>
      </c>
      <c r="B265" s="15"/>
      <c r="C265" s="14"/>
      <c r="D265" s="14"/>
      <c r="E265" s="1064"/>
    </row>
    <row r="266" spans="1:5" ht="15.75" hidden="1" thickBot="1" x14ac:dyDescent="0.3">
      <c r="A266" s="1030" t="s">
        <v>311</v>
      </c>
      <c r="B266" s="15"/>
      <c r="C266" s="14"/>
      <c r="D266" s="14"/>
      <c r="E266" s="1064"/>
    </row>
    <row r="267" spans="1:5" ht="15.75" hidden="1" thickBot="1" x14ac:dyDescent="0.3">
      <c r="A267" s="1030" t="s">
        <v>312</v>
      </c>
      <c r="B267" s="15"/>
      <c r="C267" s="14"/>
      <c r="D267" s="14"/>
      <c r="E267" s="1064"/>
    </row>
    <row r="268" spans="1:5" ht="15.75" hidden="1" thickBot="1" x14ac:dyDescent="0.3">
      <c r="A268" s="1030" t="s">
        <v>313</v>
      </c>
      <c r="B268" s="15"/>
      <c r="C268" s="14"/>
      <c r="D268" s="14"/>
      <c r="E268" s="1064"/>
    </row>
    <row r="269" spans="1:5" ht="15.75" hidden="1" thickBot="1" x14ac:dyDescent="0.3">
      <c r="A269" s="1096" t="s">
        <v>31</v>
      </c>
      <c r="B269" s="15">
        <f>B259+B264</f>
        <v>0</v>
      </c>
      <c r="C269" s="15">
        <f>C259+C264</f>
        <v>0</v>
      </c>
      <c r="D269" s="15">
        <f>D259+D264</f>
        <v>0</v>
      </c>
      <c r="E269" s="1068">
        <f>E259+E264</f>
        <v>0</v>
      </c>
    </row>
    <row r="270" spans="1:5" ht="34.5" hidden="1" thickBot="1" x14ac:dyDescent="0.3">
      <c r="A270" s="1088" t="s">
        <v>33</v>
      </c>
      <c r="B270" s="7"/>
      <c r="C270" s="101" t="s">
        <v>306</v>
      </c>
      <c r="D270" s="1429"/>
      <c r="E270" s="1524"/>
    </row>
    <row r="271" spans="1:5" ht="17.25" hidden="1" customHeight="1" thickBot="1" x14ac:dyDescent="0.3">
      <c r="A271" s="1010" t="s">
        <v>15</v>
      </c>
      <c r="B271" s="1411"/>
      <c r="C271" s="1412"/>
      <c r="D271" s="1412"/>
      <c r="E271" s="1685"/>
    </row>
    <row r="272" spans="1:5" ht="15.75" hidden="1" thickBot="1" x14ac:dyDescent="0.3">
      <c r="A272" s="1010" t="s">
        <v>16</v>
      </c>
      <c r="B272" s="1406"/>
      <c r="C272" s="1407"/>
      <c r="D272" s="1407"/>
      <c r="E272" s="1707"/>
    </row>
    <row r="273" spans="1:10" ht="12.75" hidden="1" customHeight="1" x14ac:dyDescent="0.25">
      <c r="A273" s="1680"/>
      <c r="B273" s="8">
        <v>2018</v>
      </c>
      <c r="C273" s="8">
        <v>2019</v>
      </c>
      <c r="D273" s="8">
        <v>2020</v>
      </c>
      <c r="E273" s="1011">
        <v>2021</v>
      </c>
    </row>
    <row r="274" spans="1:10" ht="9" hidden="1" customHeight="1" thickBot="1" x14ac:dyDescent="0.3">
      <c r="A274" s="1681"/>
      <c r="B274" s="9" t="s">
        <v>8</v>
      </c>
      <c r="C274" s="9" t="s">
        <v>9</v>
      </c>
      <c r="D274" s="9" t="s">
        <v>9</v>
      </c>
      <c r="E274" s="1012" t="s">
        <v>9</v>
      </c>
    </row>
    <row r="275" spans="1:10" ht="15.75" hidden="1" thickBot="1" x14ac:dyDescent="0.3">
      <c r="A275" s="1010" t="s">
        <v>17</v>
      </c>
      <c r="B275" s="5"/>
      <c r="C275" s="5"/>
      <c r="D275" s="5"/>
      <c r="E275" s="1097"/>
    </row>
    <row r="276" spans="1:10" ht="15.75" hidden="1" thickBot="1" x14ac:dyDescent="0.3">
      <c r="A276" s="1010" t="s">
        <v>18</v>
      </c>
      <c r="B276" s="10"/>
      <c r="C276" s="10"/>
      <c r="D276" s="10"/>
      <c r="E276" s="1062"/>
    </row>
    <row r="277" spans="1:10" ht="15.75" hidden="1" thickBot="1" x14ac:dyDescent="0.3">
      <c r="A277" s="1010" t="s">
        <v>19</v>
      </c>
      <c r="B277" s="10" t="e">
        <f>B276/B275</f>
        <v>#DIV/0!</v>
      </c>
      <c r="C277" s="10" t="e">
        <f>C276/C275</f>
        <v>#DIV/0!</v>
      </c>
      <c r="D277" s="10" t="e">
        <f>D276/D275</f>
        <v>#DIV/0!</v>
      </c>
      <c r="E277" s="1062" t="e">
        <f>E276/E275</f>
        <v>#DIV/0!</v>
      </c>
    </row>
    <row r="278" spans="1:10" ht="15.75" hidden="1" thickBot="1" x14ac:dyDescent="0.3">
      <c r="A278" s="1010" t="s">
        <v>20</v>
      </c>
      <c r="B278" s="407" t="s">
        <v>21</v>
      </c>
      <c r="C278" s="11" t="e">
        <f t="shared" ref="C278:E280" si="8">C275/B275-1</f>
        <v>#DIV/0!</v>
      </c>
      <c r="D278" s="11" t="e">
        <f t="shared" si="8"/>
        <v>#DIV/0!</v>
      </c>
      <c r="E278" s="1063" t="e">
        <f t="shared" si="8"/>
        <v>#DIV/0!</v>
      </c>
      <c r="F278" s="12"/>
      <c r="G278" s="12"/>
      <c r="H278" s="12"/>
      <c r="I278" s="12"/>
      <c r="J278" s="12"/>
    </row>
    <row r="279" spans="1:10" ht="15.75" hidden="1" thickBot="1" x14ac:dyDescent="0.3">
      <c r="A279" s="1010" t="s">
        <v>22</v>
      </c>
      <c r="B279" s="407" t="s">
        <v>21</v>
      </c>
      <c r="C279" s="11" t="e">
        <f t="shared" si="8"/>
        <v>#DIV/0!</v>
      </c>
      <c r="D279" s="11" t="e">
        <f t="shared" si="8"/>
        <v>#DIV/0!</v>
      </c>
      <c r="E279" s="1063" t="e">
        <f t="shared" si="8"/>
        <v>#DIV/0!</v>
      </c>
    </row>
    <row r="280" spans="1:10" ht="15.75" hidden="1" thickBot="1" x14ac:dyDescent="0.3">
      <c r="A280" s="1010" t="s">
        <v>23</v>
      </c>
      <c r="B280" s="407" t="s">
        <v>21</v>
      </c>
      <c r="C280" s="11" t="e">
        <f t="shared" si="8"/>
        <v>#DIV/0!</v>
      </c>
      <c r="D280" s="11" t="e">
        <f t="shared" si="8"/>
        <v>#DIV/0!</v>
      </c>
      <c r="E280" s="1063" t="e">
        <f t="shared" si="8"/>
        <v>#DIV/0!</v>
      </c>
    </row>
    <row r="281" spans="1:10" ht="15.75" hidden="1" thickBot="1" x14ac:dyDescent="0.3">
      <c r="A281" s="1686" t="s">
        <v>227</v>
      </c>
      <c r="B281" s="1379"/>
      <c r="C281" s="1379"/>
      <c r="D281" s="1379"/>
      <c r="E281" s="1687"/>
    </row>
    <row r="282" spans="1:10" ht="12.75" hidden="1" customHeight="1" x14ac:dyDescent="0.25">
      <c r="A282" s="1680"/>
      <c r="B282" s="8">
        <v>2018</v>
      </c>
      <c r="C282" s="8">
        <v>2019</v>
      </c>
      <c r="D282" s="8">
        <v>2020</v>
      </c>
      <c r="E282" s="1011">
        <v>2021</v>
      </c>
    </row>
    <row r="283" spans="1:10" ht="9" hidden="1" customHeight="1" thickBot="1" x14ac:dyDescent="0.3">
      <c r="A283" s="1681"/>
      <c r="B283" s="9" t="s">
        <v>8</v>
      </c>
      <c r="C283" s="9" t="s">
        <v>9</v>
      </c>
      <c r="D283" s="9" t="s">
        <v>9</v>
      </c>
      <c r="E283" s="1012" t="s">
        <v>9</v>
      </c>
    </row>
    <row r="284" spans="1:10" ht="15.75" hidden="1" thickBot="1" x14ac:dyDescent="0.3">
      <c r="A284" s="1028" t="s">
        <v>42</v>
      </c>
      <c r="B284" s="14">
        <f>B285+B286+B287+B288</f>
        <v>0</v>
      </c>
      <c r="C284" s="14">
        <f>C285+C286+C287+C288</f>
        <v>0</v>
      </c>
      <c r="D284" s="14">
        <f>D285+D286+D287+D288</f>
        <v>0</v>
      </c>
      <c r="E284" s="1064">
        <f>E285+E286+E287+E288</f>
        <v>0</v>
      </c>
    </row>
    <row r="285" spans="1:10" ht="15.75" hidden="1" thickBot="1" x14ac:dyDescent="0.3">
      <c r="A285" s="1030" t="s">
        <v>296</v>
      </c>
      <c r="B285" s="14"/>
      <c r="C285" s="14"/>
      <c r="D285" s="14"/>
      <c r="E285" s="1064"/>
    </row>
    <row r="286" spans="1:10" ht="15.75" hidden="1" thickBot="1" x14ac:dyDescent="0.3">
      <c r="A286" s="1030" t="s">
        <v>311</v>
      </c>
      <c r="B286" s="14"/>
      <c r="C286" s="14"/>
      <c r="D286" s="14"/>
      <c r="E286" s="1064"/>
    </row>
    <row r="287" spans="1:10" ht="15.75" hidden="1" thickBot="1" x14ac:dyDescent="0.3">
      <c r="A287" s="1030" t="s">
        <v>312</v>
      </c>
      <c r="B287" s="14"/>
      <c r="C287" s="14"/>
      <c r="D287" s="14"/>
      <c r="E287" s="1064"/>
    </row>
    <row r="288" spans="1:10" ht="15.75" hidden="1" thickBot="1" x14ac:dyDescent="0.3">
      <c r="A288" s="1030" t="s">
        <v>313</v>
      </c>
      <c r="B288" s="14"/>
      <c r="C288" s="14"/>
      <c r="D288" s="14"/>
      <c r="E288" s="1064"/>
    </row>
    <row r="289" spans="1:10" ht="15.75" hidden="1" thickBot="1" x14ac:dyDescent="0.3">
      <c r="A289" s="1028" t="s">
        <v>43</v>
      </c>
      <c r="B289" s="15">
        <f>B290+B291+B292+B293</f>
        <v>0</v>
      </c>
      <c r="C289" s="15">
        <f>C290+C291+C292+C293</f>
        <v>0</v>
      </c>
      <c r="D289" s="15">
        <f>D290+D291+D292+D293</f>
        <v>0</v>
      </c>
      <c r="E289" s="1068">
        <f>E290+E291+E292+E293</f>
        <v>0</v>
      </c>
    </row>
    <row r="290" spans="1:10" ht="15.75" hidden="1" thickBot="1" x14ac:dyDescent="0.3">
      <c r="A290" s="1030" t="s">
        <v>296</v>
      </c>
      <c r="B290" s="15"/>
      <c r="C290" s="14"/>
      <c r="D290" s="14"/>
      <c r="E290" s="1064"/>
    </row>
    <row r="291" spans="1:10" ht="15.75" hidden="1" thickBot="1" x14ac:dyDescent="0.3">
      <c r="A291" s="1030" t="s">
        <v>311</v>
      </c>
      <c r="B291" s="15"/>
      <c r="C291" s="14"/>
      <c r="D291" s="14"/>
      <c r="E291" s="1064"/>
    </row>
    <row r="292" spans="1:10" ht="15.75" hidden="1" thickBot="1" x14ac:dyDescent="0.3">
      <c r="A292" s="1030" t="s">
        <v>312</v>
      </c>
      <c r="B292" s="15"/>
      <c r="C292" s="14"/>
      <c r="D292" s="14"/>
      <c r="E292" s="1064"/>
    </row>
    <row r="293" spans="1:10" ht="15.75" hidden="1" thickBot="1" x14ac:dyDescent="0.3">
      <c r="A293" s="1030" t="s">
        <v>313</v>
      </c>
      <c r="B293" s="15"/>
      <c r="C293" s="14"/>
      <c r="D293" s="14"/>
      <c r="E293" s="1064"/>
    </row>
    <row r="294" spans="1:10" ht="15.75" hidden="1" thickBot="1" x14ac:dyDescent="0.3">
      <c r="A294" s="1096" t="s">
        <v>315</v>
      </c>
      <c r="B294" s="15">
        <f>B284+B289</f>
        <v>0</v>
      </c>
      <c r="C294" s="15">
        <f>C284+C289</f>
        <v>0</v>
      </c>
      <c r="D294" s="15">
        <f>D284+D289</f>
        <v>0</v>
      </c>
      <c r="E294" s="1068">
        <f>E284+E289</f>
        <v>0</v>
      </c>
    </row>
    <row r="295" spans="1:10" ht="34.5" hidden="1" thickBot="1" x14ac:dyDescent="0.3">
      <c r="A295" s="1088" t="s">
        <v>74</v>
      </c>
      <c r="B295" s="105"/>
      <c r="C295" s="103" t="s">
        <v>306</v>
      </c>
      <c r="D295" s="106"/>
      <c r="E295" s="1098"/>
    </row>
    <row r="296" spans="1:10" ht="17.25" hidden="1" customHeight="1" thickBot="1" x14ac:dyDescent="0.3">
      <c r="A296" s="1010" t="s">
        <v>15</v>
      </c>
      <c r="B296" s="1411"/>
      <c r="C296" s="1412"/>
      <c r="D296" s="1412"/>
      <c r="E296" s="1685"/>
    </row>
    <row r="297" spans="1:10" ht="15.75" hidden="1" thickBot="1" x14ac:dyDescent="0.3">
      <c r="A297" s="1010" t="s">
        <v>16</v>
      </c>
      <c r="B297" s="1406"/>
      <c r="C297" s="1407"/>
      <c r="D297" s="1407"/>
      <c r="E297" s="1707"/>
    </row>
    <row r="298" spans="1:10" ht="12.75" hidden="1" customHeight="1" x14ac:dyDescent="0.25">
      <c r="A298" s="1680"/>
      <c r="B298" s="8">
        <v>2018</v>
      </c>
      <c r="C298" s="8">
        <v>2019</v>
      </c>
      <c r="D298" s="8">
        <v>2020</v>
      </c>
      <c r="E298" s="1011">
        <v>2021</v>
      </c>
    </row>
    <row r="299" spans="1:10" ht="9" hidden="1" customHeight="1" thickBot="1" x14ac:dyDescent="0.3">
      <c r="A299" s="1681"/>
      <c r="B299" s="9" t="s">
        <v>8</v>
      </c>
      <c r="C299" s="9" t="s">
        <v>9</v>
      </c>
      <c r="D299" s="9" t="s">
        <v>9</v>
      </c>
      <c r="E299" s="1012" t="s">
        <v>9</v>
      </c>
    </row>
    <row r="300" spans="1:10" ht="15.75" hidden="1" thickBot="1" x14ac:dyDescent="0.3">
      <c r="A300" s="1010" t="s">
        <v>17</v>
      </c>
      <c r="B300" s="5"/>
      <c r="C300" s="5"/>
      <c r="D300" s="5"/>
      <c r="E300" s="1097"/>
    </row>
    <row r="301" spans="1:10" ht="15.75" hidden="1" thickBot="1" x14ac:dyDescent="0.3">
      <c r="A301" s="1010" t="s">
        <v>18</v>
      </c>
      <c r="B301" s="10">
        <f>B319</f>
        <v>0</v>
      </c>
      <c r="C301" s="10">
        <f>C319</f>
        <v>0</v>
      </c>
      <c r="D301" s="10">
        <f>D319</f>
        <v>0</v>
      </c>
      <c r="E301" s="1062">
        <f>E319</f>
        <v>0</v>
      </c>
    </row>
    <row r="302" spans="1:10" ht="15.75" hidden="1" thickBot="1" x14ac:dyDescent="0.3">
      <c r="A302" s="1010" t="s">
        <v>19</v>
      </c>
      <c r="B302" s="10" t="e">
        <f>B301/B300</f>
        <v>#DIV/0!</v>
      </c>
      <c r="C302" s="10" t="e">
        <f>C301/C300</f>
        <v>#DIV/0!</v>
      </c>
      <c r="D302" s="10" t="e">
        <f>D301/D300</f>
        <v>#DIV/0!</v>
      </c>
      <c r="E302" s="1062" t="e">
        <f>E301/E300</f>
        <v>#DIV/0!</v>
      </c>
    </row>
    <row r="303" spans="1:10" ht="15.75" hidden="1" thickBot="1" x14ac:dyDescent="0.3">
      <c r="A303" s="1010" t="s">
        <v>20</v>
      </c>
      <c r="B303" s="407" t="s">
        <v>21</v>
      </c>
      <c r="C303" s="11" t="e">
        <f t="shared" ref="C303:E305" si="9">C300/B300-1</f>
        <v>#DIV/0!</v>
      </c>
      <c r="D303" s="11" t="e">
        <f t="shared" si="9"/>
        <v>#DIV/0!</v>
      </c>
      <c r="E303" s="1063" t="e">
        <f t="shared" si="9"/>
        <v>#DIV/0!</v>
      </c>
      <c r="F303" s="12"/>
      <c r="G303" s="12"/>
      <c r="H303" s="12"/>
      <c r="I303" s="12"/>
      <c r="J303" s="12"/>
    </row>
    <row r="304" spans="1:10" ht="15.75" hidden="1" thickBot="1" x14ac:dyDescent="0.3">
      <c r="A304" s="1010" t="s">
        <v>22</v>
      </c>
      <c r="B304" s="407" t="s">
        <v>21</v>
      </c>
      <c r="C304" s="11" t="e">
        <f t="shared" si="9"/>
        <v>#DIV/0!</v>
      </c>
      <c r="D304" s="11" t="e">
        <f t="shared" si="9"/>
        <v>#DIV/0!</v>
      </c>
      <c r="E304" s="1063" t="e">
        <f t="shared" si="9"/>
        <v>#DIV/0!</v>
      </c>
    </row>
    <row r="305" spans="1:5" ht="15.75" hidden="1" thickBot="1" x14ac:dyDescent="0.3">
      <c r="A305" s="1010" t="s">
        <v>23</v>
      </c>
      <c r="B305" s="407" t="s">
        <v>21</v>
      </c>
      <c r="C305" s="11" t="e">
        <f t="shared" si="9"/>
        <v>#DIV/0!</v>
      </c>
      <c r="D305" s="11" t="e">
        <f t="shared" si="9"/>
        <v>#DIV/0!</v>
      </c>
      <c r="E305" s="1063" t="e">
        <f t="shared" si="9"/>
        <v>#DIV/0!</v>
      </c>
    </row>
    <row r="306" spans="1:5" ht="15.75" hidden="1" thickBot="1" x14ac:dyDescent="0.3">
      <c r="A306" s="1686" t="s">
        <v>426</v>
      </c>
      <c r="B306" s="1379"/>
      <c r="C306" s="1379"/>
      <c r="D306" s="1379"/>
      <c r="E306" s="1687"/>
    </row>
    <row r="307" spans="1:5" ht="12.75" hidden="1" customHeight="1" x14ac:dyDescent="0.25">
      <c r="A307" s="1680"/>
      <c r="B307" s="8">
        <v>2018</v>
      </c>
      <c r="C307" s="8">
        <v>2019</v>
      </c>
      <c r="D307" s="8">
        <v>2020</v>
      </c>
      <c r="E307" s="1011">
        <v>2021</v>
      </c>
    </row>
    <row r="308" spans="1:5" ht="9" hidden="1" customHeight="1" thickBot="1" x14ac:dyDescent="0.3">
      <c r="A308" s="1681"/>
      <c r="B308" s="9" t="s">
        <v>8</v>
      </c>
      <c r="C308" s="9" t="s">
        <v>9</v>
      </c>
      <c r="D308" s="9" t="s">
        <v>9</v>
      </c>
      <c r="E308" s="1012" t="s">
        <v>9</v>
      </c>
    </row>
    <row r="309" spans="1:5" ht="15.75" hidden="1" thickBot="1" x14ac:dyDescent="0.3">
      <c r="A309" s="1028" t="s">
        <v>42</v>
      </c>
      <c r="B309" s="14">
        <f>B310+B311+B312+B313</f>
        <v>0</v>
      </c>
      <c r="C309" s="14">
        <f>C310+C311+C312+C313</f>
        <v>0</v>
      </c>
      <c r="D309" s="14">
        <f>D310+D311+D312+D313</f>
        <v>0</v>
      </c>
      <c r="E309" s="1064">
        <f>E310+E311+E312+E313</f>
        <v>0</v>
      </c>
    </row>
    <row r="310" spans="1:5" ht="15.75" hidden="1" thickBot="1" x14ac:dyDescent="0.3">
      <c r="A310" s="1030" t="s">
        <v>296</v>
      </c>
      <c r="B310" s="14"/>
      <c r="C310" s="14"/>
      <c r="D310" s="14"/>
      <c r="E310" s="1064"/>
    </row>
    <row r="311" spans="1:5" ht="15.75" hidden="1" thickBot="1" x14ac:dyDescent="0.3">
      <c r="A311" s="1030" t="s">
        <v>311</v>
      </c>
      <c r="B311" s="14"/>
      <c r="C311" s="14"/>
      <c r="D311" s="14"/>
      <c r="E311" s="1064"/>
    </row>
    <row r="312" spans="1:5" ht="15.75" hidden="1" thickBot="1" x14ac:dyDescent="0.3">
      <c r="A312" s="1030" t="s">
        <v>312</v>
      </c>
      <c r="B312" s="14"/>
      <c r="C312" s="14"/>
      <c r="D312" s="14"/>
      <c r="E312" s="1064"/>
    </row>
    <row r="313" spans="1:5" ht="15.75" hidden="1" thickBot="1" x14ac:dyDescent="0.3">
      <c r="A313" s="1030" t="s">
        <v>313</v>
      </c>
      <c r="B313" s="14"/>
      <c r="C313" s="14"/>
      <c r="D313" s="14"/>
      <c r="E313" s="1064"/>
    </row>
    <row r="314" spans="1:5" ht="15.75" hidden="1" thickBot="1" x14ac:dyDescent="0.3">
      <c r="A314" s="1028" t="s">
        <v>43</v>
      </c>
      <c r="B314" s="15">
        <f>B315+B316+B317+B318</f>
        <v>0</v>
      </c>
      <c r="C314" s="15">
        <f>C315+C316+C317+C318</f>
        <v>0</v>
      </c>
      <c r="D314" s="15">
        <f>D315+D316+D317+D318</f>
        <v>0</v>
      </c>
      <c r="E314" s="1068">
        <f>E315+E316+E317+E318</f>
        <v>0</v>
      </c>
    </row>
    <row r="315" spans="1:5" ht="15.75" hidden="1" thickBot="1" x14ac:dyDescent="0.3">
      <c r="A315" s="1030" t="s">
        <v>296</v>
      </c>
      <c r="B315" s="15"/>
      <c r="C315" s="14"/>
      <c r="D315" s="14"/>
      <c r="E315" s="1064"/>
    </row>
    <row r="316" spans="1:5" ht="15.75" hidden="1" thickBot="1" x14ac:dyDescent="0.3">
      <c r="A316" s="1030" t="s">
        <v>311</v>
      </c>
      <c r="B316" s="15"/>
      <c r="C316" s="14"/>
      <c r="D316" s="14"/>
      <c r="E316" s="1064"/>
    </row>
    <row r="317" spans="1:5" ht="15.75" hidden="1" thickBot="1" x14ac:dyDescent="0.3">
      <c r="A317" s="1030" t="s">
        <v>312</v>
      </c>
      <c r="B317" s="15"/>
      <c r="C317" s="14"/>
      <c r="D317" s="14"/>
      <c r="E317" s="1064"/>
    </row>
    <row r="318" spans="1:5" ht="15.75" hidden="1" thickBot="1" x14ac:dyDescent="0.3">
      <c r="A318" s="1030" t="s">
        <v>313</v>
      </c>
      <c r="B318" s="15"/>
      <c r="C318" s="14"/>
      <c r="D318" s="14"/>
      <c r="E318" s="1064"/>
    </row>
    <row r="319" spans="1:5" ht="15.75" hidden="1" thickBot="1" x14ac:dyDescent="0.3">
      <c r="A319" s="1086" t="s">
        <v>318</v>
      </c>
      <c r="B319" s="15">
        <f>B309+B314</f>
        <v>0</v>
      </c>
      <c r="C319" s="15">
        <f>C309+C314</f>
        <v>0</v>
      </c>
      <c r="D319" s="15">
        <f>D309+D314</f>
        <v>0</v>
      </c>
      <c r="E319" s="1068">
        <f>E309+E314</f>
        <v>0</v>
      </c>
    </row>
    <row r="320" spans="1:5" ht="25.5" hidden="1" customHeight="1" thickBot="1" x14ac:dyDescent="0.3">
      <c r="A320" s="1070" t="s">
        <v>45</v>
      </c>
      <c r="B320" s="1427"/>
      <c r="C320" s="1429"/>
      <c r="D320" s="1429"/>
      <c r="E320" s="1524"/>
    </row>
    <row r="321" spans="1:10" ht="34.5" hidden="1" thickBot="1" x14ac:dyDescent="0.3">
      <c r="A321" s="1088" t="s">
        <v>74</v>
      </c>
      <c r="B321" s="105"/>
      <c r="C321" s="103" t="s">
        <v>306</v>
      </c>
      <c r="D321" s="106"/>
      <c r="E321" s="1098"/>
    </row>
    <row r="322" spans="1:10" ht="17.25" hidden="1" customHeight="1" thickBot="1" x14ac:dyDescent="0.3">
      <c r="A322" s="1010" t="s">
        <v>15</v>
      </c>
      <c r="B322" s="1411"/>
      <c r="C322" s="1412"/>
      <c r="D322" s="1412"/>
      <c r="E322" s="1685"/>
    </row>
    <row r="323" spans="1:10" ht="15.75" hidden="1" thickBot="1" x14ac:dyDescent="0.3">
      <c r="A323" s="1010" t="s">
        <v>16</v>
      </c>
      <c r="B323" s="1406"/>
      <c r="C323" s="1407"/>
      <c r="D323" s="1407"/>
      <c r="E323" s="1707"/>
    </row>
    <row r="324" spans="1:10" ht="12.75" hidden="1" customHeight="1" x14ac:dyDescent="0.25">
      <c r="A324" s="1680"/>
      <c r="B324" s="8">
        <v>2018</v>
      </c>
      <c r="C324" s="8">
        <v>2019</v>
      </c>
      <c r="D324" s="8">
        <v>2020</v>
      </c>
      <c r="E324" s="1011">
        <v>2021</v>
      </c>
    </row>
    <row r="325" spans="1:10" ht="9" hidden="1" customHeight="1" thickBot="1" x14ac:dyDescent="0.3">
      <c r="A325" s="1681"/>
      <c r="B325" s="9" t="s">
        <v>8</v>
      </c>
      <c r="C325" s="9" t="s">
        <v>9</v>
      </c>
      <c r="D325" s="9" t="s">
        <v>9</v>
      </c>
      <c r="E325" s="1012" t="s">
        <v>9</v>
      </c>
    </row>
    <row r="326" spans="1:10" ht="15.75" hidden="1" thickBot="1" x14ac:dyDescent="0.3">
      <c r="A326" s="1010" t="s">
        <v>17</v>
      </c>
      <c r="B326" s="5"/>
      <c r="C326" s="5"/>
      <c r="D326" s="5"/>
      <c r="E326" s="1097"/>
    </row>
    <row r="327" spans="1:10" ht="15.75" hidden="1" thickBot="1" x14ac:dyDescent="0.3">
      <c r="A327" s="1010" t="s">
        <v>18</v>
      </c>
      <c r="B327" s="10">
        <f>B345</f>
        <v>0</v>
      </c>
      <c r="C327" s="10">
        <f>C345</f>
        <v>0</v>
      </c>
      <c r="D327" s="10">
        <f>D345</f>
        <v>0</v>
      </c>
      <c r="E327" s="1062">
        <f>E345</f>
        <v>0</v>
      </c>
    </row>
    <row r="328" spans="1:10" ht="15.75" hidden="1" thickBot="1" x14ac:dyDescent="0.3">
      <c r="A328" s="1010" t="s">
        <v>19</v>
      </c>
      <c r="B328" s="10" t="e">
        <f>B327/B326</f>
        <v>#DIV/0!</v>
      </c>
      <c r="C328" s="10" t="e">
        <f>C327/C326</f>
        <v>#DIV/0!</v>
      </c>
      <c r="D328" s="10" t="e">
        <f>D327/D326</f>
        <v>#DIV/0!</v>
      </c>
      <c r="E328" s="1062" t="e">
        <f>E327/E326</f>
        <v>#DIV/0!</v>
      </c>
    </row>
    <row r="329" spans="1:10" ht="15.75" hidden="1" thickBot="1" x14ac:dyDescent="0.3">
      <c r="A329" s="1010" t="s">
        <v>20</v>
      </c>
      <c r="B329" s="407" t="s">
        <v>21</v>
      </c>
      <c r="C329" s="11" t="e">
        <f t="shared" ref="C329:E331" si="10">C326/B326-1</f>
        <v>#DIV/0!</v>
      </c>
      <c r="D329" s="11" t="e">
        <f t="shared" si="10"/>
        <v>#DIV/0!</v>
      </c>
      <c r="E329" s="1063" t="e">
        <f t="shared" si="10"/>
        <v>#DIV/0!</v>
      </c>
      <c r="F329" s="12"/>
      <c r="G329" s="12"/>
      <c r="H329" s="12"/>
      <c r="I329" s="12"/>
      <c r="J329" s="12"/>
    </row>
    <row r="330" spans="1:10" ht="15.75" hidden="1" thickBot="1" x14ac:dyDescent="0.3">
      <c r="A330" s="1010" t="s">
        <v>22</v>
      </c>
      <c r="B330" s="407" t="s">
        <v>21</v>
      </c>
      <c r="C330" s="11" t="e">
        <f t="shared" si="10"/>
        <v>#DIV/0!</v>
      </c>
      <c r="D330" s="11" t="e">
        <f t="shared" si="10"/>
        <v>#DIV/0!</v>
      </c>
      <c r="E330" s="1063" t="e">
        <f t="shared" si="10"/>
        <v>#DIV/0!</v>
      </c>
    </row>
    <row r="331" spans="1:10" ht="15.75" hidden="1" thickBot="1" x14ac:dyDescent="0.3">
      <c r="A331" s="1010" t="s">
        <v>23</v>
      </c>
      <c r="B331" s="407" t="s">
        <v>21</v>
      </c>
      <c r="C331" s="11" t="e">
        <f t="shared" si="10"/>
        <v>#DIV/0!</v>
      </c>
      <c r="D331" s="11" t="e">
        <f t="shared" si="10"/>
        <v>#DIV/0!</v>
      </c>
      <c r="E331" s="1063" t="e">
        <f t="shared" si="10"/>
        <v>#DIV/0!</v>
      </c>
    </row>
    <row r="332" spans="1:10" ht="15.75" hidden="1" thickBot="1" x14ac:dyDescent="0.3">
      <c r="A332" s="1686" t="s">
        <v>166</v>
      </c>
      <c r="B332" s="1379"/>
      <c r="C332" s="1379"/>
      <c r="D332" s="1379"/>
      <c r="E332" s="1687"/>
    </row>
    <row r="333" spans="1:10" ht="12.75" hidden="1" customHeight="1" x14ac:dyDescent="0.25">
      <c r="A333" s="1680"/>
      <c r="B333" s="8">
        <v>2018</v>
      </c>
      <c r="C333" s="8">
        <v>2019</v>
      </c>
      <c r="D333" s="8">
        <v>2020</v>
      </c>
      <c r="E333" s="1011">
        <v>2021</v>
      </c>
    </row>
    <row r="334" spans="1:10" ht="9" hidden="1" customHeight="1" thickBot="1" x14ac:dyDescent="0.3">
      <c r="A334" s="1681"/>
      <c r="B334" s="9" t="s">
        <v>8</v>
      </c>
      <c r="C334" s="9" t="s">
        <v>9</v>
      </c>
      <c r="D334" s="9" t="s">
        <v>9</v>
      </c>
      <c r="E334" s="1012" t="s">
        <v>9</v>
      </c>
    </row>
    <row r="335" spans="1:10" ht="15.75" hidden="1" thickBot="1" x14ac:dyDescent="0.3">
      <c r="A335" s="1028" t="s">
        <v>42</v>
      </c>
      <c r="B335" s="14">
        <f>B336+B337+B338+B339</f>
        <v>0</v>
      </c>
      <c r="C335" s="14">
        <f>C336+C337+C338+C339</f>
        <v>0</v>
      </c>
      <c r="D335" s="14">
        <f>D336+D337+D338+D339</f>
        <v>0</v>
      </c>
      <c r="E335" s="1064">
        <f>E336+E337+E338+E339</f>
        <v>0</v>
      </c>
    </row>
    <row r="336" spans="1:10" ht="15.75" hidden="1" thickBot="1" x14ac:dyDescent="0.3">
      <c r="A336" s="1030" t="s">
        <v>296</v>
      </c>
      <c r="B336" s="14"/>
      <c r="C336" s="14"/>
      <c r="D336" s="14"/>
      <c r="E336" s="1064"/>
    </row>
    <row r="337" spans="1:5" ht="15.75" hidden="1" thickBot="1" x14ac:dyDescent="0.3">
      <c r="A337" s="1030" t="s">
        <v>311</v>
      </c>
      <c r="B337" s="14"/>
      <c r="C337" s="14"/>
      <c r="D337" s="14"/>
      <c r="E337" s="1064"/>
    </row>
    <row r="338" spans="1:5" ht="15.75" hidden="1" thickBot="1" x14ac:dyDescent="0.3">
      <c r="A338" s="1030" t="s">
        <v>312</v>
      </c>
      <c r="B338" s="14"/>
      <c r="C338" s="14"/>
      <c r="D338" s="14"/>
      <c r="E338" s="1064"/>
    </row>
    <row r="339" spans="1:5" ht="15.75" hidden="1" thickBot="1" x14ac:dyDescent="0.3">
      <c r="A339" s="1030" t="s">
        <v>313</v>
      </c>
      <c r="B339" s="14"/>
      <c r="C339" s="14"/>
      <c r="D339" s="14"/>
      <c r="E339" s="1064"/>
    </row>
    <row r="340" spans="1:5" ht="15.75" hidden="1" thickBot="1" x14ac:dyDescent="0.3">
      <c r="A340" s="1028" t="s">
        <v>43</v>
      </c>
      <c r="B340" s="15">
        <f>B341+B342+B343+B344</f>
        <v>0</v>
      </c>
      <c r="C340" s="15">
        <f>C341+C342+C343+C344</f>
        <v>0</v>
      </c>
      <c r="D340" s="15">
        <f>D341+D342+D343+D344</f>
        <v>0</v>
      </c>
      <c r="E340" s="1068">
        <f>E341+E342+E343+E344</f>
        <v>0</v>
      </c>
    </row>
    <row r="341" spans="1:5" ht="15.75" hidden="1" thickBot="1" x14ac:dyDescent="0.3">
      <c r="A341" s="1030" t="s">
        <v>296</v>
      </c>
      <c r="B341" s="15"/>
      <c r="C341" s="15"/>
      <c r="D341" s="15"/>
      <c r="E341" s="1068"/>
    </row>
    <row r="342" spans="1:5" ht="15.75" hidden="1" thickBot="1" x14ac:dyDescent="0.3">
      <c r="A342" s="1030" t="s">
        <v>311</v>
      </c>
      <c r="B342" s="15"/>
      <c r="C342" s="15"/>
      <c r="D342" s="15"/>
      <c r="E342" s="1068"/>
    </row>
    <row r="343" spans="1:5" ht="15.75" hidden="1" thickBot="1" x14ac:dyDescent="0.3">
      <c r="A343" s="1030" t="s">
        <v>312</v>
      </c>
      <c r="B343" s="15"/>
      <c r="C343" s="15"/>
      <c r="D343" s="15"/>
      <c r="E343" s="1068"/>
    </row>
    <row r="344" spans="1:5" ht="15.75" hidden="1" thickBot="1" x14ac:dyDescent="0.3">
      <c r="A344" s="1030" t="s">
        <v>313</v>
      </c>
      <c r="B344" s="15"/>
      <c r="C344" s="15"/>
      <c r="D344" s="15"/>
      <c r="E344" s="1068"/>
    </row>
    <row r="345" spans="1:5" ht="15.75" hidden="1" thickBot="1" x14ac:dyDescent="0.3">
      <c r="A345" s="1086" t="s">
        <v>53</v>
      </c>
      <c r="B345" s="69">
        <f>B335+B340</f>
        <v>0</v>
      </c>
      <c r="C345" s="69">
        <f>C335+C340</f>
        <v>0</v>
      </c>
      <c r="D345" s="69">
        <f>D335+D340</f>
        <v>0</v>
      </c>
      <c r="E345" s="1099">
        <f>E335+E340</f>
        <v>0</v>
      </c>
    </row>
    <row r="346" spans="1:5" ht="15.75" thickBot="1" x14ac:dyDescent="0.3">
      <c r="A346" s="1100"/>
      <c r="B346" s="1101"/>
      <c r="C346" s="1101"/>
      <c r="D346" s="1101"/>
      <c r="E346" s="1102"/>
    </row>
    <row r="347" spans="1:5" ht="27" customHeight="1" thickBot="1" x14ac:dyDescent="0.3">
      <c r="A347" s="1005" t="s">
        <v>57</v>
      </c>
      <c r="B347" s="22">
        <f>B56+B93+B159+B185+B211+B240</f>
        <v>162700</v>
      </c>
      <c r="C347" s="22">
        <f>C56+C93+C159+C185+C211+C240</f>
        <v>164000</v>
      </c>
      <c r="D347" s="22">
        <f>D56+D93+D159+D185+D211+D240</f>
        <v>165000</v>
      </c>
      <c r="E347" s="1103">
        <f>E56+E93+E159+E185+E211+E240</f>
        <v>165500</v>
      </c>
    </row>
    <row r="348" spans="1:5" ht="24.75" thickBot="1" x14ac:dyDescent="0.3">
      <c r="A348" s="1005" t="s">
        <v>58</v>
      </c>
      <c r="B348" s="22">
        <f>B349+B352+B355+B358+B361+B364+B367+B375</f>
        <v>162700</v>
      </c>
      <c r="C348" s="22">
        <f>C349+C352+C355+C358+C361+C364+C367+C375</f>
        <v>164000</v>
      </c>
      <c r="D348" s="22">
        <f>D349+D352+D355+D358+D361+D364+D367+D375</f>
        <v>165000</v>
      </c>
      <c r="E348" s="1103">
        <f>E349+E352+E355+E358+E361+E364+E367+E375</f>
        <v>165500</v>
      </c>
    </row>
    <row r="349" spans="1:5" ht="15.75" thickBot="1" x14ac:dyDescent="0.3">
      <c r="A349" s="1028" t="s">
        <v>24</v>
      </c>
      <c r="B349" s="36">
        <f>B350+B351</f>
        <v>112200</v>
      </c>
      <c r="C349" s="36">
        <f>C350+C351</f>
        <v>113000</v>
      </c>
      <c r="D349" s="36">
        <f>D350+D351</f>
        <v>113000</v>
      </c>
      <c r="E349" s="1104">
        <f>E350+E351</f>
        <v>113000</v>
      </c>
    </row>
    <row r="350" spans="1:5" ht="15.75" thickBot="1" x14ac:dyDescent="0.3">
      <c r="A350" s="1030" t="s">
        <v>296</v>
      </c>
      <c r="B350" s="15">
        <f t="shared" ref="B350:E351" si="11">B36+B73+B110</f>
        <v>112200</v>
      </c>
      <c r="C350" s="15">
        <f t="shared" si="11"/>
        <v>113000</v>
      </c>
      <c r="D350" s="15">
        <f t="shared" si="11"/>
        <v>113000</v>
      </c>
      <c r="E350" s="1068">
        <f t="shared" si="11"/>
        <v>113000</v>
      </c>
    </row>
    <row r="351" spans="1:5" ht="15.75" thickBot="1" x14ac:dyDescent="0.3">
      <c r="A351" s="1030" t="s">
        <v>319</v>
      </c>
      <c r="B351" s="15">
        <f t="shared" si="11"/>
        <v>0</v>
      </c>
      <c r="C351" s="15">
        <f t="shared" si="11"/>
        <v>0</v>
      </c>
      <c r="D351" s="15">
        <f t="shared" si="11"/>
        <v>0</v>
      </c>
      <c r="E351" s="1068">
        <f t="shared" si="11"/>
        <v>0</v>
      </c>
    </row>
    <row r="352" spans="1:5" ht="24.75" thickBot="1" x14ac:dyDescent="0.3">
      <c r="A352" s="1028" t="s">
        <v>25</v>
      </c>
      <c r="B352" s="36">
        <f>B353+B354</f>
        <v>11500</v>
      </c>
      <c r="C352" s="36">
        <f>C353+C354</f>
        <v>12000</v>
      </c>
      <c r="D352" s="36">
        <f>D353+D354</f>
        <v>12000</v>
      </c>
      <c r="E352" s="1104">
        <f>E353+E354</f>
        <v>12000</v>
      </c>
    </row>
    <row r="353" spans="1:5" ht="15.75" thickBot="1" x14ac:dyDescent="0.3">
      <c r="A353" s="1030" t="s">
        <v>296</v>
      </c>
      <c r="B353" s="14">
        <f>B39+B76+B113</f>
        <v>11500</v>
      </c>
      <c r="C353" s="14">
        <f>C39+C76+C113</f>
        <v>12000</v>
      </c>
      <c r="D353" s="14">
        <f>D39+D76+D113</f>
        <v>12000</v>
      </c>
      <c r="E353" s="1064">
        <f>E39+E76+E113</f>
        <v>12000</v>
      </c>
    </row>
    <row r="354" spans="1:5" ht="15.75" thickBot="1" x14ac:dyDescent="0.3">
      <c r="A354" s="1030" t="s">
        <v>319</v>
      </c>
      <c r="B354" s="15">
        <f>B40+B77+B111</f>
        <v>0</v>
      </c>
      <c r="C354" s="15">
        <f>C40+C77+C111</f>
        <v>0</v>
      </c>
      <c r="D354" s="15">
        <f>D40+D77+D111</f>
        <v>0</v>
      </c>
      <c r="E354" s="1068">
        <f>E40+E77+E111</f>
        <v>0</v>
      </c>
    </row>
    <row r="355" spans="1:5" ht="15.75" thickBot="1" x14ac:dyDescent="0.3">
      <c r="A355" s="1028" t="s">
        <v>26</v>
      </c>
      <c r="B355" s="36">
        <f>B356+B357</f>
        <v>34500</v>
      </c>
      <c r="C355" s="36">
        <f>C356+C357</f>
        <v>34500</v>
      </c>
      <c r="D355" s="36">
        <f>D356+D357</f>
        <v>35200</v>
      </c>
      <c r="E355" s="1104">
        <f>E356+E357</f>
        <v>35500</v>
      </c>
    </row>
    <row r="356" spans="1:5" ht="15.75" thickBot="1" x14ac:dyDescent="0.3">
      <c r="A356" s="1030" t="s">
        <v>296</v>
      </c>
      <c r="B356" s="15">
        <f t="shared" ref="B356:E357" si="12">B42+B79+B116</f>
        <v>34500</v>
      </c>
      <c r="C356" s="15">
        <f t="shared" si="12"/>
        <v>34500</v>
      </c>
      <c r="D356" s="15">
        <f t="shared" si="12"/>
        <v>35200</v>
      </c>
      <c r="E356" s="1068">
        <f t="shared" si="12"/>
        <v>35500</v>
      </c>
    </row>
    <row r="357" spans="1:5" ht="15.75" thickBot="1" x14ac:dyDescent="0.3">
      <c r="A357" s="1030" t="s">
        <v>319</v>
      </c>
      <c r="B357" s="15">
        <f t="shared" si="12"/>
        <v>0</v>
      </c>
      <c r="C357" s="15">
        <f t="shared" si="12"/>
        <v>0</v>
      </c>
      <c r="D357" s="15">
        <f t="shared" si="12"/>
        <v>0</v>
      </c>
      <c r="E357" s="1068">
        <f t="shared" si="12"/>
        <v>0</v>
      </c>
    </row>
    <row r="358" spans="1:5" ht="15.75" thickBot="1" x14ac:dyDescent="0.3">
      <c r="A358" s="1028" t="s">
        <v>27</v>
      </c>
      <c r="B358" s="36">
        <f>B359+B360</f>
        <v>0</v>
      </c>
      <c r="C358" s="36">
        <f>C359+C360</f>
        <v>0</v>
      </c>
      <c r="D358" s="36">
        <f>D359+D360</f>
        <v>0</v>
      </c>
      <c r="E358" s="1104">
        <f>E359+E360</f>
        <v>0</v>
      </c>
    </row>
    <row r="359" spans="1:5" ht="15.75" thickBot="1" x14ac:dyDescent="0.3">
      <c r="A359" s="1030" t="s">
        <v>296</v>
      </c>
      <c r="B359" s="14">
        <f t="shared" ref="B359:E360" si="13">B45+B82+B119</f>
        <v>0</v>
      </c>
      <c r="C359" s="14">
        <f t="shared" si="13"/>
        <v>0</v>
      </c>
      <c r="D359" s="14">
        <f t="shared" si="13"/>
        <v>0</v>
      </c>
      <c r="E359" s="1064">
        <f t="shared" si="13"/>
        <v>0</v>
      </c>
    </row>
    <row r="360" spans="1:5" ht="15.75" thickBot="1" x14ac:dyDescent="0.3">
      <c r="A360" s="1030" t="s">
        <v>319</v>
      </c>
      <c r="B360" s="15">
        <f t="shared" si="13"/>
        <v>0</v>
      </c>
      <c r="C360" s="15">
        <f t="shared" si="13"/>
        <v>0</v>
      </c>
      <c r="D360" s="15">
        <f t="shared" si="13"/>
        <v>0</v>
      </c>
      <c r="E360" s="1068">
        <f t="shared" si="13"/>
        <v>0</v>
      </c>
    </row>
    <row r="361" spans="1:5" ht="15.75" thickBot="1" x14ac:dyDescent="0.3">
      <c r="A361" s="1028" t="s">
        <v>28</v>
      </c>
      <c r="B361" s="36">
        <f>B362+B363</f>
        <v>0</v>
      </c>
      <c r="C361" s="36">
        <f>C362+C363</f>
        <v>0</v>
      </c>
      <c r="D361" s="36">
        <f>D362+D363</f>
        <v>0</v>
      </c>
      <c r="E361" s="1104">
        <f>E362+E363</f>
        <v>0</v>
      </c>
    </row>
    <row r="362" spans="1:5" ht="15.75" thickBot="1" x14ac:dyDescent="0.3">
      <c r="A362" s="1030" t="s">
        <v>296</v>
      </c>
      <c r="B362" s="14">
        <f t="shared" ref="B362:E363" si="14">B48+B85+B122</f>
        <v>0</v>
      </c>
      <c r="C362" s="14">
        <f t="shared" si="14"/>
        <v>0</v>
      </c>
      <c r="D362" s="14">
        <f t="shared" si="14"/>
        <v>0</v>
      </c>
      <c r="E362" s="1064">
        <f t="shared" si="14"/>
        <v>0</v>
      </c>
    </row>
    <row r="363" spans="1:5" ht="15.75" thickBot="1" x14ac:dyDescent="0.3">
      <c r="A363" s="1030" t="s">
        <v>319</v>
      </c>
      <c r="B363" s="15">
        <f t="shared" si="14"/>
        <v>0</v>
      </c>
      <c r="C363" s="15">
        <f t="shared" si="14"/>
        <v>0</v>
      </c>
      <c r="D363" s="15">
        <f t="shared" si="14"/>
        <v>0</v>
      </c>
      <c r="E363" s="1068">
        <f t="shared" si="14"/>
        <v>0</v>
      </c>
    </row>
    <row r="364" spans="1:5" ht="15.75" thickBot="1" x14ac:dyDescent="0.3">
      <c r="A364" s="1028" t="s">
        <v>29</v>
      </c>
      <c r="B364" s="36">
        <f>B365+B366</f>
        <v>500</v>
      </c>
      <c r="C364" s="36">
        <f>C365+C366</f>
        <v>500</v>
      </c>
      <c r="D364" s="36">
        <f>D365+D366</f>
        <v>800</v>
      </c>
      <c r="E364" s="1104">
        <f>E365+E366</f>
        <v>1000</v>
      </c>
    </row>
    <row r="365" spans="1:5" ht="15.75" thickBot="1" x14ac:dyDescent="0.3">
      <c r="A365" s="1030" t="s">
        <v>296</v>
      </c>
      <c r="B365" s="14">
        <f t="shared" ref="B365:E366" si="15">B51+B88+B125</f>
        <v>500</v>
      </c>
      <c r="C365" s="14">
        <f t="shared" si="15"/>
        <v>500</v>
      </c>
      <c r="D365" s="14">
        <f t="shared" si="15"/>
        <v>800</v>
      </c>
      <c r="E365" s="1064">
        <f t="shared" si="15"/>
        <v>1000</v>
      </c>
    </row>
    <row r="366" spans="1:5" ht="15.75" thickBot="1" x14ac:dyDescent="0.3">
      <c r="A366" s="1030" t="s">
        <v>319</v>
      </c>
      <c r="B366" s="15">
        <f t="shared" si="15"/>
        <v>0</v>
      </c>
      <c r="C366" s="15">
        <f t="shared" si="15"/>
        <v>0</v>
      </c>
      <c r="D366" s="15">
        <f t="shared" si="15"/>
        <v>0</v>
      </c>
      <c r="E366" s="1068">
        <f t="shared" si="15"/>
        <v>0</v>
      </c>
    </row>
    <row r="367" spans="1:5" ht="25.9" customHeight="1" thickBot="1" x14ac:dyDescent="0.3">
      <c r="A367" s="1028" t="s">
        <v>30</v>
      </c>
      <c r="B367" s="36">
        <f>B90+B53</f>
        <v>0</v>
      </c>
      <c r="C367" s="36">
        <f>C90+C53</f>
        <v>0</v>
      </c>
      <c r="D367" s="36">
        <f>D90+D53</f>
        <v>0</v>
      </c>
      <c r="E367" s="1104">
        <f>E90+E53</f>
        <v>0</v>
      </c>
    </row>
    <row r="368" spans="1:5" ht="15.75" thickBot="1" x14ac:dyDescent="0.3">
      <c r="A368" s="1030" t="s">
        <v>296</v>
      </c>
      <c r="B368" s="14">
        <f t="shared" ref="B368:E369" si="16">B54+B91+B128</f>
        <v>0</v>
      </c>
      <c r="C368" s="14">
        <f t="shared" si="16"/>
        <v>0</v>
      </c>
      <c r="D368" s="14">
        <f t="shared" si="16"/>
        <v>0</v>
      </c>
      <c r="E368" s="1064">
        <f t="shared" si="16"/>
        <v>0</v>
      </c>
    </row>
    <row r="369" spans="1:5" ht="15.75" thickBot="1" x14ac:dyDescent="0.3">
      <c r="A369" s="1030" t="s">
        <v>319</v>
      </c>
      <c r="B369" s="15">
        <f t="shared" si="16"/>
        <v>0</v>
      </c>
      <c r="C369" s="15">
        <f t="shared" si="16"/>
        <v>0</v>
      </c>
      <c r="D369" s="15">
        <f t="shared" si="16"/>
        <v>0</v>
      </c>
      <c r="E369" s="1068">
        <f t="shared" si="16"/>
        <v>0</v>
      </c>
    </row>
    <row r="370" spans="1:5" ht="15.75" thickBot="1" x14ac:dyDescent="0.3">
      <c r="A370" s="1028" t="s">
        <v>59</v>
      </c>
      <c r="B370" s="36">
        <f>B371+B372+B373+B374</f>
        <v>0</v>
      </c>
      <c r="C370" s="36">
        <f>C371+C372+C373+C374</f>
        <v>0</v>
      </c>
      <c r="D370" s="36">
        <f>D371+D372+D373+D374</f>
        <v>0</v>
      </c>
      <c r="E370" s="1104">
        <f>E371+E372+E373+E374</f>
        <v>0</v>
      </c>
    </row>
    <row r="371" spans="1:5" ht="15.75" thickBot="1" x14ac:dyDescent="0.3">
      <c r="A371" s="1030" t="s">
        <v>296</v>
      </c>
      <c r="B371" s="14">
        <f t="shared" ref="B371:E374" si="17">B150+B176+B202+B231</f>
        <v>0</v>
      </c>
      <c r="C371" s="14">
        <f t="shared" si="17"/>
        <v>0</v>
      </c>
      <c r="D371" s="14">
        <f t="shared" si="17"/>
        <v>0</v>
      </c>
      <c r="E371" s="1064">
        <f t="shared" si="17"/>
        <v>0</v>
      </c>
    </row>
    <row r="372" spans="1:5" ht="15.75" thickBot="1" x14ac:dyDescent="0.3">
      <c r="A372" s="1030" t="s">
        <v>320</v>
      </c>
      <c r="B372" s="14">
        <f t="shared" si="17"/>
        <v>0</v>
      </c>
      <c r="C372" s="14">
        <f t="shared" si="17"/>
        <v>0</v>
      </c>
      <c r="D372" s="14">
        <f t="shared" si="17"/>
        <v>0</v>
      </c>
      <c r="E372" s="1064">
        <f t="shared" si="17"/>
        <v>0</v>
      </c>
    </row>
    <row r="373" spans="1:5" ht="15.75" thickBot="1" x14ac:dyDescent="0.3">
      <c r="A373" s="1030" t="s">
        <v>312</v>
      </c>
      <c r="B373" s="14">
        <f t="shared" si="17"/>
        <v>0</v>
      </c>
      <c r="C373" s="14">
        <f t="shared" si="17"/>
        <v>0</v>
      </c>
      <c r="D373" s="14">
        <f t="shared" si="17"/>
        <v>0</v>
      </c>
      <c r="E373" s="1064">
        <f t="shared" si="17"/>
        <v>0</v>
      </c>
    </row>
    <row r="374" spans="1:5" ht="15.75" thickBot="1" x14ac:dyDescent="0.3">
      <c r="A374" s="1030" t="s">
        <v>313</v>
      </c>
      <c r="B374" s="14">
        <f t="shared" si="17"/>
        <v>0</v>
      </c>
      <c r="C374" s="14">
        <f t="shared" si="17"/>
        <v>0</v>
      </c>
      <c r="D374" s="14">
        <f t="shared" si="17"/>
        <v>0</v>
      </c>
      <c r="E374" s="1064">
        <f t="shared" si="17"/>
        <v>0</v>
      </c>
    </row>
    <row r="375" spans="1:5" ht="15.75" thickBot="1" x14ac:dyDescent="0.3">
      <c r="A375" s="1028" t="s">
        <v>60</v>
      </c>
      <c r="B375" s="36">
        <f>B376+B377+B378+B379</f>
        <v>4000</v>
      </c>
      <c r="C375" s="36">
        <f>C376+C377+C378+C379</f>
        <v>4000</v>
      </c>
      <c r="D375" s="36">
        <f>D376+D377+D378+D379</f>
        <v>4000</v>
      </c>
      <c r="E375" s="1104">
        <f>E376+E377+E378+E379</f>
        <v>4000</v>
      </c>
    </row>
    <row r="376" spans="1:5" ht="15.75" thickBot="1" x14ac:dyDescent="0.3">
      <c r="A376" s="1030" t="s">
        <v>296</v>
      </c>
      <c r="B376" s="14">
        <f t="shared" ref="B376:E379" si="18">B155+B181+B207+B236</f>
        <v>4000</v>
      </c>
      <c r="C376" s="14">
        <f t="shared" si="18"/>
        <v>4000</v>
      </c>
      <c r="D376" s="14">
        <f t="shared" si="18"/>
        <v>4000</v>
      </c>
      <c r="E376" s="1064">
        <f t="shared" si="18"/>
        <v>4000</v>
      </c>
    </row>
    <row r="377" spans="1:5" ht="15.75" thickBot="1" x14ac:dyDescent="0.3">
      <c r="A377" s="1030" t="s">
        <v>320</v>
      </c>
      <c r="B377" s="14">
        <f t="shared" si="18"/>
        <v>0</v>
      </c>
      <c r="C377" s="14">
        <f t="shared" si="18"/>
        <v>0</v>
      </c>
      <c r="D377" s="14">
        <f t="shared" si="18"/>
        <v>0</v>
      </c>
      <c r="E377" s="1064">
        <f t="shared" si="18"/>
        <v>0</v>
      </c>
    </row>
    <row r="378" spans="1:5" ht="15.75" thickBot="1" x14ac:dyDescent="0.3">
      <c r="A378" s="1030" t="s">
        <v>312</v>
      </c>
      <c r="B378" s="14">
        <f t="shared" si="18"/>
        <v>0</v>
      </c>
      <c r="C378" s="14">
        <f t="shared" si="18"/>
        <v>0</v>
      </c>
      <c r="D378" s="14">
        <f t="shared" si="18"/>
        <v>0</v>
      </c>
      <c r="E378" s="1064">
        <f t="shared" si="18"/>
        <v>0</v>
      </c>
    </row>
    <row r="379" spans="1:5" ht="15.75" thickBot="1" x14ac:dyDescent="0.3">
      <c r="A379" s="1030" t="s">
        <v>313</v>
      </c>
      <c r="B379" s="14">
        <f t="shared" si="18"/>
        <v>0</v>
      </c>
      <c r="C379" s="14">
        <f t="shared" si="18"/>
        <v>0</v>
      </c>
      <c r="D379" s="14">
        <f t="shared" si="18"/>
        <v>0</v>
      </c>
      <c r="E379" s="1064">
        <f t="shared" si="18"/>
        <v>0</v>
      </c>
    </row>
    <row r="380" spans="1:5" ht="15.75" thickBot="1" x14ac:dyDescent="0.3">
      <c r="A380" s="1105" t="s">
        <v>32</v>
      </c>
      <c r="B380" s="149">
        <f>IF(B348-B347=0,0,"Error")</f>
        <v>0</v>
      </c>
      <c r="C380" s="149">
        <f>IF(C348-C347=0,0,"Error")</f>
        <v>0</v>
      </c>
      <c r="D380" s="149">
        <f>IF(D348-D347=0,0,"Error")</f>
        <v>0</v>
      </c>
      <c r="E380" s="1106">
        <f>IF(E348-E347=0,0,"Error")</f>
        <v>0</v>
      </c>
    </row>
  </sheetData>
  <mergeCells count="93">
    <mergeCell ref="A1:E1"/>
    <mergeCell ref="A2:E2"/>
    <mergeCell ref="A306:E306"/>
    <mergeCell ref="A307:A308"/>
    <mergeCell ref="B320:E320"/>
    <mergeCell ref="B322:E322"/>
    <mergeCell ref="A273:A274"/>
    <mergeCell ref="A281:E281"/>
    <mergeCell ref="A282:A283"/>
    <mergeCell ref="B296:E296"/>
    <mergeCell ref="B297:E297"/>
    <mergeCell ref="A298:A299"/>
    <mergeCell ref="A248:A249"/>
    <mergeCell ref="D270:E270"/>
    <mergeCell ref="B271:E271"/>
    <mergeCell ref="B272:E272"/>
    <mergeCell ref="B218:E218"/>
    <mergeCell ref="A332:E332"/>
    <mergeCell ref="A333:A334"/>
    <mergeCell ref="B323:E323"/>
    <mergeCell ref="A324:A325"/>
    <mergeCell ref="F244:J246"/>
    <mergeCell ref="B245:E245"/>
    <mergeCell ref="B246:E246"/>
    <mergeCell ref="A256:E256"/>
    <mergeCell ref="A257:A258"/>
    <mergeCell ref="B247:E247"/>
    <mergeCell ref="A219:A220"/>
    <mergeCell ref="A227:E227"/>
    <mergeCell ref="A228:A229"/>
    <mergeCell ref="A241:E241"/>
    <mergeCell ref="A242:E242"/>
    <mergeCell ref="B243:E243"/>
    <mergeCell ref="D244:E244"/>
    <mergeCell ref="B217:E217"/>
    <mergeCell ref="D187:E187"/>
    <mergeCell ref="B188:E188"/>
    <mergeCell ref="B189:E189"/>
    <mergeCell ref="B214:E214"/>
    <mergeCell ref="D215:E215"/>
    <mergeCell ref="B216:E216"/>
    <mergeCell ref="A190:A191"/>
    <mergeCell ref="A198:E198"/>
    <mergeCell ref="A199:A200"/>
    <mergeCell ref="A212:E212"/>
    <mergeCell ref="A213:E213"/>
    <mergeCell ref="B186:E186"/>
    <mergeCell ref="B137:E137"/>
    <mergeCell ref="A138:A139"/>
    <mergeCell ref="A146:E146"/>
    <mergeCell ref="A147:A148"/>
    <mergeCell ref="B160:E160"/>
    <mergeCell ref="D161:E161"/>
    <mergeCell ref="B162:E162"/>
    <mergeCell ref="B163:E163"/>
    <mergeCell ref="A164:A165"/>
    <mergeCell ref="A172:E172"/>
    <mergeCell ref="A173:A174"/>
    <mergeCell ref="B136:E136"/>
    <mergeCell ref="A70:A71"/>
    <mergeCell ref="B95:E95"/>
    <mergeCell ref="B96:E96"/>
    <mergeCell ref="B97:E97"/>
    <mergeCell ref="A98:A99"/>
    <mergeCell ref="A106:E106"/>
    <mergeCell ref="A107:A108"/>
    <mergeCell ref="A132:E132"/>
    <mergeCell ref="A133:E133"/>
    <mergeCell ref="B134:E134"/>
    <mergeCell ref="D135:E135"/>
    <mergeCell ref="A69:E69"/>
    <mergeCell ref="A20:E20"/>
    <mergeCell ref="B21:E21"/>
    <mergeCell ref="B22:E22"/>
    <mergeCell ref="B23:E23"/>
    <mergeCell ref="A24:A25"/>
    <mergeCell ref="A32:E32"/>
    <mergeCell ref="A33:A34"/>
    <mergeCell ref="B58:E58"/>
    <mergeCell ref="B59:E59"/>
    <mergeCell ref="B60:E60"/>
    <mergeCell ref="A61:A62"/>
    <mergeCell ref="A19:E19"/>
    <mergeCell ref="A3:E3"/>
    <mergeCell ref="B4:E4"/>
    <mergeCell ref="B5:E5"/>
    <mergeCell ref="B6:E6"/>
    <mergeCell ref="A7:E7"/>
    <mergeCell ref="A8:E10"/>
    <mergeCell ref="B11:E11"/>
    <mergeCell ref="A12:A13"/>
    <mergeCell ref="B15:E15"/>
    <mergeCell ref="A16:E16"/>
  </mergeCells>
  <printOptions horizontalCentered="1" verticalCentered="1"/>
  <pageMargins left="0" right="0" top="0.75" bottom="0.75" header="0.3" footer="0.3"/>
  <pageSetup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9"/>
  <sheetViews>
    <sheetView view="pageBreakPreview" zoomScale="60" zoomScaleNormal="170" workbookViewId="0">
      <selection activeCell="B6" sqref="B6:E6"/>
    </sheetView>
  </sheetViews>
  <sheetFormatPr defaultRowHeight="15" x14ac:dyDescent="0.25"/>
  <cols>
    <col min="1" max="1" width="21.28515625" customWidth="1"/>
    <col min="2" max="2" width="10.7109375" style="33" customWidth="1"/>
    <col min="3" max="3" width="17.85546875" style="33" customWidth="1"/>
    <col min="4" max="4" width="11.28515625" style="33" customWidth="1"/>
    <col min="5" max="5" width="13.85546875" style="33" customWidth="1"/>
    <col min="6" max="6" width="0.140625" customWidth="1"/>
  </cols>
  <sheetData>
    <row r="1" spans="1:6" ht="15.75" x14ac:dyDescent="0.25">
      <c r="A1" s="2605" t="s">
        <v>1658</v>
      </c>
      <c r="B1" s="2605"/>
      <c r="C1" s="2605"/>
      <c r="D1" s="2605"/>
      <c r="E1" s="2605"/>
    </row>
    <row r="2" spans="1:6" ht="31.5" customHeight="1" x14ac:dyDescent="0.25">
      <c r="A2" s="1770" t="s">
        <v>1505</v>
      </c>
      <c r="B2" s="1771"/>
      <c r="C2" s="1771"/>
      <c r="D2" s="1771"/>
      <c r="E2" s="1772"/>
      <c r="F2" s="1152"/>
    </row>
    <row r="3" spans="1:6" ht="27" customHeight="1" x14ac:dyDescent="0.25">
      <c r="A3" s="1726" t="s">
        <v>863</v>
      </c>
      <c r="B3" s="1727"/>
      <c r="C3" s="1727"/>
      <c r="D3" s="1727"/>
      <c r="E3" s="1728"/>
      <c r="F3" s="1153"/>
    </row>
    <row r="4" spans="1:6" ht="26.25" customHeight="1" x14ac:dyDescent="0.25">
      <c r="A4" s="1155" t="s">
        <v>0</v>
      </c>
      <c r="B4" s="1729" t="s">
        <v>545</v>
      </c>
      <c r="C4" s="1730"/>
      <c r="D4" s="1730"/>
      <c r="E4" s="1731"/>
      <c r="F4" s="1153"/>
    </row>
    <row r="5" spans="1:6" ht="18" customHeight="1" x14ac:dyDescent="0.25">
      <c r="A5" s="1155" t="s">
        <v>1</v>
      </c>
      <c r="B5" s="1732" t="s">
        <v>546</v>
      </c>
      <c r="C5" s="1733"/>
      <c r="D5" s="1733"/>
      <c r="E5" s="1734"/>
      <c r="F5" s="1153"/>
    </row>
    <row r="6" spans="1:6" ht="33" customHeight="1" x14ac:dyDescent="0.25">
      <c r="A6" s="1155" t="s">
        <v>3</v>
      </c>
      <c r="B6" s="1735" t="s">
        <v>861</v>
      </c>
      <c r="C6" s="1736"/>
      <c r="D6" s="1736"/>
      <c r="E6" s="1737"/>
      <c r="F6" s="1153"/>
    </row>
    <row r="7" spans="1:6" ht="27.75" customHeight="1" x14ac:dyDescent="0.25">
      <c r="A7" s="1738" t="s">
        <v>5</v>
      </c>
      <c r="B7" s="1739"/>
      <c r="C7" s="1739"/>
      <c r="D7" s="1739"/>
      <c r="E7" s="1740"/>
      <c r="F7" s="1153"/>
    </row>
    <row r="8" spans="1:6" ht="17.25" customHeight="1" x14ac:dyDescent="0.25">
      <c r="A8" s="1747" t="s">
        <v>547</v>
      </c>
      <c r="B8" s="1748"/>
      <c r="C8" s="1748"/>
      <c r="D8" s="1748"/>
      <c r="E8" s="1749"/>
      <c r="F8" s="1153"/>
    </row>
    <row r="9" spans="1:6" ht="41.25" customHeight="1" x14ac:dyDescent="0.25">
      <c r="A9" s="1750"/>
      <c r="B9" s="1751"/>
      <c r="C9" s="1751"/>
      <c r="D9" s="1751"/>
      <c r="E9" s="1752"/>
      <c r="F9" s="1153"/>
    </row>
    <row r="10" spans="1:6" ht="15" hidden="1" customHeight="1" x14ac:dyDescent="0.25">
      <c r="A10" s="1753"/>
      <c r="B10" s="1754"/>
      <c r="C10" s="1754"/>
      <c r="D10" s="1754"/>
      <c r="E10" s="1755"/>
      <c r="F10" s="1153"/>
    </row>
    <row r="11" spans="1:6" ht="56.25" customHeight="1" x14ac:dyDescent="0.25">
      <c r="A11" s="1156" t="s">
        <v>6</v>
      </c>
      <c r="B11" s="1756" t="s">
        <v>548</v>
      </c>
      <c r="C11" s="1757"/>
      <c r="D11" s="1757"/>
      <c r="E11" s="1758"/>
      <c r="F11" s="1153"/>
    </row>
    <row r="12" spans="1:6" ht="17.25" customHeight="1" x14ac:dyDescent="0.25">
      <c r="A12" s="1744" t="s">
        <v>7</v>
      </c>
      <c r="B12" s="1157">
        <v>2019</v>
      </c>
      <c r="C12" s="1157">
        <v>2020</v>
      </c>
      <c r="D12" s="1157">
        <v>2021</v>
      </c>
      <c r="E12" s="1157">
        <v>2022</v>
      </c>
      <c r="F12" s="1153"/>
    </row>
    <row r="13" spans="1:6" ht="19.5" customHeight="1" x14ac:dyDescent="0.25">
      <c r="A13" s="1745"/>
      <c r="B13" s="1157" t="s">
        <v>8</v>
      </c>
      <c r="C13" s="1157" t="s">
        <v>9</v>
      </c>
      <c r="D13" s="1157" t="s">
        <v>9</v>
      </c>
      <c r="E13" s="1157" t="s">
        <v>9</v>
      </c>
      <c r="F13" s="1153"/>
    </row>
    <row r="14" spans="1:6" ht="21" customHeight="1" x14ac:dyDescent="0.25">
      <c r="A14" s="1158" t="s">
        <v>92</v>
      </c>
      <c r="B14" s="1159" t="s">
        <v>68</v>
      </c>
      <c r="C14" s="1159" t="s">
        <v>69</v>
      </c>
      <c r="D14" s="1159" t="s">
        <v>69</v>
      </c>
      <c r="E14" s="1159" t="s">
        <v>69</v>
      </c>
      <c r="F14" s="1153"/>
    </row>
    <row r="15" spans="1:6" ht="15" customHeight="1" x14ac:dyDescent="0.25">
      <c r="A15" s="1160" t="s">
        <v>93</v>
      </c>
      <c r="B15" s="1159" t="s">
        <v>68</v>
      </c>
      <c r="C15" s="1159" t="s">
        <v>69</v>
      </c>
      <c r="D15" s="1159" t="s">
        <v>69</v>
      </c>
      <c r="E15" s="1159" t="s">
        <v>69</v>
      </c>
      <c r="F15" s="1153"/>
    </row>
    <row r="16" spans="1:6" ht="24.75" customHeight="1" x14ac:dyDescent="0.25">
      <c r="A16" s="1160" t="s">
        <v>67</v>
      </c>
      <c r="B16" s="1159" t="s">
        <v>68</v>
      </c>
      <c r="C16" s="1159" t="s">
        <v>69</v>
      </c>
      <c r="D16" s="1159" t="s">
        <v>69</v>
      </c>
      <c r="E16" s="1159" t="s">
        <v>69</v>
      </c>
      <c r="F16" s="1153"/>
    </row>
    <row r="17" spans="1:6" ht="44.25" customHeight="1" x14ac:dyDescent="0.25">
      <c r="A17" s="1161" t="s">
        <v>10</v>
      </c>
      <c r="B17" s="1759" t="s">
        <v>549</v>
      </c>
      <c r="C17" s="1760"/>
      <c r="D17" s="1760"/>
      <c r="E17" s="1761"/>
      <c r="F17" s="1153"/>
    </row>
    <row r="18" spans="1:6" ht="23.25" customHeight="1" x14ac:dyDescent="0.25">
      <c r="A18" s="1762" t="s">
        <v>11</v>
      </c>
      <c r="B18" s="1763"/>
      <c r="C18" s="1763"/>
      <c r="D18" s="1763"/>
      <c r="E18" s="1764"/>
      <c r="F18" s="1153"/>
    </row>
    <row r="19" spans="1:6" ht="20.25" customHeight="1" x14ac:dyDescent="0.25">
      <c r="A19" s="1162"/>
      <c r="B19" s="1163"/>
      <c r="C19" s="1164" t="s">
        <v>138</v>
      </c>
      <c r="D19" s="1164" t="s">
        <v>138</v>
      </c>
      <c r="E19" s="1164" t="s">
        <v>138</v>
      </c>
      <c r="F19" s="1153"/>
    </row>
    <row r="20" spans="1:6" ht="21" customHeight="1" x14ac:dyDescent="0.25">
      <c r="A20" s="1165"/>
      <c r="B20" s="1166"/>
      <c r="C20" s="1167" t="s">
        <v>69</v>
      </c>
      <c r="D20" s="1167" t="s">
        <v>69</v>
      </c>
      <c r="E20" s="1167" t="s">
        <v>69</v>
      </c>
      <c r="F20" s="1153"/>
    </row>
    <row r="21" spans="1:6" ht="15.75" customHeight="1" x14ac:dyDescent="0.25">
      <c r="A21" s="1765" t="s">
        <v>12</v>
      </c>
      <c r="B21" s="1766"/>
      <c r="C21" s="1766"/>
      <c r="D21" s="1766"/>
      <c r="E21" s="1767"/>
      <c r="F21" s="1153"/>
    </row>
    <row r="22" spans="1:6" ht="15.75" customHeight="1" x14ac:dyDescent="0.25">
      <c r="A22" s="1765" t="s">
        <v>13</v>
      </c>
      <c r="B22" s="1766"/>
      <c r="C22" s="1766"/>
      <c r="D22" s="1766"/>
      <c r="E22" s="1767"/>
      <c r="F22" s="1153"/>
    </row>
    <row r="23" spans="1:6" ht="16.5" customHeight="1" x14ac:dyDescent="0.25">
      <c r="A23" s="725" t="s">
        <v>14</v>
      </c>
      <c r="B23" s="1759" t="s">
        <v>550</v>
      </c>
      <c r="C23" s="1760"/>
      <c r="D23" s="1760"/>
      <c r="E23" s="1761"/>
      <c r="F23" s="1153"/>
    </row>
    <row r="24" spans="1:6" ht="38.25" customHeight="1" x14ac:dyDescent="0.25">
      <c r="A24" s="1168" t="s">
        <v>15</v>
      </c>
      <c r="B24" s="1741" t="s">
        <v>551</v>
      </c>
      <c r="C24" s="1742"/>
      <c r="D24" s="1742"/>
      <c r="E24" s="1743"/>
      <c r="F24" s="1153"/>
    </row>
    <row r="25" spans="1:6" ht="32.25" customHeight="1" x14ac:dyDescent="0.25">
      <c r="A25" s="1168" t="s">
        <v>16</v>
      </c>
      <c r="B25" s="1729" t="s">
        <v>552</v>
      </c>
      <c r="C25" s="1730"/>
      <c r="D25" s="1730"/>
      <c r="E25" s="1731"/>
      <c r="F25" s="1153"/>
    </row>
    <row r="26" spans="1:6" ht="15.75" customHeight="1" x14ac:dyDescent="0.25">
      <c r="A26" s="1744"/>
      <c r="B26" s="1169">
        <v>2019</v>
      </c>
      <c r="C26" s="1169">
        <v>2020</v>
      </c>
      <c r="D26" s="1169">
        <v>2021</v>
      </c>
      <c r="E26" s="1169">
        <v>2022</v>
      </c>
      <c r="F26" s="1153"/>
    </row>
    <row r="27" spans="1:6" ht="22.5" customHeight="1" x14ac:dyDescent="0.25">
      <c r="A27" s="1745"/>
      <c r="B27" s="1169" t="s">
        <v>8</v>
      </c>
      <c r="C27" s="1169" t="s">
        <v>9</v>
      </c>
      <c r="D27" s="1169" t="s">
        <v>9</v>
      </c>
      <c r="E27" s="1169" t="s">
        <v>9</v>
      </c>
      <c r="F27" s="1153"/>
    </row>
    <row r="28" spans="1:6" ht="21" customHeight="1" x14ac:dyDescent="0.25">
      <c r="A28" s="1168" t="s">
        <v>17</v>
      </c>
      <c r="B28" s="1170"/>
      <c r="C28" s="1170">
        <v>85700</v>
      </c>
      <c r="D28" s="1170">
        <v>85700</v>
      </c>
      <c r="E28" s="1170">
        <v>85700</v>
      </c>
      <c r="F28" s="1153"/>
    </row>
    <row r="29" spans="1:6" ht="21.75" customHeight="1" x14ac:dyDescent="0.25">
      <c r="A29" s="1168" t="s">
        <v>18</v>
      </c>
      <c r="B29" s="1170">
        <f>B58</f>
        <v>68000</v>
      </c>
      <c r="C29" s="1170">
        <f t="shared" ref="C29:E29" si="0">C58</f>
        <v>69000</v>
      </c>
      <c r="D29" s="1170">
        <f t="shared" si="0"/>
        <v>70000</v>
      </c>
      <c r="E29" s="1170">
        <f t="shared" si="0"/>
        <v>72000</v>
      </c>
      <c r="F29" s="1153"/>
    </row>
    <row r="30" spans="1:6" ht="27" customHeight="1" x14ac:dyDescent="0.25">
      <c r="A30" s="1168" t="s">
        <v>19</v>
      </c>
      <c r="B30" s="1170" t="e">
        <f>B29/B28</f>
        <v>#DIV/0!</v>
      </c>
      <c r="C30" s="1171">
        <f>C29/C28</f>
        <v>0.80513418903150524</v>
      </c>
      <c r="D30" s="1171">
        <f t="shared" ref="D30:E30" si="1">D29/D28</f>
        <v>0.81680280046674447</v>
      </c>
      <c r="E30" s="1171">
        <f t="shared" si="1"/>
        <v>0.84014002333722282</v>
      </c>
      <c r="F30" s="1153"/>
    </row>
    <row r="31" spans="1:6" ht="26.25" customHeight="1" x14ac:dyDescent="0.25">
      <c r="A31" s="1168" t="s">
        <v>20</v>
      </c>
      <c r="B31" s="1157" t="s">
        <v>21</v>
      </c>
      <c r="C31" s="1172" t="e">
        <f>C28/B28-1</f>
        <v>#DIV/0!</v>
      </c>
      <c r="D31" s="1172">
        <f t="shared" ref="D31:E33" si="2">D28/C28-1</f>
        <v>0</v>
      </c>
      <c r="E31" s="1172">
        <f t="shared" si="2"/>
        <v>0</v>
      </c>
      <c r="F31" s="1153"/>
    </row>
    <row r="32" spans="1:6" ht="21" customHeight="1" x14ac:dyDescent="0.25">
      <c r="A32" s="1168" t="s">
        <v>22</v>
      </c>
      <c r="B32" s="1157" t="s">
        <v>21</v>
      </c>
      <c r="C32" s="1172">
        <f>C29/B29-1</f>
        <v>1.4705882352941124E-2</v>
      </c>
      <c r="D32" s="1172">
        <f>D29/C29-1</f>
        <v>1.449275362318847E-2</v>
      </c>
      <c r="E32" s="1172">
        <f t="shared" si="2"/>
        <v>2.857142857142847E-2</v>
      </c>
      <c r="F32" s="1153"/>
    </row>
    <row r="33" spans="1:6" ht="32.25" customHeight="1" x14ac:dyDescent="0.25">
      <c r="A33" s="1168" t="s">
        <v>23</v>
      </c>
      <c r="B33" s="1157" t="s">
        <v>21</v>
      </c>
      <c r="C33" s="1172" t="e">
        <f>C30/B30-1</f>
        <v>#DIV/0!</v>
      </c>
      <c r="D33" s="1172">
        <f t="shared" si="2"/>
        <v>1.449275362318847E-2</v>
      </c>
      <c r="E33" s="1172">
        <f t="shared" si="2"/>
        <v>2.857142857142847E-2</v>
      </c>
      <c r="F33" s="1153"/>
    </row>
    <row r="34" spans="1:6" ht="21" customHeight="1" x14ac:dyDescent="0.25">
      <c r="A34" s="1746" t="s">
        <v>902</v>
      </c>
      <c r="B34" s="1746"/>
      <c r="C34" s="1746"/>
      <c r="D34" s="1746"/>
      <c r="E34" s="1746"/>
      <c r="F34" s="1153"/>
    </row>
    <row r="35" spans="1:6" ht="19.5" hidden="1" customHeight="1" x14ac:dyDescent="0.25">
      <c r="A35" s="1774"/>
      <c r="B35" s="1169">
        <v>2019</v>
      </c>
      <c r="C35" s="1169">
        <v>2020</v>
      </c>
      <c r="D35" s="1169">
        <v>2021</v>
      </c>
      <c r="E35" s="1169">
        <v>2022</v>
      </c>
      <c r="F35" s="1153"/>
    </row>
    <row r="36" spans="1:6" ht="27.75" hidden="1" customHeight="1" x14ac:dyDescent="0.25">
      <c r="A36" s="1774"/>
      <c r="B36" s="1169" t="s">
        <v>8</v>
      </c>
      <c r="C36" s="1169" t="s">
        <v>9</v>
      </c>
      <c r="D36" s="1169" t="s">
        <v>9</v>
      </c>
      <c r="E36" s="1169" t="s">
        <v>9</v>
      </c>
      <c r="F36" s="1153"/>
    </row>
    <row r="37" spans="1:6" ht="21.75" customHeight="1" x14ac:dyDescent="0.25">
      <c r="A37" s="1173" t="s">
        <v>24</v>
      </c>
      <c r="B37" s="1174">
        <f>B38+B39</f>
        <v>42500</v>
      </c>
      <c r="C37" s="1174">
        <v>45500</v>
      </c>
      <c r="D37" s="1174">
        <v>45500</v>
      </c>
      <c r="E37" s="1174">
        <v>45500</v>
      </c>
      <c r="F37" s="1153"/>
    </row>
    <row r="38" spans="1:6" ht="21.75" customHeight="1" x14ac:dyDescent="0.25">
      <c r="A38" s="1175" t="s">
        <v>296</v>
      </c>
      <c r="B38" s="1176">
        <v>42500</v>
      </c>
      <c r="C38" s="1177">
        <v>45500</v>
      </c>
      <c r="D38" s="1177">
        <v>45500</v>
      </c>
      <c r="E38" s="1177">
        <v>45500</v>
      </c>
      <c r="F38" s="1153"/>
    </row>
    <row r="39" spans="1:6" ht="19.5" customHeight="1" x14ac:dyDescent="0.25">
      <c r="A39" s="1175" t="s">
        <v>297</v>
      </c>
      <c r="B39" s="1176"/>
      <c r="C39" s="1178"/>
      <c r="D39" s="1178"/>
      <c r="E39" s="1178"/>
      <c r="F39" s="1153"/>
    </row>
    <row r="40" spans="1:6" ht="30.75" customHeight="1" x14ac:dyDescent="0.25">
      <c r="A40" s="1173" t="s">
        <v>25</v>
      </c>
      <c r="B40" s="1174">
        <f>B41+B42</f>
        <v>9500</v>
      </c>
      <c r="C40" s="1179">
        <v>6500</v>
      </c>
      <c r="D40" s="1179">
        <v>6500</v>
      </c>
      <c r="E40" s="1179">
        <v>6500</v>
      </c>
      <c r="F40" s="1153"/>
    </row>
    <row r="41" spans="1:6" ht="18" customHeight="1" x14ac:dyDescent="0.25">
      <c r="A41" s="1175" t="s">
        <v>296</v>
      </c>
      <c r="B41" s="1176">
        <v>9500</v>
      </c>
      <c r="C41" s="1176">
        <v>6500</v>
      </c>
      <c r="D41" s="1176">
        <v>6500</v>
      </c>
      <c r="E41" s="1176">
        <v>6500</v>
      </c>
      <c r="F41" s="1153"/>
    </row>
    <row r="42" spans="1:6" ht="20.25" customHeight="1" x14ac:dyDescent="0.25">
      <c r="A42" s="1175" t="s">
        <v>297</v>
      </c>
      <c r="B42" s="1176"/>
      <c r="C42" s="1174"/>
      <c r="D42" s="1174"/>
      <c r="E42" s="1174"/>
      <c r="F42" s="1153"/>
    </row>
    <row r="43" spans="1:6" ht="19.5" customHeight="1" x14ac:dyDescent="0.25">
      <c r="A43" s="1173" t="s">
        <v>26</v>
      </c>
      <c r="B43" s="1177">
        <f>B44+B45</f>
        <v>12500</v>
      </c>
      <c r="C43" s="1177">
        <v>13500</v>
      </c>
      <c r="D43" s="1176">
        <f t="shared" ref="D43:E43" si="3">D44+D45</f>
        <v>14500</v>
      </c>
      <c r="E43" s="1176">
        <f t="shared" si="3"/>
        <v>16500</v>
      </c>
      <c r="F43" s="1153"/>
    </row>
    <row r="44" spans="1:6" ht="16.5" customHeight="1" x14ac:dyDescent="0.25">
      <c r="A44" s="1175" t="s">
        <v>296</v>
      </c>
      <c r="B44" s="1176">
        <v>12500</v>
      </c>
      <c r="C44" s="1176">
        <v>13500</v>
      </c>
      <c r="D44" s="1176">
        <v>14500</v>
      </c>
      <c r="E44" s="1176">
        <v>16500</v>
      </c>
      <c r="F44" s="1153"/>
    </row>
    <row r="45" spans="1:6" ht="18.75" customHeight="1" x14ac:dyDescent="0.25">
      <c r="A45" s="1175" t="s">
        <v>297</v>
      </c>
      <c r="B45" s="1176"/>
      <c r="C45" s="1174"/>
      <c r="D45" s="1174"/>
      <c r="E45" s="1174"/>
      <c r="F45" s="1153"/>
    </row>
    <row r="46" spans="1:6" ht="19.5" customHeight="1" x14ac:dyDescent="0.25">
      <c r="A46" s="1173" t="s">
        <v>27</v>
      </c>
      <c r="B46" s="1176"/>
      <c r="C46" s="1174"/>
      <c r="D46" s="1174"/>
      <c r="E46" s="1174"/>
      <c r="F46" s="1153"/>
    </row>
    <row r="47" spans="1:6" ht="20.25" customHeight="1" x14ac:dyDescent="0.25">
      <c r="A47" s="1175" t="s">
        <v>296</v>
      </c>
      <c r="B47" s="1176"/>
      <c r="C47" s="1174"/>
      <c r="D47" s="1174"/>
      <c r="E47" s="1174"/>
      <c r="F47" s="1153"/>
    </row>
    <row r="48" spans="1:6" ht="17.25" customHeight="1" x14ac:dyDescent="0.25">
      <c r="A48" s="1175" t="s">
        <v>297</v>
      </c>
      <c r="B48" s="1176"/>
      <c r="C48" s="1174"/>
      <c r="D48" s="1174"/>
      <c r="E48" s="1174"/>
      <c r="F48" s="1153"/>
    </row>
    <row r="49" spans="1:6" ht="24.75" customHeight="1" x14ac:dyDescent="0.25">
      <c r="A49" s="1173" t="s">
        <v>28</v>
      </c>
      <c r="B49" s="1176"/>
      <c r="C49" s="1174"/>
      <c r="D49" s="1174"/>
      <c r="E49" s="1174"/>
      <c r="F49" s="1153"/>
    </row>
    <row r="50" spans="1:6" ht="19.5" customHeight="1" x14ac:dyDescent="0.25">
      <c r="A50" s="1175" t="s">
        <v>296</v>
      </c>
      <c r="B50" s="1176"/>
      <c r="C50" s="1174"/>
      <c r="D50" s="1174"/>
      <c r="E50" s="1174"/>
      <c r="F50" s="1153"/>
    </row>
    <row r="51" spans="1:6" ht="19.5" customHeight="1" x14ac:dyDescent="0.25">
      <c r="A51" s="1175" t="s">
        <v>297</v>
      </c>
      <c r="B51" s="1176"/>
      <c r="C51" s="1174"/>
      <c r="D51" s="1174"/>
      <c r="E51" s="1174"/>
      <c r="F51" s="1153"/>
    </row>
    <row r="52" spans="1:6" ht="16.5" customHeight="1" x14ac:dyDescent="0.25">
      <c r="A52" s="1173" t="s">
        <v>29</v>
      </c>
      <c r="B52" s="1176">
        <f>B53+B54</f>
        <v>3500</v>
      </c>
      <c r="C52" s="1176">
        <f t="shared" ref="C52:E52" si="4">C53+C54</f>
        <v>3500</v>
      </c>
      <c r="D52" s="1176">
        <f t="shared" si="4"/>
        <v>3500</v>
      </c>
      <c r="E52" s="1176">
        <f t="shared" si="4"/>
        <v>3500</v>
      </c>
      <c r="F52" s="1153"/>
    </row>
    <row r="53" spans="1:6" ht="19.5" customHeight="1" x14ac:dyDescent="0.25">
      <c r="A53" s="1175" t="s">
        <v>296</v>
      </c>
      <c r="B53" s="1176">
        <v>3500</v>
      </c>
      <c r="C53" s="1176">
        <v>3500</v>
      </c>
      <c r="D53" s="1176">
        <v>3500</v>
      </c>
      <c r="E53" s="1176">
        <v>3500</v>
      </c>
      <c r="F53" s="1153"/>
    </row>
    <row r="54" spans="1:6" ht="20.25" customHeight="1" x14ac:dyDescent="0.25">
      <c r="A54" s="1175" t="s">
        <v>297</v>
      </c>
      <c r="B54" s="1176"/>
      <c r="C54" s="1174"/>
      <c r="D54" s="1174"/>
      <c r="E54" s="1174"/>
      <c r="F54" s="1153"/>
    </row>
    <row r="55" spans="1:6" ht="29.25" customHeight="1" x14ac:dyDescent="0.25">
      <c r="A55" s="1173" t="s">
        <v>30</v>
      </c>
      <c r="B55" s="1176">
        <v>0</v>
      </c>
      <c r="C55" s="1174">
        <v>0</v>
      </c>
      <c r="D55" s="1174">
        <f>C55*1.03*0.99</f>
        <v>0</v>
      </c>
      <c r="E55" s="1174">
        <f>D55*1.03*0.99</f>
        <v>0</v>
      </c>
      <c r="F55" s="1153"/>
    </row>
    <row r="56" spans="1:6" ht="15.75" customHeight="1" x14ac:dyDescent="0.25">
      <c r="A56" s="1175" t="s">
        <v>296</v>
      </c>
      <c r="B56" s="1176"/>
      <c r="C56" s="1180"/>
      <c r="D56" s="1180"/>
      <c r="E56" s="1180"/>
      <c r="F56" s="1153"/>
    </row>
    <row r="57" spans="1:6" ht="18" customHeight="1" x14ac:dyDescent="0.25">
      <c r="A57" s="1175" t="s">
        <v>297</v>
      </c>
      <c r="B57" s="1176"/>
      <c r="C57" s="1181"/>
      <c r="D57" s="1180"/>
      <c r="E57" s="1180"/>
      <c r="F57" s="1153"/>
    </row>
    <row r="58" spans="1:6" ht="24.75" customHeight="1" x14ac:dyDescent="0.25">
      <c r="A58" s="1182" t="s">
        <v>31</v>
      </c>
      <c r="B58" s="1176">
        <f>B55+B52+B49+B46+B43+B40+B37</f>
        <v>68000</v>
      </c>
      <c r="C58" s="1176">
        <f>C55+C52+C49+C46+C43+C40+C37</f>
        <v>69000</v>
      </c>
      <c r="D58" s="1176">
        <f t="shared" ref="D58:E58" si="5">D55+D52+D49+D46+D43+D40+D37</f>
        <v>70000</v>
      </c>
      <c r="E58" s="1176">
        <f t="shared" si="5"/>
        <v>72000</v>
      </c>
      <c r="F58" s="1153"/>
    </row>
    <row r="59" spans="1:6" ht="21" customHeight="1" x14ac:dyDescent="0.25">
      <c r="A59" s="1183" t="s">
        <v>32</v>
      </c>
      <c r="B59" s="1184">
        <f>IF(B58-B29=0,0,"Error")</f>
        <v>0</v>
      </c>
      <c r="C59" s="1184">
        <f>IF(C58-C29=0,0,"Error")</f>
        <v>0</v>
      </c>
      <c r="D59" s="1184">
        <f>IF(D58-D29=0,0,"Error")</f>
        <v>0</v>
      </c>
      <c r="E59" s="1184">
        <f>IF(E58-E29=0,0,"Error")</f>
        <v>0</v>
      </c>
      <c r="F59" s="1153"/>
    </row>
    <row r="60" spans="1:6" ht="17.25" customHeight="1" x14ac:dyDescent="0.25">
      <c r="A60" s="1776" t="s">
        <v>39</v>
      </c>
      <c r="B60" s="1776"/>
      <c r="C60" s="1776"/>
      <c r="D60" s="1776"/>
      <c r="E60" s="1776"/>
      <c r="F60" s="1153"/>
    </row>
    <row r="61" spans="1:6" ht="21" customHeight="1" x14ac:dyDescent="0.25">
      <c r="A61" s="1776" t="s">
        <v>40</v>
      </c>
      <c r="B61" s="1776"/>
      <c r="C61" s="1776"/>
      <c r="D61" s="1776"/>
      <c r="E61" s="1776"/>
      <c r="F61" s="1153"/>
    </row>
    <row r="62" spans="1:6" ht="27" customHeight="1" x14ac:dyDescent="0.25">
      <c r="A62" s="725" t="s">
        <v>56</v>
      </c>
      <c r="B62" s="1777" t="s">
        <v>553</v>
      </c>
      <c r="C62" s="1777"/>
      <c r="D62" s="1777"/>
      <c r="E62" s="1777"/>
      <c r="F62" s="1153"/>
    </row>
    <row r="63" spans="1:6" ht="27.75" customHeight="1" x14ac:dyDescent="0.25">
      <c r="A63" s="725" t="s">
        <v>82</v>
      </c>
      <c r="B63" s="1185" t="s">
        <v>553</v>
      </c>
      <c r="C63" s="1186" t="s">
        <v>306</v>
      </c>
      <c r="D63" s="1777"/>
      <c r="E63" s="1777"/>
      <c r="F63" s="1153"/>
    </row>
    <row r="64" spans="1:6" ht="23.25" hidden="1" customHeight="1" x14ac:dyDescent="0.25">
      <c r="A64" s="1187"/>
      <c r="B64" s="1777"/>
      <c r="C64" s="1777"/>
      <c r="D64" s="1777"/>
      <c r="E64" s="1777"/>
      <c r="F64" s="1153"/>
    </row>
    <row r="65" spans="1:6" ht="19.5" customHeight="1" x14ac:dyDescent="0.25">
      <c r="A65" s="1168" t="s">
        <v>15</v>
      </c>
      <c r="B65" s="1778" t="s">
        <v>553</v>
      </c>
      <c r="C65" s="1778"/>
      <c r="D65" s="1778"/>
      <c r="E65" s="1778"/>
      <c r="F65" s="1153"/>
    </row>
    <row r="66" spans="1:6" ht="18.75" customHeight="1" x14ac:dyDescent="0.25">
      <c r="A66" s="1168" t="s">
        <v>16</v>
      </c>
      <c r="B66" s="1773" t="s">
        <v>554</v>
      </c>
      <c r="C66" s="1773"/>
      <c r="D66" s="1773"/>
      <c r="E66" s="1773"/>
      <c r="F66" s="1153"/>
    </row>
    <row r="67" spans="1:6" ht="12.75" hidden="1" customHeight="1" x14ac:dyDescent="0.25">
      <c r="A67" s="1774"/>
      <c r="B67" s="1169">
        <v>2019</v>
      </c>
      <c r="C67" s="1169">
        <v>2020</v>
      </c>
      <c r="D67" s="1169">
        <v>2021</v>
      </c>
      <c r="E67" s="1169">
        <v>2022</v>
      </c>
      <c r="F67" s="1153"/>
    </row>
    <row r="68" spans="1:6" ht="21" hidden="1" customHeight="1" x14ac:dyDescent="0.25">
      <c r="A68" s="1774"/>
      <c r="B68" s="1169" t="s">
        <v>8</v>
      </c>
      <c r="C68" s="1169" t="s">
        <v>9</v>
      </c>
      <c r="D68" s="1169" t="s">
        <v>9</v>
      </c>
      <c r="E68" s="1169" t="s">
        <v>9</v>
      </c>
      <c r="F68" s="1153"/>
    </row>
    <row r="69" spans="1:6" ht="18.75" customHeight="1" x14ac:dyDescent="0.25">
      <c r="A69" s="1168" t="s">
        <v>17</v>
      </c>
      <c r="B69" s="1170"/>
      <c r="C69" s="1170"/>
      <c r="D69" s="1170"/>
      <c r="E69" s="1170"/>
      <c r="F69" s="1153"/>
    </row>
    <row r="70" spans="1:6" ht="18.75" customHeight="1" x14ac:dyDescent="0.25">
      <c r="A70" s="1168" t="s">
        <v>18</v>
      </c>
      <c r="B70" s="1170">
        <f>B83</f>
        <v>4000</v>
      </c>
      <c r="C70" s="1170">
        <f t="shared" ref="C70:E70" si="6">C83</f>
        <v>4000</v>
      </c>
      <c r="D70" s="1170">
        <f t="shared" si="6"/>
        <v>4000</v>
      </c>
      <c r="E70" s="1170">
        <f t="shared" si="6"/>
        <v>4000</v>
      </c>
      <c r="F70" s="1153"/>
    </row>
    <row r="71" spans="1:6" ht="24" customHeight="1" x14ac:dyDescent="0.25">
      <c r="A71" s="1168" t="s">
        <v>19</v>
      </c>
      <c r="B71" s="1170" t="e">
        <f>B70/B69</f>
        <v>#DIV/0!</v>
      </c>
      <c r="C71" s="1170" t="e">
        <f t="shared" ref="C71:E71" si="7">C70/C69</f>
        <v>#DIV/0!</v>
      </c>
      <c r="D71" s="1170" t="e">
        <f t="shared" si="7"/>
        <v>#DIV/0!</v>
      </c>
      <c r="E71" s="1170" t="e">
        <f t="shared" si="7"/>
        <v>#DIV/0!</v>
      </c>
      <c r="F71" s="1153"/>
    </row>
    <row r="72" spans="1:6" ht="19.5" customHeight="1" x14ac:dyDescent="0.25">
      <c r="A72" s="1168" t="s">
        <v>20</v>
      </c>
      <c r="B72" s="1157" t="s">
        <v>21</v>
      </c>
      <c r="C72" s="1172" t="e">
        <f>C69/B69-1</f>
        <v>#DIV/0!</v>
      </c>
      <c r="D72" s="1172" t="e">
        <f t="shared" ref="D72:E74" si="8">D69/C69-1</f>
        <v>#DIV/0!</v>
      </c>
      <c r="E72" s="1172" t="e">
        <f t="shared" si="8"/>
        <v>#DIV/0!</v>
      </c>
      <c r="F72" s="1153"/>
    </row>
    <row r="73" spans="1:6" ht="22.5" customHeight="1" x14ac:dyDescent="0.25">
      <c r="A73" s="1168" t="s">
        <v>22</v>
      </c>
      <c r="B73" s="1157" t="s">
        <v>21</v>
      </c>
      <c r="C73" s="1172">
        <f>C70/B70-1</f>
        <v>0</v>
      </c>
      <c r="D73" s="1172">
        <f t="shared" si="8"/>
        <v>0</v>
      </c>
      <c r="E73" s="1172">
        <f t="shared" si="8"/>
        <v>0</v>
      </c>
      <c r="F73" s="1153"/>
    </row>
    <row r="74" spans="1:6" ht="24" customHeight="1" x14ac:dyDescent="0.25">
      <c r="A74" s="1168" t="s">
        <v>23</v>
      </c>
      <c r="B74" s="1157" t="s">
        <v>21</v>
      </c>
      <c r="C74" s="1172" t="e">
        <f>C71/B71-1</f>
        <v>#DIV/0!</v>
      </c>
      <c r="D74" s="1172" t="e">
        <f t="shared" si="8"/>
        <v>#DIV/0!</v>
      </c>
      <c r="E74" s="1172" t="e">
        <f t="shared" si="8"/>
        <v>#DIV/0!</v>
      </c>
      <c r="F74" s="1153"/>
    </row>
    <row r="75" spans="1:6" ht="23.25" customHeight="1" x14ac:dyDescent="0.25">
      <c r="A75" s="1746" t="s">
        <v>924</v>
      </c>
      <c r="B75" s="1746"/>
      <c r="C75" s="1746"/>
      <c r="D75" s="1746"/>
      <c r="E75" s="1746"/>
      <c r="F75" s="1153"/>
    </row>
    <row r="76" spans="1:6" ht="17.25" hidden="1" customHeight="1" x14ac:dyDescent="0.25">
      <c r="A76" s="1774"/>
      <c r="B76" s="1169">
        <v>2019</v>
      </c>
      <c r="C76" s="1169">
        <v>2020</v>
      </c>
      <c r="D76" s="1169">
        <v>2021</v>
      </c>
      <c r="E76" s="1169">
        <v>2022</v>
      </c>
      <c r="F76" s="1153"/>
    </row>
    <row r="77" spans="1:6" ht="25.5" hidden="1" customHeight="1" x14ac:dyDescent="0.25">
      <c r="A77" s="1774"/>
      <c r="B77" s="1169" t="s">
        <v>8</v>
      </c>
      <c r="C77" s="1169" t="s">
        <v>9</v>
      </c>
      <c r="D77" s="1169" t="s">
        <v>9</v>
      </c>
      <c r="E77" s="1169" t="s">
        <v>9</v>
      </c>
      <c r="F77" s="1153"/>
    </row>
    <row r="78" spans="1:6" ht="23.25" customHeight="1" x14ac:dyDescent="0.25">
      <c r="A78" s="1173" t="s">
        <v>42</v>
      </c>
      <c r="B78" s="1174">
        <f>B79+B80+B81+B82</f>
        <v>0</v>
      </c>
      <c r="C78" s="1174">
        <f t="shared" ref="C78:E78" si="9">C79+C80+C81+C82</f>
        <v>0</v>
      </c>
      <c r="D78" s="1174">
        <f t="shared" si="9"/>
        <v>0</v>
      </c>
      <c r="E78" s="1174">
        <f t="shared" si="9"/>
        <v>0</v>
      </c>
      <c r="F78" s="1153"/>
    </row>
    <row r="79" spans="1:6" ht="20.25" customHeight="1" x14ac:dyDescent="0.25">
      <c r="A79" s="1175" t="s">
        <v>296</v>
      </c>
      <c r="B79" s="1174"/>
      <c r="C79" s="1174"/>
      <c r="D79" s="1174"/>
      <c r="E79" s="1174"/>
      <c r="F79" s="1153"/>
    </row>
    <row r="80" spans="1:6" ht="19.5" customHeight="1" x14ac:dyDescent="0.25">
      <c r="A80" s="1175" t="s">
        <v>311</v>
      </c>
      <c r="B80" s="1174"/>
      <c r="C80" s="1174"/>
      <c r="D80" s="1174"/>
      <c r="E80" s="1174"/>
      <c r="F80" s="1153"/>
    </row>
    <row r="81" spans="1:6" ht="19.5" customHeight="1" x14ac:dyDescent="0.25">
      <c r="A81" s="1175" t="s">
        <v>312</v>
      </c>
      <c r="B81" s="1174"/>
      <c r="C81" s="1174"/>
      <c r="D81" s="1174"/>
      <c r="E81" s="1174"/>
      <c r="F81" s="1153"/>
    </row>
    <row r="82" spans="1:6" ht="17.25" customHeight="1" x14ac:dyDescent="0.25">
      <c r="A82" s="1175" t="s">
        <v>313</v>
      </c>
      <c r="B82" s="1174"/>
      <c r="C82" s="1174"/>
      <c r="D82" s="1174"/>
      <c r="E82" s="1174"/>
      <c r="F82" s="1153"/>
    </row>
    <row r="83" spans="1:6" ht="18" customHeight="1" x14ac:dyDescent="0.25">
      <c r="A83" s="1173" t="s">
        <v>43</v>
      </c>
      <c r="B83" s="1176">
        <v>4000</v>
      </c>
      <c r="C83" s="1177">
        <f t="shared" ref="C83" si="10">C84+C85+C86+C87</f>
        <v>4000</v>
      </c>
      <c r="D83" s="1177">
        <v>4000</v>
      </c>
      <c r="E83" s="1177">
        <v>4000</v>
      </c>
      <c r="F83" s="1153"/>
    </row>
    <row r="84" spans="1:6" ht="21" customHeight="1" x14ac:dyDescent="0.25">
      <c r="A84" s="1175" t="s">
        <v>296</v>
      </c>
      <c r="B84" s="1176">
        <v>4000</v>
      </c>
      <c r="C84" s="1176">
        <v>4000</v>
      </c>
      <c r="D84" s="1176">
        <v>4000</v>
      </c>
      <c r="E84" s="1176">
        <v>4000</v>
      </c>
      <c r="F84" s="1153"/>
    </row>
    <row r="85" spans="1:6" ht="15.75" customHeight="1" x14ac:dyDescent="0.25">
      <c r="A85" s="1175" t="s">
        <v>311</v>
      </c>
      <c r="B85" s="1176"/>
      <c r="C85" s="1174"/>
      <c r="D85" s="1174"/>
      <c r="E85" s="1174"/>
      <c r="F85" s="1153"/>
    </row>
    <row r="86" spans="1:6" ht="19.5" customHeight="1" x14ac:dyDescent="0.25">
      <c r="A86" s="1175" t="s">
        <v>312</v>
      </c>
      <c r="B86" s="1176"/>
      <c r="C86" s="1174"/>
      <c r="D86" s="1174"/>
      <c r="E86" s="1174"/>
      <c r="F86" s="1153"/>
    </row>
    <row r="87" spans="1:6" ht="20.25" customHeight="1" x14ac:dyDescent="0.25">
      <c r="A87" s="1175" t="s">
        <v>313</v>
      </c>
      <c r="B87" s="1176"/>
      <c r="C87" s="1174"/>
      <c r="D87" s="1174"/>
      <c r="E87" s="1174"/>
      <c r="F87" s="1153"/>
    </row>
    <row r="88" spans="1:6" ht="24" customHeight="1" x14ac:dyDescent="0.25">
      <c r="A88" s="1182" t="s">
        <v>31</v>
      </c>
      <c r="B88" s="1176">
        <f>B78+B83</f>
        <v>4000</v>
      </c>
      <c r="C88" s="1176">
        <f t="shared" ref="C88:E88" si="11">C78+C83</f>
        <v>4000</v>
      </c>
      <c r="D88" s="1176">
        <f t="shared" si="11"/>
        <v>4000</v>
      </c>
      <c r="E88" s="1176">
        <f t="shared" si="11"/>
        <v>4000</v>
      </c>
      <c r="F88" s="1153"/>
    </row>
    <row r="89" spans="1:6" ht="21.75" customHeight="1" x14ac:dyDescent="0.25">
      <c r="A89" s="1188"/>
      <c r="B89" s="1189"/>
      <c r="C89" s="1189"/>
      <c r="D89" s="1189"/>
      <c r="E89" s="1189"/>
      <c r="F89" s="1153"/>
    </row>
    <row r="90" spans="1:6" ht="36.75" customHeight="1" x14ac:dyDescent="0.25">
      <c r="A90" s="1156" t="s">
        <v>57</v>
      </c>
      <c r="B90" s="1190">
        <f>B88+B58</f>
        <v>72000</v>
      </c>
      <c r="C90" s="1190">
        <f t="shared" ref="C90:E90" si="12">C88+C58</f>
        <v>73000</v>
      </c>
      <c r="D90" s="1190">
        <f t="shared" si="12"/>
        <v>74000</v>
      </c>
      <c r="E90" s="1190">
        <f t="shared" si="12"/>
        <v>76000</v>
      </c>
      <c r="F90" s="1153"/>
    </row>
    <row r="91" spans="1:6" ht="31.5" customHeight="1" x14ac:dyDescent="0.25">
      <c r="A91" s="1156" t="s">
        <v>58</v>
      </c>
      <c r="B91" s="1190">
        <f>+B58+B88</f>
        <v>72000</v>
      </c>
      <c r="C91" s="1190">
        <f>+C58+C88</f>
        <v>73000</v>
      </c>
      <c r="D91" s="1190">
        <f t="shared" ref="D91:E91" si="13">+D58+D88</f>
        <v>74000</v>
      </c>
      <c r="E91" s="1190">
        <f t="shared" si="13"/>
        <v>76000</v>
      </c>
      <c r="F91" s="1153"/>
    </row>
    <row r="92" spans="1:6" ht="23.25" customHeight="1" x14ac:dyDescent="0.25">
      <c r="A92" s="1173" t="s">
        <v>24</v>
      </c>
      <c r="B92" s="1191">
        <f>B93+B94</f>
        <v>42500</v>
      </c>
      <c r="C92" s="1191">
        <f t="shared" ref="C92:E92" si="14">C93+C94</f>
        <v>45500</v>
      </c>
      <c r="D92" s="1191">
        <f t="shared" si="14"/>
        <v>45500</v>
      </c>
      <c r="E92" s="1191">
        <f t="shared" si="14"/>
        <v>45500</v>
      </c>
      <c r="F92" s="1192"/>
    </row>
    <row r="93" spans="1:6" ht="21" customHeight="1" x14ac:dyDescent="0.25">
      <c r="A93" s="1175" t="s">
        <v>296</v>
      </c>
      <c r="B93" s="1176">
        <f>B38</f>
        <v>42500</v>
      </c>
      <c r="C93" s="1176">
        <f t="shared" ref="C93:E94" si="15">C38</f>
        <v>45500</v>
      </c>
      <c r="D93" s="1176">
        <f t="shared" si="15"/>
        <v>45500</v>
      </c>
      <c r="E93" s="1176">
        <f t="shared" si="15"/>
        <v>45500</v>
      </c>
      <c r="F93" s="1153"/>
    </row>
    <row r="94" spans="1:6" ht="22.5" customHeight="1" x14ac:dyDescent="0.25">
      <c r="A94" s="1175" t="s">
        <v>319</v>
      </c>
      <c r="B94" s="1176">
        <f>B39</f>
        <v>0</v>
      </c>
      <c r="C94" s="1176">
        <f t="shared" si="15"/>
        <v>0</v>
      </c>
      <c r="D94" s="1176">
        <f t="shared" si="15"/>
        <v>0</v>
      </c>
      <c r="E94" s="1176">
        <f t="shared" si="15"/>
        <v>0</v>
      </c>
      <c r="F94" s="1153"/>
    </row>
    <row r="95" spans="1:6" ht="24.75" customHeight="1" x14ac:dyDescent="0.25">
      <c r="A95" s="1173" t="s">
        <v>25</v>
      </c>
      <c r="B95" s="1191">
        <f>B96+B97</f>
        <v>9500</v>
      </c>
      <c r="C95" s="1191">
        <f t="shared" ref="C95:E95" si="16">C96+C97</f>
        <v>6500</v>
      </c>
      <c r="D95" s="1191">
        <f t="shared" si="16"/>
        <v>6500</v>
      </c>
      <c r="E95" s="1191">
        <f t="shared" si="16"/>
        <v>6500</v>
      </c>
      <c r="F95" s="1153"/>
    </row>
    <row r="96" spans="1:6" ht="23.25" customHeight="1" x14ac:dyDescent="0.25">
      <c r="A96" s="1175" t="s">
        <v>296</v>
      </c>
      <c r="B96" s="1174">
        <f>B41</f>
        <v>9500</v>
      </c>
      <c r="C96" s="1174">
        <f t="shared" ref="C96:E97" si="17">C41</f>
        <v>6500</v>
      </c>
      <c r="D96" s="1174">
        <f t="shared" si="17"/>
        <v>6500</v>
      </c>
      <c r="E96" s="1174">
        <f t="shared" si="17"/>
        <v>6500</v>
      </c>
      <c r="F96" s="1153"/>
    </row>
    <row r="97" spans="1:6" ht="20.25" customHeight="1" x14ac:dyDescent="0.25">
      <c r="A97" s="1175" t="s">
        <v>319</v>
      </c>
      <c r="B97" s="1176">
        <f>B42</f>
        <v>0</v>
      </c>
      <c r="C97" s="1176">
        <f t="shared" si="17"/>
        <v>0</v>
      </c>
      <c r="D97" s="1176">
        <f t="shared" si="17"/>
        <v>0</v>
      </c>
      <c r="E97" s="1176">
        <f t="shared" si="17"/>
        <v>0</v>
      </c>
      <c r="F97" s="1153"/>
    </row>
    <row r="98" spans="1:6" ht="25.5" customHeight="1" x14ac:dyDescent="0.25">
      <c r="A98" s="1173" t="s">
        <v>26</v>
      </c>
      <c r="B98" s="1191">
        <f>B99+B100</f>
        <v>12500</v>
      </c>
      <c r="C98" s="1191">
        <f t="shared" ref="C98:E98" si="18">C99+C100</f>
        <v>13500</v>
      </c>
      <c r="D98" s="1191">
        <f t="shared" si="18"/>
        <v>14500</v>
      </c>
      <c r="E98" s="1191">
        <f t="shared" si="18"/>
        <v>16500</v>
      </c>
      <c r="F98" s="1153"/>
    </row>
    <row r="99" spans="1:6" ht="19.5" customHeight="1" x14ac:dyDescent="0.25">
      <c r="A99" s="1175" t="s">
        <v>296</v>
      </c>
      <c r="B99" s="1176">
        <f>B44</f>
        <v>12500</v>
      </c>
      <c r="C99" s="1176">
        <f t="shared" ref="C99:E100" si="19">C44</f>
        <v>13500</v>
      </c>
      <c r="D99" s="1176">
        <f>D44</f>
        <v>14500</v>
      </c>
      <c r="E99" s="1176">
        <f t="shared" si="19"/>
        <v>16500</v>
      </c>
      <c r="F99" s="1153"/>
    </row>
    <row r="100" spans="1:6" ht="22.5" customHeight="1" x14ac:dyDescent="0.25">
      <c r="A100" s="1175" t="s">
        <v>319</v>
      </c>
      <c r="B100" s="1176">
        <f>B45</f>
        <v>0</v>
      </c>
      <c r="C100" s="1176">
        <f t="shared" si="19"/>
        <v>0</v>
      </c>
      <c r="D100" s="1176">
        <f t="shared" si="19"/>
        <v>0</v>
      </c>
      <c r="E100" s="1176">
        <f t="shared" si="19"/>
        <v>0</v>
      </c>
      <c r="F100" s="1153"/>
    </row>
    <row r="101" spans="1:6" ht="21" customHeight="1" x14ac:dyDescent="0.25">
      <c r="A101" s="1173" t="s">
        <v>27</v>
      </c>
      <c r="B101" s="1191">
        <f>B102+B103</f>
        <v>0</v>
      </c>
      <c r="C101" s="1191">
        <f t="shared" ref="C101:E101" si="20">C102+C103</f>
        <v>0</v>
      </c>
      <c r="D101" s="1191">
        <f t="shared" si="20"/>
        <v>0</v>
      </c>
      <c r="E101" s="1191">
        <f t="shared" si="20"/>
        <v>0</v>
      </c>
      <c r="F101" s="1153"/>
    </row>
    <row r="102" spans="1:6" ht="19.5" customHeight="1" x14ac:dyDescent="0.25">
      <c r="A102" s="1175" t="s">
        <v>296</v>
      </c>
      <c r="B102" s="1174">
        <f>B47</f>
        <v>0</v>
      </c>
      <c r="C102" s="1174">
        <f t="shared" ref="C102:E103" si="21">C47</f>
        <v>0</v>
      </c>
      <c r="D102" s="1174">
        <f t="shared" si="21"/>
        <v>0</v>
      </c>
      <c r="E102" s="1174">
        <f t="shared" si="21"/>
        <v>0</v>
      </c>
      <c r="F102" s="1153"/>
    </row>
    <row r="103" spans="1:6" ht="20.25" customHeight="1" x14ac:dyDescent="0.25">
      <c r="A103" s="1175" t="s">
        <v>319</v>
      </c>
      <c r="B103" s="1176">
        <f>B48</f>
        <v>0</v>
      </c>
      <c r="C103" s="1176">
        <f t="shared" si="21"/>
        <v>0</v>
      </c>
      <c r="D103" s="1176">
        <f t="shared" si="21"/>
        <v>0</v>
      </c>
      <c r="E103" s="1176">
        <f t="shared" si="21"/>
        <v>0</v>
      </c>
      <c r="F103" s="1153"/>
    </row>
    <row r="104" spans="1:6" ht="33.75" customHeight="1" x14ac:dyDescent="0.25">
      <c r="A104" s="1173" t="s">
        <v>28</v>
      </c>
      <c r="B104" s="1191">
        <f>B105+B106</f>
        <v>0</v>
      </c>
      <c r="C104" s="1191">
        <f t="shared" ref="C104:E104" si="22">C105+C106</f>
        <v>0</v>
      </c>
      <c r="D104" s="1191">
        <f t="shared" si="22"/>
        <v>0</v>
      </c>
      <c r="E104" s="1191">
        <f t="shared" si="22"/>
        <v>0</v>
      </c>
      <c r="F104" s="1153"/>
    </row>
    <row r="105" spans="1:6" ht="26.25" customHeight="1" x14ac:dyDescent="0.25">
      <c r="A105" s="1175" t="s">
        <v>296</v>
      </c>
      <c r="B105" s="1174">
        <f>B50</f>
        <v>0</v>
      </c>
      <c r="C105" s="1174">
        <f t="shared" ref="C105:E106" si="23">C50</f>
        <v>0</v>
      </c>
      <c r="D105" s="1174">
        <f t="shared" si="23"/>
        <v>0</v>
      </c>
      <c r="E105" s="1174">
        <f t="shared" si="23"/>
        <v>0</v>
      </c>
      <c r="F105" s="1153"/>
    </row>
    <row r="106" spans="1:6" ht="25.5" customHeight="1" x14ac:dyDescent="0.25">
      <c r="A106" s="1175" t="s">
        <v>319</v>
      </c>
      <c r="B106" s="1176">
        <f>B51</f>
        <v>0</v>
      </c>
      <c r="C106" s="1176">
        <f t="shared" si="23"/>
        <v>0</v>
      </c>
      <c r="D106" s="1176">
        <f t="shared" si="23"/>
        <v>0</v>
      </c>
      <c r="E106" s="1176">
        <f t="shared" si="23"/>
        <v>0</v>
      </c>
      <c r="F106" s="1153"/>
    </row>
    <row r="107" spans="1:6" ht="24" customHeight="1" x14ac:dyDescent="0.25">
      <c r="A107" s="1173" t="s">
        <v>29</v>
      </c>
      <c r="B107" s="1191">
        <f>B108+B109</f>
        <v>3500</v>
      </c>
      <c r="C107" s="1191">
        <f>C108+C109</f>
        <v>3500</v>
      </c>
      <c r="D107" s="1191">
        <f t="shared" ref="D107:E107" si="24">D108+D109</f>
        <v>3500</v>
      </c>
      <c r="E107" s="1191">
        <f t="shared" si="24"/>
        <v>3500</v>
      </c>
      <c r="F107" s="1153"/>
    </row>
    <row r="108" spans="1:6" ht="21.75" customHeight="1" x14ac:dyDescent="0.25">
      <c r="A108" s="1175" t="s">
        <v>296</v>
      </c>
      <c r="B108" s="1174">
        <f>B53</f>
        <v>3500</v>
      </c>
      <c r="C108" s="1174">
        <f t="shared" ref="C108:E109" si="25">C53</f>
        <v>3500</v>
      </c>
      <c r="D108" s="1174">
        <f t="shared" si="25"/>
        <v>3500</v>
      </c>
      <c r="E108" s="1174">
        <f t="shared" si="25"/>
        <v>3500</v>
      </c>
      <c r="F108" s="1153"/>
    </row>
    <row r="109" spans="1:6" ht="22.5" customHeight="1" x14ac:dyDescent="0.25">
      <c r="A109" s="1175" t="s">
        <v>319</v>
      </c>
      <c r="B109" s="1176">
        <f>B54</f>
        <v>0</v>
      </c>
      <c r="C109" s="1176">
        <f t="shared" si="25"/>
        <v>0</v>
      </c>
      <c r="D109" s="1176">
        <f t="shared" si="25"/>
        <v>0</v>
      </c>
      <c r="E109" s="1176">
        <f t="shared" si="25"/>
        <v>0</v>
      </c>
      <c r="F109" s="1153"/>
    </row>
    <row r="110" spans="1:6" ht="47.25" x14ac:dyDescent="0.25">
      <c r="A110" s="1173" t="s">
        <v>30</v>
      </c>
      <c r="B110" s="1191">
        <f>B111+B112</f>
        <v>0</v>
      </c>
      <c r="C110" s="1191">
        <f t="shared" ref="C110:E110" si="26">C111+C112</f>
        <v>0</v>
      </c>
      <c r="D110" s="1191">
        <f t="shared" si="26"/>
        <v>0</v>
      </c>
      <c r="E110" s="1191">
        <f t="shared" si="26"/>
        <v>0</v>
      </c>
      <c r="F110" s="1153"/>
    </row>
    <row r="111" spans="1:6" ht="19.5" customHeight="1" x14ac:dyDescent="0.25">
      <c r="A111" s="1175" t="s">
        <v>296</v>
      </c>
      <c r="B111" s="1174">
        <f>B56</f>
        <v>0</v>
      </c>
      <c r="C111" s="1174">
        <f t="shared" ref="C111:E112" si="27">C56</f>
        <v>0</v>
      </c>
      <c r="D111" s="1174">
        <f t="shared" si="27"/>
        <v>0</v>
      </c>
      <c r="E111" s="1174">
        <f t="shared" si="27"/>
        <v>0</v>
      </c>
      <c r="F111" s="1153"/>
    </row>
    <row r="112" spans="1:6" ht="21.75" customHeight="1" x14ac:dyDescent="0.25">
      <c r="A112" s="1175" t="s">
        <v>319</v>
      </c>
      <c r="B112" s="1176">
        <f>B57</f>
        <v>0</v>
      </c>
      <c r="C112" s="1176">
        <f t="shared" si="27"/>
        <v>0</v>
      </c>
      <c r="D112" s="1176">
        <f t="shared" si="27"/>
        <v>0</v>
      </c>
      <c r="E112" s="1176">
        <f t="shared" si="27"/>
        <v>0</v>
      </c>
      <c r="F112" s="1153"/>
    </row>
    <row r="113" spans="1:6" ht="31.5" x14ac:dyDescent="0.25">
      <c r="A113" s="1173" t="s">
        <v>59</v>
      </c>
      <c r="B113" s="1191">
        <f>B114+B115+B116+B117</f>
        <v>0</v>
      </c>
      <c r="C113" s="1191">
        <f t="shared" ref="C113:E113" si="28">C114+C115+C116+C117</f>
        <v>0</v>
      </c>
      <c r="D113" s="1191">
        <f t="shared" si="28"/>
        <v>0</v>
      </c>
      <c r="E113" s="1191">
        <f t="shared" si="28"/>
        <v>0</v>
      </c>
      <c r="F113" s="1153"/>
    </row>
    <row r="114" spans="1:6" ht="26.25" customHeight="1" x14ac:dyDescent="0.25">
      <c r="A114" s="1175" t="s">
        <v>296</v>
      </c>
      <c r="B114" s="1174">
        <f>B79</f>
        <v>0</v>
      </c>
      <c r="C114" s="1174">
        <f t="shared" ref="C114:E117" si="29">C79</f>
        <v>0</v>
      </c>
      <c r="D114" s="1174">
        <f t="shared" si="29"/>
        <v>0</v>
      </c>
      <c r="E114" s="1174">
        <f t="shared" si="29"/>
        <v>0</v>
      </c>
      <c r="F114" s="1153"/>
    </row>
    <row r="115" spans="1:6" ht="21.75" customHeight="1" x14ac:dyDescent="0.25">
      <c r="A115" s="1175" t="s">
        <v>320</v>
      </c>
      <c r="B115" s="1174">
        <f>B80</f>
        <v>0</v>
      </c>
      <c r="C115" s="1174">
        <f t="shared" si="29"/>
        <v>0</v>
      </c>
      <c r="D115" s="1174">
        <f t="shared" si="29"/>
        <v>0</v>
      </c>
      <c r="E115" s="1174">
        <f t="shared" si="29"/>
        <v>0</v>
      </c>
      <c r="F115" s="1153"/>
    </row>
    <row r="116" spans="1:6" ht="26.25" customHeight="1" x14ac:dyDescent="0.25">
      <c r="A116" s="1175" t="s">
        <v>312</v>
      </c>
      <c r="B116" s="1174">
        <f>B81</f>
        <v>0</v>
      </c>
      <c r="C116" s="1174">
        <f t="shared" si="29"/>
        <v>0</v>
      </c>
      <c r="D116" s="1174">
        <f t="shared" si="29"/>
        <v>0</v>
      </c>
      <c r="E116" s="1174">
        <f t="shared" si="29"/>
        <v>0</v>
      </c>
      <c r="F116" s="1153"/>
    </row>
    <row r="117" spans="1:6" ht="23.25" customHeight="1" x14ac:dyDescent="0.25">
      <c r="A117" s="1175" t="s">
        <v>313</v>
      </c>
      <c r="B117" s="1174">
        <f>B82</f>
        <v>0</v>
      </c>
      <c r="C117" s="1174">
        <f t="shared" si="29"/>
        <v>0</v>
      </c>
      <c r="D117" s="1174">
        <f t="shared" si="29"/>
        <v>0</v>
      </c>
      <c r="E117" s="1174">
        <f t="shared" si="29"/>
        <v>0</v>
      </c>
      <c r="F117" s="1153"/>
    </row>
    <row r="118" spans="1:6" ht="20.25" customHeight="1" x14ac:dyDescent="0.25">
      <c r="A118" s="1173" t="s">
        <v>60</v>
      </c>
      <c r="B118" s="1191">
        <f>B119+B120+B121+B122</f>
        <v>4000</v>
      </c>
      <c r="C118" s="1191">
        <f t="shared" ref="C118:E118" si="30">C119+C120+C121+C122</f>
        <v>4000</v>
      </c>
      <c r="D118" s="1191">
        <f t="shared" si="30"/>
        <v>4000</v>
      </c>
      <c r="E118" s="1191">
        <f t="shared" si="30"/>
        <v>4000</v>
      </c>
      <c r="F118" s="1153"/>
    </row>
    <row r="119" spans="1:6" ht="22.5" customHeight="1" x14ac:dyDescent="0.25">
      <c r="A119" s="1175" t="s">
        <v>296</v>
      </c>
      <c r="B119" s="1174">
        <f>B84</f>
        <v>4000</v>
      </c>
      <c r="C119" s="1174">
        <f t="shared" ref="C119:E122" si="31">C84</f>
        <v>4000</v>
      </c>
      <c r="D119" s="1174">
        <f t="shared" si="31"/>
        <v>4000</v>
      </c>
      <c r="E119" s="1174">
        <f t="shared" si="31"/>
        <v>4000</v>
      </c>
      <c r="F119" s="1153"/>
    </row>
    <row r="120" spans="1:6" ht="24" customHeight="1" x14ac:dyDescent="0.25">
      <c r="A120" s="1175" t="s">
        <v>320</v>
      </c>
      <c r="B120" s="1174">
        <f>B85</f>
        <v>0</v>
      </c>
      <c r="C120" s="1174">
        <f t="shared" si="31"/>
        <v>0</v>
      </c>
      <c r="D120" s="1174">
        <f t="shared" si="31"/>
        <v>0</v>
      </c>
      <c r="E120" s="1174">
        <f t="shared" si="31"/>
        <v>0</v>
      </c>
      <c r="F120" s="1153"/>
    </row>
    <row r="121" spans="1:6" ht="21" customHeight="1" x14ac:dyDescent="0.25">
      <c r="A121" s="1175" t="s">
        <v>312</v>
      </c>
      <c r="B121" s="1174">
        <f>B86</f>
        <v>0</v>
      </c>
      <c r="C121" s="1174">
        <f t="shared" si="31"/>
        <v>0</v>
      </c>
      <c r="D121" s="1174">
        <f t="shared" si="31"/>
        <v>0</v>
      </c>
      <c r="E121" s="1174">
        <f t="shared" si="31"/>
        <v>0</v>
      </c>
      <c r="F121" s="1153"/>
    </row>
    <row r="122" spans="1:6" ht="23.25" customHeight="1" x14ac:dyDescent="0.25">
      <c r="A122" s="1175" t="s">
        <v>313</v>
      </c>
      <c r="B122" s="1174">
        <f>B87</f>
        <v>0</v>
      </c>
      <c r="C122" s="1174">
        <f t="shared" si="31"/>
        <v>0</v>
      </c>
      <c r="D122" s="1174">
        <f t="shared" si="31"/>
        <v>0</v>
      </c>
      <c r="E122" s="1174">
        <f t="shared" si="31"/>
        <v>0</v>
      </c>
      <c r="F122" s="1153"/>
    </row>
    <row r="123" spans="1:6" ht="22.5" customHeight="1" x14ac:dyDescent="0.25">
      <c r="A123" s="1183" t="s">
        <v>32</v>
      </c>
      <c r="B123" s="1184">
        <f>IF(B91-B90=0,0,"Error")</f>
        <v>0</v>
      </c>
      <c r="C123" s="1184">
        <f>IF(C91-C90=0,0,"Error")</f>
        <v>0</v>
      </c>
      <c r="D123" s="1184">
        <f>IF(D91-D90=0,0,"Error")</f>
        <v>0</v>
      </c>
      <c r="E123" s="1184">
        <f>IF(E91-E90=0,0,"Error")</f>
        <v>0</v>
      </c>
      <c r="F123" s="1153"/>
    </row>
    <row r="124" spans="1:6" ht="15" hidden="1" customHeight="1" x14ac:dyDescent="0.25">
      <c r="A124" s="631"/>
      <c r="B124" s="1154"/>
      <c r="C124" s="1775" t="s">
        <v>846</v>
      </c>
      <c r="D124" s="484" t="s">
        <v>845</v>
      </c>
      <c r="E124" s="484"/>
      <c r="F124" s="1153"/>
    </row>
    <row r="125" spans="1:6" ht="15.75" hidden="1" customHeight="1" x14ac:dyDescent="0.25">
      <c r="A125" s="631"/>
      <c r="B125" s="1154"/>
      <c r="C125" s="1775"/>
      <c r="D125" s="484" t="s">
        <v>844</v>
      </c>
      <c r="E125" s="484"/>
      <c r="F125" s="1153"/>
    </row>
    <row r="126" spans="1:6" ht="19.5" hidden="1" customHeight="1" thickBot="1" x14ac:dyDescent="0.3">
      <c r="A126" s="631"/>
      <c r="B126" s="1154"/>
      <c r="C126" s="1775"/>
      <c r="D126" s="484" t="s">
        <v>843</v>
      </c>
      <c r="E126" s="484"/>
      <c r="F126" s="1153"/>
    </row>
    <row r="127" spans="1:6" ht="15.75" hidden="1" x14ac:dyDescent="0.25">
      <c r="A127" s="631"/>
      <c r="B127" s="1193"/>
      <c r="C127" s="1194"/>
      <c r="D127" s="484"/>
      <c r="E127" s="484"/>
      <c r="F127" s="1153"/>
    </row>
    <row r="128" spans="1:6" ht="88.5" hidden="1" customHeight="1" x14ac:dyDescent="0.25">
      <c r="A128" s="1768" t="s">
        <v>842</v>
      </c>
      <c r="B128" s="1769"/>
      <c r="C128" s="1769"/>
      <c r="D128" s="1769"/>
      <c r="E128" s="1769"/>
      <c r="F128" s="1153"/>
    </row>
    <row r="129" hidden="1" x14ac:dyDescent="0.25"/>
  </sheetData>
  <mergeCells count="32">
    <mergeCell ref="A1:E1"/>
    <mergeCell ref="A128:E128"/>
    <mergeCell ref="A2:E2"/>
    <mergeCell ref="B66:E66"/>
    <mergeCell ref="A67:A68"/>
    <mergeCell ref="A75:E75"/>
    <mergeCell ref="A76:A77"/>
    <mergeCell ref="C124:C126"/>
    <mergeCell ref="A35:A36"/>
    <mergeCell ref="A60:E60"/>
    <mergeCell ref="A61:E61"/>
    <mergeCell ref="B62:E62"/>
    <mergeCell ref="D63:E63"/>
    <mergeCell ref="B64:E64"/>
    <mergeCell ref="B65:E65"/>
    <mergeCell ref="A22:E22"/>
    <mergeCell ref="B23:E23"/>
    <mergeCell ref="B24:E24"/>
    <mergeCell ref="B25:E25"/>
    <mergeCell ref="A26:A27"/>
    <mergeCell ref="A34:E34"/>
    <mergeCell ref="A8:E10"/>
    <mergeCell ref="B11:E11"/>
    <mergeCell ref="A12:A13"/>
    <mergeCell ref="B17:E17"/>
    <mergeCell ref="A18:E18"/>
    <mergeCell ref="A21:E21"/>
    <mergeCell ref="A3:E3"/>
    <mergeCell ref="B4:E4"/>
    <mergeCell ref="B5:E5"/>
    <mergeCell ref="B6:E6"/>
    <mergeCell ref="A7:E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15"/>
  <sheetViews>
    <sheetView view="pageBreakPreview" zoomScale="60" zoomScaleNormal="100" workbookViewId="0">
      <selection activeCell="M11" sqref="M11"/>
    </sheetView>
  </sheetViews>
  <sheetFormatPr defaultRowHeight="15" x14ac:dyDescent="0.25"/>
  <cols>
    <col min="1" max="1" width="46.42578125" style="33" customWidth="1"/>
    <col min="2" max="2" width="11.7109375" style="33" customWidth="1"/>
    <col min="3" max="3" width="12.28515625" style="33" customWidth="1"/>
    <col min="4" max="4" width="12.7109375" style="33" customWidth="1"/>
    <col min="5" max="5" width="14.28515625" style="33" customWidth="1"/>
  </cols>
  <sheetData>
    <row r="1" spans="1:5" ht="15.75" x14ac:dyDescent="0.25">
      <c r="A1" s="2604" t="s">
        <v>1659</v>
      </c>
      <c r="B1" s="2604"/>
      <c r="C1" s="2604"/>
      <c r="D1" s="2604"/>
      <c r="E1" s="2604"/>
    </row>
    <row r="2" spans="1:5" x14ac:dyDescent="0.25">
      <c r="A2" s="1555" t="s">
        <v>865</v>
      </c>
      <c r="B2" s="1555"/>
      <c r="C2" s="1555"/>
      <c r="D2" s="1555"/>
      <c r="E2" s="1555"/>
    </row>
    <row r="3" spans="1:5" x14ac:dyDescent="0.25">
      <c r="A3" s="1504" t="s">
        <v>866</v>
      </c>
      <c r="B3" s="1504"/>
      <c r="C3" s="1504"/>
      <c r="D3" s="1504"/>
      <c r="E3" s="1504"/>
    </row>
    <row r="4" spans="1:5" ht="15.75" thickBot="1" x14ac:dyDescent="0.3"/>
    <row r="5" spans="1:5" ht="26.25" customHeight="1" thickBot="1" x14ac:dyDescent="0.3">
      <c r="A5" s="436" t="s">
        <v>0</v>
      </c>
      <c r="B5" s="1782" t="s">
        <v>867</v>
      </c>
      <c r="C5" s="1782"/>
      <c r="D5" s="1782"/>
      <c r="E5" s="1782"/>
    </row>
    <row r="6" spans="1:5" ht="15.75" customHeight="1" thickBot="1" x14ac:dyDescent="0.3">
      <c r="A6" s="436" t="s">
        <v>1</v>
      </c>
      <c r="B6" s="1783" t="s">
        <v>126</v>
      </c>
      <c r="C6" s="1784"/>
      <c r="D6" s="1784"/>
      <c r="E6" s="1785"/>
    </row>
    <row r="7" spans="1:5" ht="26.25" customHeight="1" thickBot="1" x14ac:dyDescent="0.3">
      <c r="A7" s="436" t="s">
        <v>3</v>
      </c>
      <c r="B7" s="1693" t="s">
        <v>861</v>
      </c>
      <c r="C7" s="1694"/>
      <c r="D7" s="1694"/>
      <c r="E7" s="1786"/>
    </row>
    <row r="8" spans="1:5" ht="15.75" thickBot="1" x14ac:dyDescent="0.3">
      <c r="A8" s="1787" t="s">
        <v>5</v>
      </c>
      <c r="B8" s="1788"/>
      <c r="C8" s="1788"/>
      <c r="D8" s="1788"/>
      <c r="E8" s="1789"/>
    </row>
    <row r="9" spans="1:5" ht="76.5" customHeight="1" thickBot="1" x14ac:dyDescent="0.3">
      <c r="A9" s="1790" t="s">
        <v>127</v>
      </c>
      <c r="B9" s="1791"/>
      <c r="C9" s="1791"/>
      <c r="D9" s="1791"/>
      <c r="E9" s="1792"/>
    </row>
    <row r="10" spans="1:5" ht="15.75" thickBot="1" x14ac:dyDescent="0.3">
      <c r="A10" s="1790"/>
      <c r="B10" s="1791"/>
      <c r="C10" s="1791"/>
      <c r="D10" s="1791"/>
      <c r="E10" s="1792"/>
    </row>
    <row r="11" spans="1:5" ht="15.75" thickBot="1" x14ac:dyDescent="0.3">
      <c r="A11" s="1790"/>
      <c r="B11" s="1791"/>
      <c r="C11" s="1791"/>
      <c r="D11" s="1791"/>
      <c r="E11" s="1792"/>
    </row>
    <row r="12" spans="1:5" ht="53.25" customHeight="1" thickBot="1" x14ac:dyDescent="0.3">
      <c r="A12" s="437" t="s">
        <v>6</v>
      </c>
      <c r="B12" s="1793" t="s">
        <v>868</v>
      </c>
      <c r="C12" s="1794"/>
      <c r="D12" s="1794"/>
      <c r="E12" s="1795"/>
    </row>
    <row r="13" spans="1:5" ht="15" customHeight="1" x14ac:dyDescent="0.25">
      <c r="A13" s="1796" t="s">
        <v>7</v>
      </c>
      <c r="B13" s="438">
        <v>2019</v>
      </c>
      <c r="C13" s="438">
        <v>2020</v>
      </c>
      <c r="D13" s="438">
        <v>2021</v>
      </c>
      <c r="E13" s="438">
        <v>2022</v>
      </c>
    </row>
    <row r="14" spans="1:5" ht="15.75" customHeight="1" thickBot="1" x14ac:dyDescent="0.3">
      <c r="A14" s="1797"/>
      <c r="B14" s="439" t="s">
        <v>8</v>
      </c>
      <c r="C14" s="439" t="s">
        <v>9</v>
      </c>
      <c r="D14" s="439" t="s">
        <v>9</v>
      </c>
      <c r="E14" s="439" t="s">
        <v>9</v>
      </c>
    </row>
    <row r="15" spans="1:5" ht="21.75" customHeight="1" thickBot="1" x14ac:dyDescent="0.3">
      <c r="A15" s="440" t="s">
        <v>869</v>
      </c>
      <c r="B15" s="441" t="s">
        <v>21</v>
      </c>
      <c r="C15" s="441">
        <v>0.25</v>
      </c>
      <c r="D15" s="441">
        <v>0.5</v>
      </c>
      <c r="E15" s="441">
        <v>0.65</v>
      </c>
    </row>
    <row r="16" spans="1:5" ht="17.25" customHeight="1" thickBot="1" x14ac:dyDescent="0.3">
      <c r="A16" s="442" t="s">
        <v>870</v>
      </c>
      <c r="B16" s="4" t="s">
        <v>21</v>
      </c>
      <c r="C16" s="443">
        <v>0.06</v>
      </c>
      <c r="D16" s="443">
        <v>0.08</v>
      </c>
      <c r="E16" s="443">
        <v>0.09</v>
      </c>
    </row>
    <row r="17" spans="1:5" ht="15.75" thickBot="1" x14ac:dyDescent="0.3">
      <c r="A17" s="444"/>
      <c r="B17" s="441"/>
      <c r="C17" s="441"/>
      <c r="D17" s="441"/>
      <c r="E17" s="441"/>
    </row>
    <row r="18" spans="1:5" ht="36.75" customHeight="1" thickBot="1" x14ac:dyDescent="0.3">
      <c r="A18" s="445" t="s">
        <v>10</v>
      </c>
      <c r="B18" s="1779" t="s">
        <v>555</v>
      </c>
      <c r="C18" s="1780"/>
      <c r="D18" s="1780"/>
      <c r="E18" s="1781"/>
    </row>
    <row r="19" spans="1:5" ht="15.75" customHeight="1" thickBot="1" x14ac:dyDescent="0.3">
      <c r="A19" s="1693" t="s">
        <v>11</v>
      </c>
      <c r="B19" s="1694"/>
      <c r="C19" s="1694"/>
      <c r="D19" s="1694"/>
      <c r="E19" s="1786"/>
    </row>
    <row r="20" spans="1:5" ht="15.75" thickBot="1" x14ac:dyDescent="0.3">
      <c r="A20" s="446" t="s">
        <v>871</v>
      </c>
      <c r="B20" s="4" t="s">
        <v>21</v>
      </c>
      <c r="C20" s="4">
        <v>1.405</v>
      </c>
      <c r="D20" s="4">
        <v>-0.67</v>
      </c>
      <c r="E20" s="4">
        <v>0</v>
      </c>
    </row>
    <row r="21" spans="1:5" ht="15.75" thickBot="1" x14ac:dyDescent="0.3">
      <c r="A21" s="446" t="s">
        <v>872</v>
      </c>
      <c r="B21" s="4" t="s">
        <v>21</v>
      </c>
      <c r="C21" s="4">
        <v>14.1</v>
      </c>
      <c r="D21" s="4">
        <v>-4.2</v>
      </c>
      <c r="E21" s="4">
        <v>6.66</v>
      </c>
    </row>
    <row r="22" spans="1:5" ht="15.75" thickBot="1" x14ac:dyDescent="0.3">
      <c r="A22" s="446" t="s">
        <v>873</v>
      </c>
      <c r="B22" s="4" t="s">
        <v>21</v>
      </c>
      <c r="C22" s="4">
        <v>0.17</v>
      </c>
      <c r="D22" s="4">
        <v>0.33</v>
      </c>
      <c r="E22" s="4">
        <v>0.45</v>
      </c>
    </row>
    <row r="23" spans="1:5" ht="15.75" thickBot="1" x14ac:dyDescent="0.3">
      <c r="A23" s="1799" t="s">
        <v>12</v>
      </c>
      <c r="B23" s="1800"/>
      <c r="C23" s="1800"/>
      <c r="D23" s="1800"/>
      <c r="E23" s="1801"/>
    </row>
    <row r="24" spans="1:5" ht="15.75" thickBot="1" x14ac:dyDescent="0.3">
      <c r="A24" s="1799" t="s">
        <v>13</v>
      </c>
      <c r="B24" s="1800"/>
      <c r="C24" s="1800"/>
      <c r="D24" s="1800"/>
      <c r="E24" s="1801"/>
    </row>
    <row r="25" spans="1:5" ht="15.75" thickBot="1" x14ac:dyDescent="0.3">
      <c r="A25" s="447" t="s">
        <v>14</v>
      </c>
      <c r="B25" s="1802" t="s">
        <v>128</v>
      </c>
      <c r="C25" s="1803"/>
      <c r="D25" s="1803"/>
      <c r="E25" s="1804"/>
    </row>
    <row r="26" spans="1:5" ht="38.25" customHeight="1" thickBot="1" x14ac:dyDescent="0.3">
      <c r="A26" s="444" t="s">
        <v>15</v>
      </c>
      <c r="B26" s="1805" t="s">
        <v>556</v>
      </c>
      <c r="C26" s="1791"/>
      <c r="D26" s="1791"/>
      <c r="E26" s="1792"/>
    </row>
    <row r="27" spans="1:5" ht="15.75" customHeight="1" thickBot="1" x14ac:dyDescent="0.3">
      <c r="A27" s="444" t="s">
        <v>16</v>
      </c>
      <c r="B27" s="1696"/>
      <c r="C27" s="1697"/>
      <c r="D27" s="1697"/>
      <c r="E27" s="1798"/>
    </row>
    <row r="28" spans="1:5" x14ac:dyDescent="0.25">
      <c r="A28" s="1796"/>
      <c r="B28" s="438">
        <v>2019</v>
      </c>
      <c r="C28" s="438">
        <v>2020</v>
      </c>
      <c r="D28" s="438">
        <v>2021</v>
      </c>
      <c r="E28" s="438">
        <v>2022</v>
      </c>
    </row>
    <row r="29" spans="1:5" ht="15.75" customHeight="1" thickBot="1" x14ac:dyDescent="0.3">
      <c r="A29" s="1797"/>
      <c r="B29" s="448" t="s">
        <v>8</v>
      </c>
      <c r="C29" s="448" t="s">
        <v>9</v>
      </c>
      <c r="D29" s="448" t="s">
        <v>9</v>
      </c>
      <c r="E29" s="448" t="s">
        <v>9</v>
      </c>
    </row>
    <row r="30" spans="1:5" ht="15.75" thickBot="1" x14ac:dyDescent="0.3">
      <c r="A30" s="444" t="s">
        <v>17</v>
      </c>
      <c r="B30" s="449">
        <v>269487</v>
      </c>
      <c r="C30" s="449">
        <v>648150</v>
      </c>
      <c r="D30" s="449">
        <v>194204</v>
      </c>
      <c r="E30" s="449">
        <v>194204</v>
      </c>
    </row>
    <row r="31" spans="1:5" ht="15.75" thickBot="1" x14ac:dyDescent="0.3">
      <c r="A31" s="444" t="s">
        <v>18</v>
      </c>
      <c r="B31" s="449">
        <f>B60</f>
        <v>323806</v>
      </c>
      <c r="C31" s="449">
        <f>C60</f>
        <v>678150</v>
      </c>
      <c r="D31" s="449">
        <f>D60</f>
        <v>214204</v>
      </c>
      <c r="E31" s="449">
        <f>E60</f>
        <v>214204</v>
      </c>
    </row>
    <row r="32" spans="1:5" ht="15.75" thickBot="1" x14ac:dyDescent="0.3">
      <c r="A32" s="444" t="s">
        <v>19</v>
      </c>
      <c r="B32" s="449">
        <f>B31/B30</f>
        <v>1.2015644539439749</v>
      </c>
      <c r="C32" s="449">
        <f>C31/C30</f>
        <v>1.0462855820411943</v>
      </c>
      <c r="D32" s="449">
        <f>D31/D30</f>
        <v>1.1029844905357253</v>
      </c>
      <c r="E32" s="449">
        <f>E31/E30</f>
        <v>1.1029844905357253</v>
      </c>
    </row>
    <row r="33" spans="1:5" ht="15.75" thickBot="1" x14ac:dyDescent="0.3">
      <c r="A33" s="444" t="s">
        <v>20</v>
      </c>
      <c r="B33" s="450" t="s">
        <v>21</v>
      </c>
      <c r="C33" s="451">
        <f t="shared" ref="C33:E35" si="0">C30/B30-1</f>
        <v>1.4051252936134211</v>
      </c>
      <c r="D33" s="451">
        <f t="shared" si="0"/>
        <v>-0.70037182750906424</v>
      </c>
      <c r="E33" s="451">
        <f t="shared" si="0"/>
        <v>0</v>
      </c>
    </row>
    <row r="34" spans="1:5" ht="15.75" thickBot="1" x14ac:dyDescent="0.3">
      <c r="A34" s="444" t="s">
        <v>22</v>
      </c>
      <c r="B34" s="450" t="s">
        <v>21</v>
      </c>
      <c r="C34" s="451">
        <f t="shared" si="0"/>
        <v>1.0943095557216358</v>
      </c>
      <c r="D34" s="451">
        <f t="shared" si="0"/>
        <v>-0.68413477844134785</v>
      </c>
      <c r="E34" s="451">
        <f t="shared" si="0"/>
        <v>0</v>
      </c>
    </row>
    <row r="35" spans="1:5" ht="15.75" thickBot="1" x14ac:dyDescent="0.3">
      <c r="A35" s="444" t="s">
        <v>23</v>
      </c>
      <c r="B35" s="450" t="s">
        <v>21</v>
      </c>
      <c r="C35" s="451">
        <f t="shared" si="0"/>
        <v>-0.12923058050951697</v>
      </c>
      <c r="D35" s="451">
        <f t="shared" si="0"/>
        <v>5.4190662155467528E-2</v>
      </c>
      <c r="E35" s="451">
        <f t="shared" si="0"/>
        <v>0</v>
      </c>
    </row>
    <row r="36" spans="1:5" ht="15.75" customHeight="1" thickBot="1" x14ac:dyDescent="0.3">
      <c r="A36" s="1806" t="s">
        <v>874</v>
      </c>
      <c r="B36" s="1807"/>
      <c r="C36" s="1807"/>
      <c r="D36" s="1807"/>
      <c r="E36" s="1808"/>
    </row>
    <row r="37" spans="1:5" ht="12.75" customHeight="1" x14ac:dyDescent="0.25">
      <c r="A37" s="1796"/>
      <c r="B37" s="438">
        <v>2019</v>
      </c>
      <c r="C37" s="438">
        <v>2020</v>
      </c>
      <c r="D37" s="438">
        <v>2021</v>
      </c>
      <c r="E37" s="438">
        <v>2022</v>
      </c>
    </row>
    <row r="38" spans="1:5" ht="9" customHeight="1" thickBot="1" x14ac:dyDescent="0.3">
      <c r="A38" s="1797"/>
      <c r="B38" s="448" t="s">
        <v>8</v>
      </c>
      <c r="C38" s="448" t="s">
        <v>9</v>
      </c>
      <c r="D38" s="448" t="s">
        <v>9</v>
      </c>
      <c r="E38" s="448" t="s">
        <v>9</v>
      </c>
    </row>
    <row r="39" spans="1:5" ht="15.75" thickBot="1" x14ac:dyDescent="0.3">
      <c r="A39" s="452" t="s">
        <v>24</v>
      </c>
      <c r="B39" s="453">
        <f>SUM(B40:B41)</f>
        <v>170877</v>
      </c>
      <c r="C39" s="453">
        <f>SUM(C40:C41)</f>
        <v>458074</v>
      </c>
      <c r="D39" s="453">
        <f>SUM(D40:D41)</f>
        <v>165146</v>
      </c>
      <c r="E39" s="453">
        <f>SUM(E40:E41)</f>
        <v>165307</v>
      </c>
    </row>
    <row r="40" spans="1:5" ht="15.75" thickBot="1" x14ac:dyDescent="0.3">
      <c r="A40" s="454" t="s">
        <v>296</v>
      </c>
      <c r="B40" s="455">
        <v>160377</v>
      </c>
      <c r="C40" s="455">
        <v>426540</v>
      </c>
      <c r="D40" s="455">
        <v>130192</v>
      </c>
      <c r="E40" s="455">
        <v>133773</v>
      </c>
    </row>
    <row r="41" spans="1:5" ht="15.75" thickBot="1" x14ac:dyDescent="0.3">
      <c r="A41" s="454" t="s">
        <v>297</v>
      </c>
      <c r="B41" s="455">
        <v>10500</v>
      </c>
      <c r="C41" s="456">
        <v>31534</v>
      </c>
      <c r="D41" s="456">
        <v>34954</v>
      </c>
      <c r="E41" s="456">
        <v>31534</v>
      </c>
    </row>
    <row r="42" spans="1:5" ht="15.75" thickBot="1" x14ac:dyDescent="0.3">
      <c r="A42" s="452" t="s">
        <v>25</v>
      </c>
      <c r="B42" s="453">
        <f>SUM(B43:B44)</f>
        <v>36043</v>
      </c>
      <c r="C42" s="453">
        <f>SUM(C43:C44)</f>
        <v>76172</v>
      </c>
      <c r="D42" s="453">
        <f>SUM(D43:D44)</f>
        <v>27584</v>
      </c>
      <c r="E42" s="453">
        <f>SUM(E43:E44)</f>
        <v>27423</v>
      </c>
    </row>
    <row r="43" spans="1:5" ht="15.75" thickBot="1" x14ac:dyDescent="0.3">
      <c r="A43" s="454" t="s">
        <v>296</v>
      </c>
      <c r="B43" s="453">
        <v>34293</v>
      </c>
      <c r="C43" s="453">
        <v>70909</v>
      </c>
      <c r="D43" s="453">
        <v>21750</v>
      </c>
      <c r="E43" s="453">
        <v>22195</v>
      </c>
    </row>
    <row r="44" spans="1:5" ht="15.75" thickBot="1" x14ac:dyDescent="0.3">
      <c r="A44" s="454" t="s">
        <v>297</v>
      </c>
      <c r="B44" s="455">
        <v>1750</v>
      </c>
      <c r="C44" s="456">
        <v>5263</v>
      </c>
      <c r="D44" s="456">
        <v>5834</v>
      </c>
      <c r="E44" s="456">
        <v>5228</v>
      </c>
    </row>
    <row r="45" spans="1:5" ht="15.75" thickBot="1" x14ac:dyDescent="0.3">
      <c r="A45" s="452" t="s">
        <v>26</v>
      </c>
      <c r="B45" s="455">
        <f>SUM(B46:B47)</f>
        <v>116886</v>
      </c>
      <c r="C45" s="455">
        <f>SUM(C46:C47)</f>
        <v>143904</v>
      </c>
      <c r="D45" s="455">
        <f>SUM(D46:D47)</f>
        <v>21474</v>
      </c>
      <c r="E45" s="455">
        <f>SUM(E46:E47)</f>
        <v>21474</v>
      </c>
    </row>
    <row r="46" spans="1:5" ht="15.75" thickBot="1" x14ac:dyDescent="0.3">
      <c r="A46" s="454" t="s">
        <v>296</v>
      </c>
      <c r="B46" s="453">
        <f>114886</f>
        <v>114886</v>
      </c>
      <c r="C46" s="453">
        <v>141904</v>
      </c>
      <c r="D46" s="453">
        <v>19474</v>
      </c>
      <c r="E46" s="453">
        <v>19474</v>
      </c>
    </row>
    <row r="47" spans="1:5" ht="15.75" thickBot="1" x14ac:dyDescent="0.3">
      <c r="A47" s="454" t="s">
        <v>297</v>
      </c>
      <c r="B47" s="455">
        <v>2000</v>
      </c>
      <c r="C47" s="456">
        <v>2000</v>
      </c>
      <c r="D47" s="456">
        <v>2000</v>
      </c>
      <c r="E47" s="456">
        <v>2000</v>
      </c>
    </row>
    <row r="48" spans="1:5" ht="15.75" thickBot="1" x14ac:dyDescent="0.3">
      <c r="A48" s="452" t="s">
        <v>27</v>
      </c>
      <c r="B48" s="455"/>
      <c r="C48" s="453"/>
      <c r="D48" s="453"/>
      <c r="E48" s="453"/>
    </row>
    <row r="49" spans="1:5" ht="15.75" customHeight="1" thickBot="1" x14ac:dyDescent="0.3">
      <c r="A49" s="454" t="s">
        <v>296</v>
      </c>
      <c r="B49" s="455"/>
      <c r="C49" s="453"/>
      <c r="D49" s="453"/>
      <c r="E49" s="453"/>
    </row>
    <row r="50" spans="1:5" ht="15.75" thickBot="1" x14ac:dyDescent="0.3">
      <c r="A50" s="454" t="s">
        <v>297</v>
      </c>
      <c r="B50" s="455"/>
      <c r="C50" s="453"/>
      <c r="D50" s="453"/>
      <c r="E50" s="453"/>
    </row>
    <row r="51" spans="1:5" ht="15.75" thickBot="1" x14ac:dyDescent="0.3">
      <c r="A51" s="452" t="s">
        <v>28</v>
      </c>
      <c r="B51" s="455"/>
      <c r="C51" s="453"/>
      <c r="D51" s="453"/>
      <c r="E51" s="453"/>
    </row>
    <row r="52" spans="1:5" ht="15.75" thickBot="1" x14ac:dyDescent="0.3">
      <c r="A52" s="454" t="s">
        <v>296</v>
      </c>
      <c r="B52" s="455"/>
      <c r="C52" s="453"/>
      <c r="D52" s="453"/>
      <c r="E52" s="453"/>
    </row>
    <row r="53" spans="1:5" ht="15.75" thickBot="1" x14ac:dyDescent="0.3">
      <c r="A53" s="454" t="s">
        <v>297</v>
      </c>
      <c r="B53" s="455"/>
      <c r="C53" s="453"/>
      <c r="D53" s="453"/>
      <c r="E53" s="453"/>
    </row>
    <row r="54" spans="1:5" ht="15.75" thickBot="1" x14ac:dyDescent="0.3">
      <c r="A54" s="452" t="s">
        <v>29</v>
      </c>
      <c r="B54" s="455"/>
      <c r="C54" s="453"/>
      <c r="D54" s="453"/>
      <c r="E54" s="453"/>
    </row>
    <row r="55" spans="1:5" ht="15.75" thickBot="1" x14ac:dyDescent="0.3">
      <c r="A55" s="454" t="s">
        <v>296</v>
      </c>
      <c r="B55" s="455"/>
      <c r="C55" s="453"/>
      <c r="D55" s="453"/>
      <c r="E55" s="453"/>
    </row>
    <row r="56" spans="1:5" ht="15.75" thickBot="1" x14ac:dyDescent="0.3">
      <c r="A56" s="454" t="s">
        <v>297</v>
      </c>
      <c r="B56" s="455"/>
      <c r="C56" s="453"/>
      <c r="D56" s="453"/>
      <c r="E56" s="453"/>
    </row>
    <row r="57" spans="1:5" ht="15.75" thickBot="1" x14ac:dyDescent="0.3">
      <c r="A57" s="452" t="s">
        <v>30</v>
      </c>
      <c r="B57" s="455">
        <v>0</v>
      </c>
      <c r="C57" s="453">
        <v>0</v>
      </c>
      <c r="D57" s="453">
        <f>C57*1.03*0.99</f>
        <v>0</v>
      </c>
      <c r="E57" s="453">
        <f>D57*1.03*0.99</f>
        <v>0</v>
      </c>
    </row>
    <row r="58" spans="1:5" ht="15.75" thickBot="1" x14ac:dyDescent="0.3">
      <c r="A58" s="454" t="s">
        <v>296</v>
      </c>
      <c r="B58" s="455"/>
      <c r="C58" s="457"/>
      <c r="D58" s="457"/>
      <c r="E58" s="457"/>
    </row>
    <row r="59" spans="1:5" ht="15.75" thickBot="1" x14ac:dyDescent="0.3">
      <c r="A59" s="454" t="s">
        <v>297</v>
      </c>
      <c r="B59" s="455"/>
      <c r="C59" s="458"/>
      <c r="D59" s="457"/>
      <c r="E59" s="457"/>
    </row>
    <row r="60" spans="1:5" ht="15.75" customHeight="1" thickBot="1" x14ac:dyDescent="0.3">
      <c r="A60" s="459" t="s">
        <v>31</v>
      </c>
      <c r="B60" s="455">
        <f>B57+B54+B51+B48+B45+B42+B39</f>
        <v>323806</v>
      </c>
      <c r="C60" s="455">
        <f>C57+C54+C51+C48+C45+C42+C39</f>
        <v>678150</v>
      </c>
      <c r="D60" s="455">
        <f>D57+D54+D51+D48+D45+D42+D39</f>
        <v>214204</v>
      </c>
      <c r="E60" s="455">
        <f>E57+E54+E51+E48+E45+E42+E39</f>
        <v>214204</v>
      </c>
    </row>
    <row r="61" spans="1:5" ht="15.75" thickBot="1" x14ac:dyDescent="0.3">
      <c r="A61" s="460" t="s">
        <v>32</v>
      </c>
      <c r="B61" s="461">
        <f>IF(B60-B31=0,0,"Error")</f>
        <v>0</v>
      </c>
      <c r="C61" s="461">
        <f>IF(C60-C31=0,0,"Error")</f>
        <v>0</v>
      </c>
      <c r="D61" s="461">
        <f>IF(D60-D31=0,0,"Error")</f>
        <v>0</v>
      </c>
      <c r="E61" s="461">
        <f>IF(E60-E31=0,0,"Error")</f>
        <v>0</v>
      </c>
    </row>
    <row r="62" spans="1:5" ht="15.75" thickBot="1" x14ac:dyDescent="0.3">
      <c r="A62" s="462" t="s">
        <v>33</v>
      </c>
      <c r="B62" s="1809" t="s">
        <v>875</v>
      </c>
      <c r="C62" s="1810"/>
      <c r="D62" s="1810"/>
      <c r="E62" s="1811"/>
    </row>
    <row r="63" spans="1:5" ht="15.75" thickBot="1" x14ac:dyDescent="0.3">
      <c r="A63" s="444" t="s">
        <v>15</v>
      </c>
      <c r="B63" s="1812" t="s">
        <v>876</v>
      </c>
      <c r="C63" s="1813"/>
      <c r="D63" s="1813"/>
      <c r="E63" s="1814"/>
    </row>
    <row r="64" spans="1:5" ht="24.75" customHeight="1" thickBot="1" x14ac:dyDescent="0.3">
      <c r="A64" s="444" t="s">
        <v>16</v>
      </c>
      <c r="B64" s="1696" t="s">
        <v>41</v>
      </c>
      <c r="C64" s="1697"/>
      <c r="D64" s="1697"/>
      <c r="E64" s="1798"/>
    </row>
    <row r="65" spans="1:5" ht="15.75" customHeight="1" x14ac:dyDescent="0.25">
      <c r="A65" s="1796"/>
      <c r="B65" s="438">
        <v>2019</v>
      </c>
      <c r="C65" s="438">
        <v>2020</v>
      </c>
      <c r="D65" s="438">
        <v>2021</v>
      </c>
      <c r="E65" s="438">
        <v>2022</v>
      </c>
    </row>
    <row r="66" spans="1:5" ht="15.75" thickBot="1" x14ac:dyDescent="0.3">
      <c r="A66" s="1797"/>
      <c r="B66" s="448" t="s">
        <v>8</v>
      </c>
      <c r="C66" s="448" t="s">
        <v>9</v>
      </c>
      <c r="D66" s="448" t="s">
        <v>9</v>
      </c>
      <c r="E66" s="448" t="s">
        <v>9</v>
      </c>
    </row>
    <row r="67" spans="1:5" ht="24.75" customHeight="1" thickBot="1" x14ac:dyDescent="0.3">
      <c r="A67" s="444" t="s">
        <v>17</v>
      </c>
      <c r="B67" s="463">
        <v>51</v>
      </c>
      <c r="C67" s="463">
        <v>55</v>
      </c>
      <c r="D67" s="463">
        <v>60</v>
      </c>
      <c r="E67" s="463">
        <v>62</v>
      </c>
    </row>
    <row r="68" spans="1:5" ht="15.75" thickBot="1" x14ac:dyDescent="0.3">
      <c r="A68" s="444" t="s">
        <v>18</v>
      </c>
      <c r="B68" s="449">
        <f>B97</f>
        <v>3490</v>
      </c>
      <c r="C68" s="449">
        <f>C97</f>
        <v>3920</v>
      </c>
      <c r="D68" s="449">
        <f>D97</f>
        <v>4440</v>
      </c>
      <c r="E68" s="449">
        <f>E97</f>
        <v>4440</v>
      </c>
    </row>
    <row r="69" spans="1:5" ht="15.75" thickBot="1" x14ac:dyDescent="0.3">
      <c r="A69" s="444" t="s">
        <v>19</v>
      </c>
      <c r="B69" s="449">
        <f>B68/B67</f>
        <v>68.431372549019613</v>
      </c>
      <c r="C69" s="449">
        <f>C68/C67</f>
        <v>71.272727272727266</v>
      </c>
      <c r="D69" s="449">
        <f>D68/D67</f>
        <v>74</v>
      </c>
      <c r="E69" s="449">
        <f>E68/E67</f>
        <v>71.612903225806448</v>
      </c>
    </row>
    <row r="70" spans="1:5" ht="15.75" thickBot="1" x14ac:dyDescent="0.3">
      <c r="A70" s="444" t="s">
        <v>20</v>
      </c>
      <c r="B70" s="450"/>
      <c r="C70" s="451">
        <f t="shared" ref="C70:E72" si="1">C67/B67-1</f>
        <v>7.8431372549019551E-2</v>
      </c>
      <c r="D70" s="451">
        <f t="shared" si="1"/>
        <v>9.0909090909090828E-2</v>
      </c>
      <c r="E70" s="451">
        <f t="shared" si="1"/>
        <v>3.3333333333333437E-2</v>
      </c>
    </row>
    <row r="71" spans="1:5" ht="15.75" thickBot="1" x14ac:dyDescent="0.3">
      <c r="A71" s="444" t="s">
        <v>22</v>
      </c>
      <c r="B71" s="450"/>
      <c r="C71" s="451">
        <f t="shared" si="1"/>
        <v>0.12320916905444124</v>
      </c>
      <c r="D71" s="451">
        <f t="shared" si="1"/>
        <v>0.13265306122448983</v>
      </c>
      <c r="E71" s="451">
        <f t="shared" si="1"/>
        <v>0</v>
      </c>
    </row>
    <row r="72" spans="1:5" ht="15.75" thickBot="1" x14ac:dyDescent="0.3">
      <c r="A72" s="444" t="s">
        <v>23</v>
      </c>
      <c r="B72" s="450"/>
      <c r="C72" s="451">
        <f t="shared" si="1"/>
        <v>4.1521229486845446E-2</v>
      </c>
      <c r="D72" s="451">
        <f t="shared" si="1"/>
        <v>3.8265306122449161E-2</v>
      </c>
      <c r="E72" s="451">
        <f t="shared" si="1"/>
        <v>-3.2258064516129115E-2</v>
      </c>
    </row>
    <row r="73" spans="1:5" ht="15.75" thickBot="1" x14ac:dyDescent="0.3">
      <c r="A73" s="1806" t="s">
        <v>877</v>
      </c>
      <c r="B73" s="1807"/>
      <c r="C73" s="1807"/>
      <c r="D73" s="1807"/>
      <c r="E73" s="1808"/>
    </row>
    <row r="74" spans="1:5" ht="23.25" customHeight="1" x14ac:dyDescent="0.25">
      <c r="A74" s="1796"/>
      <c r="B74" s="438">
        <v>2019</v>
      </c>
      <c r="C74" s="438">
        <v>2020</v>
      </c>
      <c r="D74" s="438">
        <v>2021</v>
      </c>
      <c r="E74" s="438">
        <v>2022</v>
      </c>
    </row>
    <row r="75" spans="1:5" ht="15.75" thickBot="1" x14ac:dyDescent="0.3">
      <c r="A75" s="1797"/>
      <c r="B75" s="448" t="s">
        <v>8</v>
      </c>
      <c r="C75" s="448" t="s">
        <v>9</v>
      </c>
      <c r="D75" s="448" t="s">
        <v>9</v>
      </c>
      <c r="E75" s="448" t="s">
        <v>9</v>
      </c>
    </row>
    <row r="76" spans="1:5" ht="15.75" customHeight="1" thickBot="1" x14ac:dyDescent="0.3">
      <c r="A76" s="452" t="s">
        <v>24</v>
      </c>
      <c r="B76" s="453"/>
      <c r="C76" s="453"/>
      <c r="D76" s="453"/>
      <c r="E76" s="453"/>
    </row>
    <row r="77" spans="1:5" ht="15.75" thickBot="1" x14ac:dyDescent="0.3">
      <c r="A77" s="454" t="s">
        <v>296</v>
      </c>
      <c r="B77" s="455"/>
      <c r="C77" s="464"/>
      <c r="D77" s="464"/>
      <c r="E77" s="464"/>
    </row>
    <row r="78" spans="1:5" ht="15.75" thickBot="1" x14ac:dyDescent="0.3">
      <c r="A78" s="454" t="s">
        <v>297</v>
      </c>
      <c r="B78" s="455"/>
      <c r="C78" s="464"/>
      <c r="D78" s="464"/>
      <c r="E78" s="464"/>
    </row>
    <row r="79" spans="1:5" ht="15.75" thickBot="1" x14ac:dyDescent="0.3">
      <c r="A79" s="452" t="s">
        <v>25</v>
      </c>
      <c r="B79" s="453"/>
      <c r="C79" s="453"/>
      <c r="D79" s="453"/>
      <c r="E79" s="453"/>
    </row>
    <row r="80" spans="1:5" ht="15.75" thickBot="1" x14ac:dyDescent="0.3">
      <c r="A80" s="454" t="s">
        <v>296</v>
      </c>
      <c r="B80" s="455"/>
      <c r="C80" s="453"/>
      <c r="D80" s="453"/>
      <c r="E80" s="453"/>
    </row>
    <row r="81" spans="1:5" ht="15.75" thickBot="1" x14ac:dyDescent="0.3">
      <c r="A81" s="454" t="s">
        <v>297</v>
      </c>
      <c r="B81" s="455"/>
      <c r="C81" s="453"/>
      <c r="D81" s="453"/>
      <c r="E81" s="453"/>
    </row>
    <row r="82" spans="1:5" ht="15.75" thickBot="1" x14ac:dyDescent="0.3">
      <c r="A82" s="452" t="s">
        <v>26</v>
      </c>
      <c r="B82" s="455">
        <f>SUM(B83:B84)</f>
        <v>3490</v>
      </c>
      <c r="C82" s="455">
        <f>SUM(C83:C84)</f>
        <v>3920</v>
      </c>
      <c r="D82" s="455">
        <f>SUM(D83:D84)</f>
        <v>4440</v>
      </c>
      <c r="E82" s="455">
        <f>SUM(E83:E84)</f>
        <v>4440</v>
      </c>
    </row>
    <row r="83" spans="1:5" ht="15.75" thickBot="1" x14ac:dyDescent="0.3">
      <c r="A83" s="454" t="s">
        <v>296</v>
      </c>
      <c r="B83" s="449">
        <f>2240+1250</f>
        <v>3490</v>
      </c>
      <c r="C83" s="449">
        <f>2420+1500</f>
        <v>3920</v>
      </c>
      <c r="D83" s="449">
        <f>2640+1800</f>
        <v>4440</v>
      </c>
      <c r="E83" s="449">
        <f>2640+1800</f>
        <v>4440</v>
      </c>
    </row>
    <row r="84" spans="1:5" ht="15.75" thickBot="1" x14ac:dyDescent="0.3">
      <c r="A84" s="454" t="s">
        <v>297</v>
      </c>
      <c r="B84" s="455"/>
      <c r="C84" s="453"/>
      <c r="D84" s="453"/>
      <c r="E84" s="453"/>
    </row>
    <row r="85" spans="1:5" ht="15.75" thickBot="1" x14ac:dyDescent="0.3">
      <c r="A85" s="452" t="s">
        <v>27</v>
      </c>
      <c r="B85" s="455"/>
      <c r="C85" s="453"/>
      <c r="D85" s="453"/>
      <c r="E85" s="453"/>
    </row>
    <row r="86" spans="1:5" ht="30.75" customHeight="1" thickBot="1" x14ac:dyDescent="0.3">
      <c r="A86" s="454" t="s">
        <v>296</v>
      </c>
      <c r="B86" s="455"/>
      <c r="C86" s="453"/>
      <c r="D86" s="453"/>
      <c r="E86" s="453"/>
    </row>
    <row r="87" spans="1:5" ht="12.75" customHeight="1" thickBot="1" x14ac:dyDescent="0.3">
      <c r="A87" s="454" t="s">
        <v>297</v>
      </c>
      <c r="B87" s="455"/>
      <c r="C87" s="453"/>
      <c r="D87" s="453"/>
      <c r="E87" s="453"/>
    </row>
    <row r="88" spans="1:5" ht="9" customHeight="1" thickBot="1" x14ac:dyDescent="0.3">
      <c r="A88" s="452" t="s">
        <v>28</v>
      </c>
      <c r="B88" s="455"/>
      <c r="C88" s="453"/>
      <c r="D88" s="453"/>
      <c r="E88" s="453"/>
    </row>
    <row r="89" spans="1:5" ht="15.75" thickBot="1" x14ac:dyDescent="0.3">
      <c r="A89" s="454" t="s">
        <v>296</v>
      </c>
      <c r="B89" s="455"/>
      <c r="C89" s="453"/>
      <c r="D89" s="453"/>
      <c r="E89" s="453"/>
    </row>
    <row r="90" spans="1:5" ht="15.75" thickBot="1" x14ac:dyDescent="0.3">
      <c r="A90" s="454" t="s">
        <v>297</v>
      </c>
      <c r="B90" s="455"/>
      <c r="C90" s="453"/>
      <c r="D90" s="453"/>
      <c r="E90" s="453"/>
    </row>
    <row r="91" spans="1:5" ht="15.75" thickBot="1" x14ac:dyDescent="0.3">
      <c r="A91" s="452" t="s">
        <v>29</v>
      </c>
      <c r="B91" s="455"/>
      <c r="C91" s="453"/>
      <c r="D91" s="453"/>
      <c r="E91" s="453"/>
    </row>
    <row r="92" spans="1:5" ht="15" customHeight="1" thickBot="1" x14ac:dyDescent="0.3">
      <c r="A92" s="454" t="s">
        <v>296</v>
      </c>
      <c r="B92" s="455"/>
      <c r="C92" s="453"/>
      <c r="D92" s="453"/>
      <c r="E92" s="453"/>
    </row>
    <row r="93" spans="1:5" ht="15.75" thickBot="1" x14ac:dyDescent="0.3">
      <c r="A93" s="454" t="s">
        <v>297</v>
      </c>
      <c r="B93" s="455"/>
      <c r="C93" s="453"/>
      <c r="D93" s="453"/>
      <c r="E93" s="453"/>
    </row>
    <row r="94" spans="1:5" ht="15.75" thickBot="1" x14ac:dyDescent="0.3">
      <c r="A94" s="452" t="s">
        <v>30</v>
      </c>
      <c r="B94" s="455"/>
      <c r="C94" s="453"/>
      <c r="D94" s="453"/>
      <c r="E94" s="453"/>
    </row>
    <row r="95" spans="1:5" ht="15.75" customHeight="1" thickBot="1" x14ac:dyDescent="0.3">
      <c r="A95" s="454" t="s">
        <v>296</v>
      </c>
      <c r="B95" s="455"/>
      <c r="C95" s="453"/>
      <c r="D95" s="453"/>
      <c r="E95" s="453"/>
    </row>
    <row r="96" spans="1:5" ht="15.75" thickBot="1" x14ac:dyDescent="0.3">
      <c r="A96" s="454" t="s">
        <v>297</v>
      </c>
      <c r="B96" s="455"/>
      <c r="C96" s="453"/>
      <c r="D96" s="453"/>
      <c r="E96" s="453"/>
    </row>
    <row r="97" spans="1:5" ht="17.25" customHeight="1" thickBot="1" x14ac:dyDescent="0.3">
      <c r="A97" s="465" t="s">
        <v>34</v>
      </c>
      <c r="B97" s="455">
        <f>B94+B91+B88+B85+B82+B79+B76</f>
        <v>3490</v>
      </c>
      <c r="C97" s="455">
        <f>C94+C91+C88+C85+C82+C79+C76</f>
        <v>3920</v>
      </c>
      <c r="D97" s="455">
        <f>D94+D91+D88+D85+D82+D79+D76</f>
        <v>4440</v>
      </c>
      <c r="E97" s="455">
        <f>E94+E91+E88+E85+E82+E79+E76</f>
        <v>4440</v>
      </c>
    </row>
    <row r="98" spans="1:5" ht="15.75" thickBot="1" x14ac:dyDescent="0.3">
      <c r="A98" s="460" t="s">
        <v>32</v>
      </c>
      <c r="B98" s="461">
        <f>IF(B97-B68=0,0,"Error")</f>
        <v>0</v>
      </c>
      <c r="C98" s="461">
        <f>IF(C97-C68=0,0,"Error")</f>
        <v>0</v>
      </c>
      <c r="D98" s="461">
        <f>IF(D97-D68=0,0,"Error")</f>
        <v>0</v>
      </c>
      <c r="E98" s="461">
        <f>IF(E97-E68=0,0,"Error")</f>
        <v>0</v>
      </c>
    </row>
    <row r="99" spans="1:5" ht="12.75" customHeight="1" thickBot="1" x14ac:dyDescent="0.3">
      <c r="A99" s="445" t="s">
        <v>49</v>
      </c>
      <c r="B99" s="1805" t="s">
        <v>557</v>
      </c>
      <c r="C99" s="1815"/>
      <c r="D99" s="1815"/>
      <c r="E99" s="1816"/>
    </row>
    <row r="100" spans="1:5" ht="26.25" customHeight="1" thickBot="1" x14ac:dyDescent="0.3">
      <c r="A100" s="1693" t="s">
        <v>50</v>
      </c>
      <c r="B100" s="1694"/>
      <c r="C100" s="1694"/>
      <c r="D100" s="1694"/>
      <c r="E100" s="1786"/>
    </row>
    <row r="101" spans="1:5" ht="15.75" customHeight="1" thickBot="1" x14ac:dyDescent="0.3">
      <c r="A101" s="466"/>
      <c r="B101" s="467"/>
      <c r="C101" s="441" t="s">
        <v>138</v>
      </c>
      <c r="D101" s="441" t="s">
        <v>138</v>
      </c>
      <c r="E101" s="441" t="s">
        <v>138</v>
      </c>
    </row>
    <row r="102" spans="1:5" ht="15.75" thickBot="1" x14ac:dyDescent="0.3">
      <c r="A102" s="466" t="s">
        <v>878</v>
      </c>
      <c r="B102" s="467" t="s">
        <v>21</v>
      </c>
      <c r="C102" s="441">
        <v>0.34</v>
      </c>
      <c r="D102" s="441">
        <v>0.38</v>
      </c>
      <c r="E102" s="441">
        <v>0.42</v>
      </c>
    </row>
    <row r="103" spans="1:5" ht="15.75" thickBot="1" x14ac:dyDescent="0.3">
      <c r="A103" s="466" t="s">
        <v>879</v>
      </c>
      <c r="B103" s="467" t="s">
        <v>21</v>
      </c>
      <c r="C103" s="441">
        <v>0.28000000000000003</v>
      </c>
      <c r="D103" s="441">
        <v>0.11</v>
      </c>
      <c r="E103" s="441">
        <v>0.11</v>
      </c>
    </row>
    <row r="104" spans="1:5" ht="15.75" thickBot="1" x14ac:dyDescent="0.3">
      <c r="A104" s="468" t="s">
        <v>880</v>
      </c>
      <c r="B104" s="467" t="s">
        <v>21</v>
      </c>
      <c r="C104" s="469">
        <v>0.1</v>
      </c>
      <c r="D104" s="469">
        <v>0.14000000000000001</v>
      </c>
      <c r="E104" s="469">
        <v>0.14000000000000001</v>
      </c>
    </row>
    <row r="105" spans="1:5" ht="15.75" customHeight="1" thickBot="1" x14ac:dyDescent="0.3">
      <c r="A105" s="1799" t="s">
        <v>51</v>
      </c>
      <c r="B105" s="1800"/>
      <c r="C105" s="1800"/>
      <c r="D105" s="1800"/>
      <c r="E105" s="1801"/>
    </row>
    <row r="106" spans="1:5" ht="15.75" thickBot="1" x14ac:dyDescent="0.3">
      <c r="A106" s="1799" t="s">
        <v>13</v>
      </c>
      <c r="B106" s="1800"/>
      <c r="C106" s="1800"/>
      <c r="D106" s="1800"/>
      <c r="E106" s="1801"/>
    </row>
    <row r="107" spans="1:5" ht="15.75" customHeight="1" thickBot="1" x14ac:dyDescent="0.3">
      <c r="A107" s="447" t="s">
        <v>14</v>
      </c>
      <c r="B107" s="1809" t="s">
        <v>130</v>
      </c>
      <c r="C107" s="1691"/>
      <c r="D107" s="1691"/>
      <c r="E107" s="1817"/>
    </row>
    <row r="108" spans="1:5" ht="12.75" customHeight="1" thickBot="1" x14ac:dyDescent="0.3">
      <c r="A108" s="444" t="s">
        <v>15</v>
      </c>
      <c r="B108" s="1805" t="s">
        <v>131</v>
      </c>
      <c r="C108" s="1815"/>
      <c r="D108" s="1815"/>
      <c r="E108" s="1816"/>
    </row>
    <row r="109" spans="1:5" ht="9" customHeight="1" thickBot="1" x14ac:dyDescent="0.3">
      <c r="A109" s="444" t="s">
        <v>16</v>
      </c>
      <c r="B109" s="1696"/>
      <c r="C109" s="1697"/>
      <c r="D109" s="1697"/>
      <c r="E109" s="1798"/>
    </row>
    <row r="110" spans="1:5" ht="15.75" customHeight="1" x14ac:dyDescent="0.25">
      <c r="A110" s="1796"/>
      <c r="B110" s="438">
        <v>2019</v>
      </c>
      <c r="C110" s="438">
        <v>2020</v>
      </c>
      <c r="D110" s="438">
        <v>2021</v>
      </c>
      <c r="E110" s="438">
        <v>2022</v>
      </c>
    </row>
    <row r="111" spans="1:5" ht="15.75" thickBot="1" x14ac:dyDescent="0.3">
      <c r="A111" s="1797"/>
      <c r="B111" s="448" t="s">
        <v>8</v>
      </c>
      <c r="C111" s="448" t="s">
        <v>9</v>
      </c>
      <c r="D111" s="448" t="s">
        <v>9</v>
      </c>
      <c r="E111" s="448" t="s">
        <v>9</v>
      </c>
    </row>
    <row r="112" spans="1:5" ht="24.75" customHeight="1" thickBot="1" x14ac:dyDescent="0.3">
      <c r="A112" s="444" t="s">
        <v>17</v>
      </c>
      <c r="B112" s="449">
        <v>236</v>
      </c>
      <c r="C112" s="449">
        <v>236</v>
      </c>
      <c r="D112" s="449">
        <v>236</v>
      </c>
      <c r="E112" s="449">
        <v>236</v>
      </c>
    </row>
    <row r="113" spans="1:5" ht="15.75" thickBot="1" x14ac:dyDescent="0.3">
      <c r="A113" s="444" t="s">
        <v>18</v>
      </c>
      <c r="B113" s="449">
        <f>B142</f>
        <v>303874</v>
      </c>
      <c r="C113" s="449">
        <f>C142</f>
        <v>337730</v>
      </c>
      <c r="D113" s="449">
        <f>D142</f>
        <v>331136</v>
      </c>
      <c r="E113" s="449">
        <f>E142</f>
        <v>331136</v>
      </c>
    </row>
    <row r="114" spans="1:5" ht="15.75" thickBot="1" x14ac:dyDescent="0.3">
      <c r="A114" s="444" t="s">
        <v>19</v>
      </c>
      <c r="B114" s="449">
        <f>B113/B112</f>
        <v>1287.6016949152543</v>
      </c>
      <c r="C114" s="449">
        <f>C113/C112</f>
        <v>1431.0593220338983</v>
      </c>
      <c r="D114" s="449">
        <f>D113/D112</f>
        <v>1403.1186440677966</v>
      </c>
      <c r="E114" s="449">
        <f>E113/E112</f>
        <v>1403.1186440677966</v>
      </c>
    </row>
    <row r="115" spans="1:5" ht="15.75" thickBot="1" x14ac:dyDescent="0.3">
      <c r="A115" s="444" t="s">
        <v>20</v>
      </c>
      <c r="B115" s="450" t="s">
        <v>21</v>
      </c>
      <c r="C115" s="451">
        <f t="shared" ref="C115:E117" si="2">C112/B112-1</f>
        <v>0</v>
      </c>
      <c r="D115" s="451">
        <f t="shared" si="2"/>
        <v>0</v>
      </c>
      <c r="E115" s="451">
        <f t="shared" si="2"/>
        <v>0</v>
      </c>
    </row>
    <row r="116" spans="1:5" ht="15.75" thickBot="1" x14ac:dyDescent="0.3">
      <c r="A116" s="444" t="s">
        <v>22</v>
      </c>
      <c r="B116" s="450" t="s">
        <v>21</v>
      </c>
      <c r="C116" s="451">
        <f t="shared" si="2"/>
        <v>0.1114145994721496</v>
      </c>
      <c r="D116" s="451">
        <f t="shared" si="2"/>
        <v>-1.9524472211529975E-2</v>
      </c>
      <c r="E116" s="451">
        <f t="shared" si="2"/>
        <v>0</v>
      </c>
    </row>
    <row r="117" spans="1:5" ht="17.25" customHeight="1" thickBot="1" x14ac:dyDescent="0.3">
      <c r="A117" s="444" t="s">
        <v>23</v>
      </c>
      <c r="B117" s="450" t="s">
        <v>21</v>
      </c>
      <c r="C117" s="451">
        <f t="shared" si="2"/>
        <v>0.1114145994721496</v>
      </c>
      <c r="D117" s="451">
        <f t="shared" si="2"/>
        <v>-1.9524472211529975E-2</v>
      </c>
      <c r="E117" s="451">
        <f t="shared" si="2"/>
        <v>0</v>
      </c>
    </row>
    <row r="118" spans="1:5" ht="15.75" thickBot="1" x14ac:dyDescent="0.3">
      <c r="A118" s="1806" t="s">
        <v>874</v>
      </c>
      <c r="B118" s="1807"/>
      <c r="C118" s="1807"/>
      <c r="D118" s="1807"/>
      <c r="E118" s="1808"/>
    </row>
    <row r="119" spans="1:5" ht="12.75" customHeight="1" x14ac:dyDescent="0.25">
      <c r="A119" s="1796"/>
      <c r="B119" s="438">
        <v>2019</v>
      </c>
      <c r="C119" s="438">
        <v>2020</v>
      </c>
      <c r="D119" s="438">
        <v>2021</v>
      </c>
      <c r="E119" s="438">
        <v>2022</v>
      </c>
    </row>
    <row r="120" spans="1:5" ht="9" customHeight="1" thickBot="1" x14ac:dyDescent="0.3">
      <c r="A120" s="1797"/>
      <c r="B120" s="448" t="s">
        <v>8</v>
      </c>
      <c r="C120" s="448" t="s">
        <v>9</v>
      </c>
      <c r="D120" s="448" t="s">
        <v>9</v>
      </c>
      <c r="E120" s="448" t="s">
        <v>9</v>
      </c>
    </row>
    <row r="121" spans="1:5" ht="15.75" customHeight="1" thickBot="1" x14ac:dyDescent="0.3">
      <c r="A121" s="452" t="s">
        <v>24</v>
      </c>
      <c r="B121" s="470">
        <f>SUM(B122:B123)</f>
        <v>208123</v>
      </c>
      <c r="C121" s="470">
        <f>SUM(C122:C123)</f>
        <v>228796</v>
      </c>
      <c r="D121" s="470">
        <f>SUM(D122:D123)</f>
        <v>228796</v>
      </c>
      <c r="E121" s="470">
        <f>SUM(E122:E123)</f>
        <v>228796</v>
      </c>
    </row>
    <row r="122" spans="1:5" ht="15.75" thickBot="1" x14ac:dyDescent="0.3">
      <c r="A122" s="454" t="s">
        <v>296</v>
      </c>
      <c r="B122" s="453">
        <f>205123+3000</f>
        <v>208123</v>
      </c>
      <c r="C122" s="453">
        <v>228796</v>
      </c>
      <c r="D122" s="453">
        <v>228796</v>
      </c>
      <c r="E122" s="453">
        <v>228796</v>
      </c>
    </row>
    <row r="123" spans="1:5" ht="15.75" thickBot="1" x14ac:dyDescent="0.3">
      <c r="A123" s="454" t="s">
        <v>297</v>
      </c>
      <c r="B123" s="455"/>
      <c r="C123" s="455"/>
      <c r="D123" s="455"/>
      <c r="E123" s="455"/>
    </row>
    <row r="124" spans="1:5" ht="15.75" thickBot="1" x14ac:dyDescent="0.3">
      <c r="A124" s="452" t="s">
        <v>25</v>
      </c>
      <c r="B124" s="470">
        <f>SUM(B125:B126)</f>
        <v>36307</v>
      </c>
      <c r="C124" s="470">
        <f>SUM(C125:C126)</f>
        <v>37824</v>
      </c>
      <c r="D124" s="470">
        <f>SUM(D125:D126)</f>
        <v>37824</v>
      </c>
      <c r="E124" s="470">
        <f>SUM(E125:E126)</f>
        <v>37824</v>
      </c>
    </row>
    <row r="125" spans="1:5" ht="15.75" thickBot="1" x14ac:dyDescent="0.3">
      <c r="A125" s="454" t="s">
        <v>296</v>
      </c>
      <c r="B125" s="453">
        <v>36307</v>
      </c>
      <c r="C125" s="453">
        <v>37824</v>
      </c>
      <c r="D125" s="453">
        <v>37824</v>
      </c>
      <c r="E125" s="453">
        <v>37824</v>
      </c>
    </row>
    <row r="126" spans="1:5" ht="15.75" thickBot="1" x14ac:dyDescent="0.3">
      <c r="A126" s="454" t="s">
        <v>297</v>
      </c>
      <c r="B126" s="455"/>
      <c r="C126" s="455"/>
      <c r="D126" s="455"/>
      <c r="E126" s="455"/>
    </row>
    <row r="127" spans="1:5" ht="15.75" customHeight="1" thickBot="1" x14ac:dyDescent="0.3">
      <c r="A127" s="452" t="s">
        <v>26</v>
      </c>
      <c r="B127" s="455">
        <f>SUM(B128:B129)</f>
        <v>57870</v>
      </c>
      <c r="C127" s="455">
        <f>SUM(C128:C129)</f>
        <v>69536</v>
      </c>
      <c r="D127" s="455">
        <f>SUM(D128:D129)</f>
        <v>62942</v>
      </c>
      <c r="E127" s="455">
        <f>SUM(E128:E129)</f>
        <v>62942</v>
      </c>
    </row>
    <row r="128" spans="1:5" ht="12.75" customHeight="1" thickBot="1" x14ac:dyDescent="0.3">
      <c r="A128" s="454" t="s">
        <v>296</v>
      </c>
      <c r="B128" s="453">
        <v>57870</v>
      </c>
      <c r="C128" s="453">
        <v>69536</v>
      </c>
      <c r="D128" s="453">
        <v>62942</v>
      </c>
      <c r="E128" s="453">
        <v>62942</v>
      </c>
    </row>
    <row r="129" spans="1:5" ht="9" customHeight="1" thickBot="1" x14ac:dyDescent="0.3">
      <c r="A129" s="454" t="s">
        <v>297</v>
      </c>
      <c r="B129" s="455"/>
      <c r="C129" s="455"/>
      <c r="D129" s="455"/>
      <c r="E129" s="455"/>
    </row>
    <row r="130" spans="1:5" ht="15.75" thickBot="1" x14ac:dyDescent="0.3">
      <c r="A130" s="452" t="s">
        <v>27</v>
      </c>
      <c r="B130" s="455"/>
      <c r="C130" s="453"/>
      <c r="D130" s="453"/>
      <c r="E130" s="453"/>
    </row>
    <row r="131" spans="1:5" ht="15.75" thickBot="1" x14ac:dyDescent="0.3">
      <c r="A131" s="454" t="s">
        <v>296</v>
      </c>
      <c r="B131" s="455"/>
      <c r="C131" s="453"/>
      <c r="D131" s="453"/>
      <c r="E131" s="453"/>
    </row>
    <row r="132" spans="1:5" ht="15.75" customHeight="1" thickBot="1" x14ac:dyDescent="0.3">
      <c r="A132" s="454" t="s">
        <v>297</v>
      </c>
      <c r="B132" s="455"/>
      <c r="C132" s="453"/>
      <c r="D132" s="453"/>
      <c r="E132" s="453"/>
    </row>
    <row r="133" spans="1:5" ht="15.75" thickBot="1" x14ac:dyDescent="0.3">
      <c r="A133" s="452" t="s">
        <v>28</v>
      </c>
      <c r="B133" s="456">
        <f>SUM(B134:B135)</f>
        <v>1574</v>
      </c>
      <c r="C133" s="456">
        <f>SUM(C134:C135)</f>
        <v>1574</v>
      </c>
      <c r="D133" s="456">
        <f>SUM(D134:D135)</f>
        <v>1574</v>
      </c>
      <c r="E133" s="456">
        <f>SUM(E134:E135)</f>
        <v>1574</v>
      </c>
    </row>
    <row r="134" spans="1:5" ht="15.75" thickBot="1" x14ac:dyDescent="0.3">
      <c r="A134" s="454" t="s">
        <v>296</v>
      </c>
      <c r="B134" s="453">
        <v>1574</v>
      </c>
      <c r="C134" s="453">
        <v>1574</v>
      </c>
      <c r="D134" s="453">
        <v>1574</v>
      </c>
      <c r="E134" s="453">
        <v>1574</v>
      </c>
    </row>
    <row r="135" spans="1:5" ht="17.25" customHeight="1" thickBot="1" x14ac:dyDescent="0.3">
      <c r="A135" s="454" t="s">
        <v>297</v>
      </c>
      <c r="B135" s="455"/>
      <c r="C135" s="453"/>
      <c r="D135" s="453"/>
      <c r="E135" s="453"/>
    </row>
    <row r="136" spans="1:5" ht="15.75" thickBot="1" x14ac:dyDescent="0.3">
      <c r="A136" s="452" t="s">
        <v>29</v>
      </c>
      <c r="B136" s="455"/>
      <c r="C136" s="453"/>
      <c r="D136" s="453"/>
      <c r="E136" s="453"/>
    </row>
    <row r="137" spans="1:5" ht="12.75" customHeight="1" thickBot="1" x14ac:dyDescent="0.3">
      <c r="A137" s="454" t="s">
        <v>296</v>
      </c>
      <c r="B137" s="455"/>
      <c r="C137" s="453"/>
      <c r="D137" s="453"/>
      <c r="E137" s="453"/>
    </row>
    <row r="138" spans="1:5" ht="9" customHeight="1" thickBot="1" x14ac:dyDescent="0.3">
      <c r="A138" s="454" t="s">
        <v>297</v>
      </c>
      <c r="B138" s="455"/>
      <c r="C138" s="453"/>
      <c r="D138" s="453"/>
      <c r="E138" s="453"/>
    </row>
    <row r="139" spans="1:5" ht="15.75" thickBot="1" x14ac:dyDescent="0.3">
      <c r="A139" s="452" t="s">
        <v>30</v>
      </c>
      <c r="B139" s="455">
        <v>0</v>
      </c>
      <c r="C139" s="453">
        <v>0</v>
      </c>
      <c r="D139" s="453">
        <f>C139*1.03*0.99</f>
        <v>0</v>
      </c>
      <c r="E139" s="453">
        <f>D139*1.03*0.99</f>
        <v>0</v>
      </c>
    </row>
    <row r="140" spans="1:5" ht="15.75" thickBot="1" x14ac:dyDescent="0.3">
      <c r="A140" s="454" t="s">
        <v>296</v>
      </c>
      <c r="B140" s="455"/>
      <c r="C140" s="457"/>
      <c r="D140" s="457"/>
      <c r="E140" s="457"/>
    </row>
    <row r="141" spans="1:5" ht="15.75" thickBot="1" x14ac:dyDescent="0.3">
      <c r="A141" s="454" t="s">
        <v>297</v>
      </c>
      <c r="B141" s="455"/>
      <c r="C141" s="458"/>
      <c r="D141" s="457"/>
      <c r="E141" s="457"/>
    </row>
    <row r="142" spans="1:5" ht="15.75" customHeight="1" thickBot="1" x14ac:dyDescent="0.3">
      <c r="A142" s="459" t="s">
        <v>31</v>
      </c>
      <c r="B142" s="455">
        <f>B139+B136+B133+B130+B127+B124+B121</f>
        <v>303874</v>
      </c>
      <c r="C142" s="455">
        <f>C139+C136+C133+C130+C127+C124+C121</f>
        <v>337730</v>
      </c>
      <c r="D142" s="455">
        <f>D139+D136+D133+D130+D127+D124+D121</f>
        <v>331136</v>
      </c>
      <c r="E142" s="455">
        <f>E139+E136+E133+E130+E127+E124+E121</f>
        <v>331136</v>
      </c>
    </row>
    <row r="143" spans="1:5" ht="15.75" thickBot="1" x14ac:dyDescent="0.3">
      <c r="A143" s="460" t="s">
        <v>32</v>
      </c>
      <c r="B143" s="461">
        <f>IF(B142-B113=0,0,"Error")</f>
        <v>0</v>
      </c>
      <c r="C143" s="461">
        <f>IF(C142-C113=0,0,"Error")</f>
        <v>0</v>
      </c>
      <c r="D143" s="461">
        <f>IF(D142-D113=0,0,"Error")</f>
        <v>0</v>
      </c>
      <c r="E143" s="461">
        <f>IF(E142-E113=0,0,"Error")</f>
        <v>0</v>
      </c>
    </row>
    <row r="144" spans="1:5" ht="15.75" thickBot="1" x14ac:dyDescent="0.3">
      <c r="A144" s="462" t="s">
        <v>33</v>
      </c>
      <c r="B144" s="1805" t="s">
        <v>132</v>
      </c>
      <c r="C144" s="1815"/>
      <c r="D144" s="1815"/>
      <c r="E144" s="1816"/>
    </row>
    <row r="145" spans="1:5" ht="15.75" customHeight="1" thickBot="1" x14ac:dyDescent="0.3">
      <c r="A145" s="444" t="s">
        <v>15</v>
      </c>
      <c r="B145" s="1805" t="s">
        <v>133</v>
      </c>
      <c r="C145" s="1815"/>
      <c r="D145" s="1815"/>
      <c r="E145" s="1816"/>
    </row>
    <row r="146" spans="1:5" ht="15.75" customHeight="1" thickBot="1" x14ac:dyDescent="0.3">
      <c r="A146" s="444" t="s">
        <v>16</v>
      </c>
      <c r="B146" s="1696" t="s">
        <v>41</v>
      </c>
      <c r="C146" s="1697"/>
      <c r="D146" s="1697"/>
      <c r="E146" s="1798"/>
    </row>
    <row r="147" spans="1:5" ht="15.75" customHeight="1" x14ac:dyDescent="0.25">
      <c r="A147" s="1796"/>
      <c r="B147" s="438">
        <v>2019</v>
      </c>
      <c r="C147" s="438">
        <v>2020</v>
      </c>
      <c r="D147" s="438">
        <v>2021</v>
      </c>
      <c r="E147" s="438">
        <v>2022</v>
      </c>
    </row>
    <row r="148" spans="1:5" ht="15.75" thickBot="1" x14ac:dyDescent="0.3">
      <c r="A148" s="1797"/>
      <c r="B148" s="448" t="s">
        <v>8</v>
      </c>
      <c r="C148" s="448" t="s">
        <v>9</v>
      </c>
      <c r="D148" s="448" t="s">
        <v>9</v>
      </c>
      <c r="E148" s="448" t="s">
        <v>9</v>
      </c>
    </row>
    <row r="149" spans="1:5" ht="15.75" customHeight="1" thickBot="1" x14ac:dyDescent="0.3">
      <c r="A149" s="444" t="s">
        <v>17</v>
      </c>
      <c r="B149" s="449">
        <v>7</v>
      </c>
      <c r="C149" s="449">
        <v>9</v>
      </c>
      <c r="D149" s="449">
        <v>10</v>
      </c>
      <c r="E149" s="449">
        <v>11</v>
      </c>
    </row>
    <row r="150" spans="1:5" ht="15.75" thickBot="1" x14ac:dyDescent="0.3">
      <c r="A150" s="444" t="s">
        <v>18</v>
      </c>
      <c r="B150" s="449">
        <f>B179</f>
        <v>170</v>
      </c>
      <c r="C150" s="449">
        <f>C179</f>
        <v>200</v>
      </c>
      <c r="D150" s="449">
        <f>D179</f>
        <v>220</v>
      </c>
      <c r="E150" s="449">
        <f>E179</f>
        <v>220</v>
      </c>
    </row>
    <row r="151" spans="1:5" ht="15.75" thickBot="1" x14ac:dyDescent="0.3">
      <c r="A151" s="444" t="s">
        <v>19</v>
      </c>
      <c r="B151" s="449">
        <f>B150/B149</f>
        <v>24.285714285714285</v>
      </c>
      <c r="C151" s="449">
        <f>C150/C149</f>
        <v>22.222222222222221</v>
      </c>
      <c r="D151" s="449">
        <f>D150/D149</f>
        <v>22</v>
      </c>
      <c r="E151" s="449">
        <f>E150/E149</f>
        <v>20</v>
      </c>
    </row>
    <row r="152" spans="1:5" ht="15.75" thickBot="1" x14ac:dyDescent="0.3">
      <c r="A152" s="444" t="s">
        <v>20</v>
      </c>
      <c r="B152" s="450"/>
      <c r="C152" s="451">
        <f t="shared" ref="C152:E154" si="3">C149/B149-1</f>
        <v>0.28571428571428581</v>
      </c>
      <c r="D152" s="451">
        <f t="shared" si="3"/>
        <v>0.11111111111111116</v>
      </c>
      <c r="E152" s="451">
        <f t="shared" si="3"/>
        <v>0.10000000000000009</v>
      </c>
    </row>
    <row r="153" spans="1:5" ht="15.75" thickBot="1" x14ac:dyDescent="0.3">
      <c r="A153" s="444" t="s">
        <v>22</v>
      </c>
      <c r="B153" s="450"/>
      <c r="C153" s="451">
        <f t="shared" si="3"/>
        <v>0.17647058823529416</v>
      </c>
      <c r="D153" s="451">
        <f t="shared" si="3"/>
        <v>0.10000000000000009</v>
      </c>
      <c r="E153" s="451">
        <f t="shared" si="3"/>
        <v>0</v>
      </c>
    </row>
    <row r="154" spans="1:5" ht="15.75" thickBot="1" x14ac:dyDescent="0.3">
      <c r="A154" s="444" t="s">
        <v>23</v>
      </c>
      <c r="B154" s="450"/>
      <c r="C154" s="451">
        <f t="shared" si="3"/>
        <v>-8.496732026143794E-2</v>
      </c>
      <c r="D154" s="451">
        <f t="shared" si="3"/>
        <v>-1.0000000000000009E-2</v>
      </c>
      <c r="E154" s="451">
        <f t="shared" si="3"/>
        <v>-9.0909090909090939E-2</v>
      </c>
    </row>
    <row r="155" spans="1:5" ht="15.75" thickBot="1" x14ac:dyDescent="0.3">
      <c r="A155" s="1806" t="s">
        <v>877</v>
      </c>
      <c r="B155" s="1807"/>
      <c r="C155" s="1807"/>
      <c r="D155" s="1807"/>
      <c r="E155" s="1808"/>
    </row>
    <row r="156" spans="1:5" ht="15.75" customHeight="1" x14ac:dyDescent="0.25">
      <c r="A156" s="1796"/>
      <c r="B156" s="438">
        <v>2019</v>
      </c>
      <c r="C156" s="438">
        <v>2020</v>
      </c>
      <c r="D156" s="438">
        <v>2021</v>
      </c>
      <c r="E156" s="438">
        <v>2022</v>
      </c>
    </row>
    <row r="157" spans="1:5" ht="15.75" thickBot="1" x14ac:dyDescent="0.3">
      <c r="A157" s="1797"/>
      <c r="B157" s="448" t="s">
        <v>8</v>
      </c>
      <c r="C157" s="448" t="s">
        <v>9</v>
      </c>
      <c r="D157" s="448" t="s">
        <v>9</v>
      </c>
      <c r="E157" s="448" t="s">
        <v>9</v>
      </c>
    </row>
    <row r="158" spans="1:5" ht="15.75" customHeight="1" thickBot="1" x14ac:dyDescent="0.3">
      <c r="A158" s="452" t="s">
        <v>24</v>
      </c>
      <c r="B158" s="453">
        <f>SUM(B159:B160)</f>
        <v>0</v>
      </c>
      <c r="C158" s="453">
        <f>SUM(C159:C160)</f>
        <v>0</v>
      </c>
      <c r="D158" s="453">
        <f>SUM(D159:D160)</f>
        <v>0</v>
      </c>
      <c r="E158" s="453">
        <f>SUM(E159:E160)</f>
        <v>0</v>
      </c>
    </row>
    <row r="159" spans="1:5" ht="15.75" thickBot="1" x14ac:dyDescent="0.3">
      <c r="A159" s="454" t="s">
        <v>296</v>
      </c>
      <c r="B159" s="453"/>
      <c r="C159" s="453"/>
      <c r="D159" s="453"/>
      <c r="E159" s="453"/>
    </row>
    <row r="160" spans="1:5" ht="15.75" thickBot="1" x14ac:dyDescent="0.3">
      <c r="A160" s="454" t="s">
        <v>297</v>
      </c>
      <c r="B160" s="455"/>
      <c r="C160" s="464"/>
      <c r="D160" s="464"/>
      <c r="E160" s="464"/>
    </row>
    <row r="161" spans="1:5" ht="15.75" thickBot="1" x14ac:dyDescent="0.3">
      <c r="A161" s="452" t="s">
        <v>25</v>
      </c>
      <c r="B161" s="453">
        <f>SUM(B162:B163)</f>
        <v>0</v>
      </c>
      <c r="C161" s="453">
        <f>SUM(C162:C163)</f>
        <v>0</v>
      </c>
      <c r="D161" s="453">
        <f>SUM(D162:D163)</f>
        <v>0</v>
      </c>
      <c r="E161" s="453">
        <f>SUM(E162:E163)</f>
        <v>0</v>
      </c>
    </row>
    <row r="162" spans="1:5" ht="15.75" thickBot="1" x14ac:dyDescent="0.3">
      <c r="A162" s="454" t="s">
        <v>296</v>
      </c>
      <c r="B162" s="453"/>
      <c r="C162" s="453"/>
      <c r="D162" s="453"/>
      <c r="E162" s="453"/>
    </row>
    <row r="163" spans="1:5" ht="15.75" thickBot="1" x14ac:dyDescent="0.3">
      <c r="A163" s="454" t="s">
        <v>297</v>
      </c>
      <c r="B163" s="455"/>
      <c r="C163" s="453"/>
      <c r="D163" s="453"/>
      <c r="E163" s="453"/>
    </row>
    <row r="164" spans="1:5" ht="15.75" thickBot="1" x14ac:dyDescent="0.3">
      <c r="A164" s="452" t="s">
        <v>26</v>
      </c>
      <c r="B164" s="455">
        <f>SUM(B165:B166)</f>
        <v>170</v>
      </c>
      <c r="C164" s="455">
        <f>SUM(C165:C166)</f>
        <v>200</v>
      </c>
      <c r="D164" s="455">
        <f>SUM(D165:D166)</f>
        <v>220</v>
      </c>
      <c r="E164" s="455">
        <f>SUM(E165:E166)</f>
        <v>220</v>
      </c>
    </row>
    <row r="165" spans="1:5" ht="15.75" thickBot="1" x14ac:dyDescent="0.3">
      <c r="A165" s="454" t="s">
        <v>296</v>
      </c>
      <c r="B165" s="453">
        <v>170</v>
      </c>
      <c r="C165" s="453">
        <v>200</v>
      </c>
      <c r="D165" s="453">
        <v>220</v>
      </c>
      <c r="E165" s="453">
        <v>220</v>
      </c>
    </row>
    <row r="166" spans="1:5" ht="15.75" thickBot="1" x14ac:dyDescent="0.3">
      <c r="A166" s="454" t="s">
        <v>297</v>
      </c>
      <c r="B166" s="455"/>
      <c r="C166" s="453"/>
      <c r="D166" s="453"/>
      <c r="E166" s="453"/>
    </row>
    <row r="167" spans="1:5" ht="15.75" thickBot="1" x14ac:dyDescent="0.3">
      <c r="A167" s="452" t="s">
        <v>27</v>
      </c>
      <c r="B167" s="455"/>
      <c r="C167" s="453"/>
      <c r="D167" s="453"/>
      <c r="E167" s="453"/>
    </row>
    <row r="168" spans="1:5" ht="15.75" thickBot="1" x14ac:dyDescent="0.3">
      <c r="A168" s="454" t="s">
        <v>296</v>
      </c>
      <c r="B168" s="455"/>
      <c r="C168" s="453"/>
      <c r="D168" s="453"/>
      <c r="E168" s="453"/>
    </row>
    <row r="169" spans="1:5" ht="15.75" thickBot="1" x14ac:dyDescent="0.3">
      <c r="A169" s="454" t="s">
        <v>297</v>
      </c>
      <c r="B169" s="455"/>
      <c r="C169" s="453"/>
      <c r="D169" s="453"/>
      <c r="E169" s="453"/>
    </row>
    <row r="170" spans="1:5" ht="15.75" thickBot="1" x14ac:dyDescent="0.3">
      <c r="A170" s="452" t="s">
        <v>28</v>
      </c>
      <c r="B170" s="455"/>
      <c r="C170" s="453"/>
      <c r="D170" s="453"/>
      <c r="E170" s="453"/>
    </row>
    <row r="171" spans="1:5" ht="15.75" thickBot="1" x14ac:dyDescent="0.3">
      <c r="A171" s="454" t="s">
        <v>296</v>
      </c>
      <c r="B171" s="455"/>
      <c r="C171" s="453"/>
      <c r="D171" s="453"/>
      <c r="E171" s="453"/>
    </row>
    <row r="172" spans="1:5" ht="15.75" thickBot="1" x14ac:dyDescent="0.3">
      <c r="A172" s="454" t="s">
        <v>297</v>
      </c>
      <c r="B172" s="455"/>
      <c r="C172" s="453"/>
      <c r="D172" s="453"/>
      <c r="E172" s="453"/>
    </row>
    <row r="173" spans="1:5" ht="15.75" customHeight="1" thickBot="1" x14ac:dyDescent="0.3">
      <c r="A173" s="452" t="s">
        <v>29</v>
      </c>
      <c r="B173" s="455"/>
      <c r="C173" s="453"/>
      <c r="D173" s="453"/>
      <c r="E173" s="453"/>
    </row>
    <row r="174" spans="1:5" ht="15.75" thickBot="1" x14ac:dyDescent="0.3">
      <c r="A174" s="454" t="s">
        <v>296</v>
      </c>
      <c r="B174" s="455"/>
      <c r="C174" s="453"/>
      <c r="D174" s="453"/>
      <c r="E174" s="453"/>
    </row>
    <row r="175" spans="1:5" ht="15.75" thickBot="1" x14ac:dyDescent="0.3">
      <c r="A175" s="454" t="s">
        <v>297</v>
      </c>
      <c r="B175" s="455"/>
      <c r="C175" s="453"/>
      <c r="D175" s="453"/>
      <c r="E175" s="453"/>
    </row>
    <row r="176" spans="1:5" ht="15.75" thickBot="1" x14ac:dyDescent="0.3">
      <c r="A176" s="452" t="s">
        <v>30</v>
      </c>
      <c r="B176" s="455"/>
      <c r="C176" s="453"/>
      <c r="D176" s="453"/>
      <c r="E176" s="453"/>
    </row>
    <row r="177" spans="1:5" ht="15.75" thickBot="1" x14ac:dyDescent="0.3">
      <c r="A177" s="454" t="s">
        <v>296</v>
      </c>
      <c r="B177" s="455"/>
      <c r="C177" s="453"/>
      <c r="D177" s="453"/>
      <c r="E177" s="453"/>
    </row>
    <row r="178" spans="1:5" ht="15.75" thickBot="1" x14ac:dyDescent="0.3">
      <c r="A178" s="454" t="s">
        <v>297</v>
      </c>
      <c r="B178" s="455"/>
      <c r="C178" s="453"/>
      <c r="D178" s="453"/>
      <c r="E178" s="453"/>
    </row>
    <row r="179" spans="1:5" ht="15.75" thickBot="1" x14ac:dyDescent="0.3">
      <c r="A179" s="465" t="s">
        <v>34</v>
      </c>
      <c r="B179" s="455">
        <f>B176+B173+B170+B167+B164+B161+B158</f>
        <v>170</v>
      </c>
      <c r="C179" s="455">
        <f>C176+C173+C170+C167+C164+C161+C158</f>
        <v>200</v>
      </c>
      <c r="D179" s="455">
        <f>D176+D173+D170+D167+D164+D161+D158</f>
        <v>220</v>
      </c>
      <c r="E179" s="455">
        <f>E176+E173+E170+E167+E164+E161+E158</f>
        <v>220</v>
      </c>
    </row>
    <row r="180" spans="1:5" ht="15.75" thickBot="1" x14ac:dyDescent="0.3">
      <c r="A180" s="460" t="s">
        <v>32</v>
      </c>
      <c r="B180" s="461">
        <f>IF(B179-B150=0,0,"Error")</f>
        <v>0</v>
      </c>
      <c r="C180" s="461">
        <f>IF(C179-C150=0,0,"Error")</f>
        <v>0</v>
      </c>
      <c r="D180" s="461">
        <f>IF(D179-D150=0,0,"Error")</f>
        <v>0</v>
      </c>
      <c r="E180" s="461">
        <f>IF(E179-E150=0,0,"Error")</f>
        <v>0</v>
      </c>
    </row>
    <row r="181" spans="1:5" ht="15.75" thickBot="1" x14ac:dyDescent="0.3">
      <c r="A181" s="1799" t="s">
        <v>39</v>
      </c>
      <c r="B181" s="1800"/>
      <c r="C181" s="1800"/>
      <c r="D181" s="1800"/>
      <c r="E181" s="1801"/>
    </row>
    <row r="182" spans="1:5" ht="15.75" thickBot="1" x14ac:dyDescent="0.3">
      <c r="A182" s="1799" t="s">
        <v>40</v>
      </c>
      <c r="B182" s="1800"/>
      <c r="C182" s="1800"/>
      <c r="D182" s="1800"/>
      <c r="E182" s="1801"/>
    </row>
    <row r="183" spans="1:5" ht="15.75" thickBot="1" x14ac:dyDescent="0.3">
      <c r="A183" s="447" t="s">
        <v>56</v>
      </c>
      <c r="B183" s="1708" t="s">
        <v>558</v>
      </c>
      <c r="C183" s="1709"/>
      <c r="D183" s="1709"/>
      <c r="E183" s="1818"/>
    </row>
    <row r="184" spans="1:5" ht="15.75" customHeight="1" thickBot="1" x14ac:dyDescent="0.3">
      <c r="A184" s="447" t="s">
        <v>82</v>
      </c>
      <c r="B184" s="1708" t="s">
        <v>228</v>
      </c>
      <c r="C184" s="1709"/>
      <c r="D184" s="1709"/>
      <c r="E184" s="1818"/>
    </row>
    <row r="185" spans="1:5" ht="15.75" thickBot="1" x14ac:dyDescent="0.3">
      <c r="A185" s="471"/>
      <c r="B185" s="1708"/>
      <c r="C185" s="1709"/>
      <c r="D185" s="1709"/>
      <c r="E185" s="1818"/>
    </row>
    <row r="186" spans="1:5" ht="15.75" thickBot="1" x14ac:dyDescent="0.3">
      <c r="A186" s="444" t="s">
        <v>15</v>
      </c>
      <c r="B186" s="1819" t="s">
        <v>134</v>
      </c>
      <c r="C186" s="1820"/>
      <c r="D186" s="1820"/>
      <c r="E186" s="1821"/>
    </row>
    <row r="187" spans="1:5" ht="15.75" customHeight="1" thickBot="1" x14ac:dyDescent="0.3">
      <c r="A187" s="444" t="s">
        <v>16</v>
      </c>
      <c r="B187" s="1696" t="s">
        <v>129</v>
      </c>
      <c r="C187" s="1697"/>
      <c r="D187" s="1697"/>
      <c r="E187" s="1798"/>
    </row>
    <row r="188" spans="1:5" ht="15.75" customHeight="1" x14ac:dyDescent="0.25">
      <c r="A188" s="1796"/>
      <c r="B188" s="438">
        <v>2019</v>
      </c>
      <c r="C188" s="438">
        <v>2020</v>
      </c>
      <c r="D188" s="438">
        <v>2021</v>
      </c>
      <c r="E188" s="438">
        <v>2022</v>
      </c>
    </row>
    <row r="189" spans="1:5" ht="15.75" thickBot="1" x14ac:dyDescent="0.3">
      <c r="A189" s="1797"/>
      <c r="B189" s="448" t="s">
        <v>8</v>
      </c>
      <c r="C189" s="448" t="s">
        <v>9</v>
      </c>
      <c r="D189" s="448" t="s">
        <v>9</v>
      </c>
      <c r="E189" s="448" t="s">
        <v>9</v>
      </c>
    </row>
    <row r="190" spans="1:5" ht="15.75" customHeight="1" thickBot="1" x14ac:dyDescent="0.3">
      <c r="A190" s="444" t="s">
        <v>17</v>
      </c>
      <c r="B190" s="449">
        <f>10+2</f>
        <v>12</v>
      </c>
      <c r="C190" s="449">
        <v>10</v>
      </c>
      <c r="D190" s="449">
        <v>10</v>
      </c>
      <c r="E190" s="449">
        <v>10</v>
      </c>
    </row>
    <row r="191" spans="1:5" ht="15.75" thickBot="1" x14ac:dyDescent="0.3">
      <c r="A191" s="444" t="s">
        <v>18</v>
      </c>
      <c r="B191" s="449">
        <f>B221-B202-B213</f>
        <v>10270</v>
      </c>
      <c r="C191" s="449">
        <f>C221-C202-C213</f>
        <v>3260</v>
      </c>
      <c r="D191" s="449">
        <f>D221-D202-D213</f>
        <v>3260</v>
      </c>
      <c r="E191" s="449">
        <f>E221-E202-E213</f>
        <v>3650</v>
      </c>
    </row>
    <row r="192" spans="1:5" ht="15.75" thickBot="1" x14ac:dyDescent="0.3">
      <c r="A192" s="444" t="s">
        <v>19</v>
      </c>
      <c r="B192" s="449">
        <f>B191/B190</f>
        <v>855.83333333333337</v>
      </c>
      <c r="C192" s="449">
        <f>C191/C190</f>
        <v>326</v>
      </c>
      <c r="D192" s="449">
        <f>D191/D190</f>
        <v>326</v>
      </c>
      <c r="E192" s="449">
        <f>E191/E190</f>
        <v>365</v>
      </c>
    </row>
    <row r="193" spans="1:5" ht="15.75" thickBot="1" x14ac:dyDescent="0.3">
      <c r="A193" s="444" t="s">
        <v>20</v>
      </c>
      <c r="B193" s="450" t="s">
        <v>21</v>
      </c>
      <c r="C193" s="451">
        <f t="shared" ref="C193:E195" si="4">C190/B190-1</f>
        <v>-0.16666666666666663</v>
      </c>
      <c r="D193" s="451">
        <f t="shared" si="4"/>
        <v>0</v>
      </c>
      <c r="E193" s="451">
        <f t="shared" si="4"/>
        <v>0</v>
      </c>
    </row>
    <row r="194" spans="1:5" ht="15.75" thickBot="1" x14ac:dyDescent="0.3">
      <c r="A194" s="444" t="s">
        <v>22</v>
      </c>
      <c r="B194" s="450" t="s">
        <v>21</v>
      </c>
      <c r="C194" s="451">
        <f t="shared" si="4"/>
        <v>-0.68257059396299902</v>
      </c>
      <c r="D194" s="451">
        <f t="shared" si="4"/>
        <v>0</v>
      </c>
      <c r="E194" s="451">
        <f t="shared" si="4"/>
        <v>0.11963190184049077</v>
      </c>
    </row>
    <row r="195" spans="1:5" ht="15.75" customHeight="1" thickBot="1" x14ac:dyDescent="0.3">
      <c r="A195" s="444" t="s">
        <v>23</v>
      </c>
      <c r="B195" s="450" t="s">
        <v>21</v>
      </c>
      <c r="C195" s="451">
        <f t="shared" si="4"/>
        <v>-0.61908471275559884</v>
      </c>
      <c r="D195" s="451">
        <f t="shared" si="4"/>
        <v>0</v>
      </c>
      <c r="E195" s="451">
        <f t="shared" si="4"/>
        <v>0.11963190184049077</v>
      </c>
    </row>
    <row r="196" spans="1:5" ht="15.75" customHeight="1" thickBot="1" x14ac:dyDescent="0.3">
      <c r="A196" s="447" t="s">
        <v>33</v>
      </c>
      <c r="B196" s="1690" t="s">
        <v>881</v>
      </c>
      <c r="C196" s="1691"/>
      <c r="D196" s="1691"/>
      <c r="E196" s="1817"/>
    </row>
    <row r="197" spans="1:5" ht="15.75" thickBot="1" x14ac:dyDescent="0.3">
      <c r="A197" s="444" t="s">
        <v>15</v>
      </c>
      <c r="B197" s="1822" t="s">
        <v>882</v>
      </c>
      <c r="C197" s="1823"/>
      <c r="D197" s="1823"/>
      <c r="E197" s="1824"/>
    </row>
    <row r="198" spans="1:5" ht="15.75" customHeight="1" thickBot="1" x14ac:dyDescent="0.3">
      <c r="A198" s="444" t="s">
        <v>16</v>
      </c>
      <c r="B198" s="1696" t="s">
        <v>129</v>
      </c>
      <c r="C198" s="1697"/>
      <c r="D198" s="1697"/>
      <c r="E198" s="1798"/>
    </row>
    <row r="199" spans="1:5" ht="15.75" customHeight="1" x14ac:dyDescent="0.25">
      <c r="A199" s="1796"/>
      <c r="B199" s="438">
        <v>2019</v>
      </c>
      <c r="C199" s="438">
        <v>2020</v>
      </c>
      <c r="D199" s="438">
        <v>2021</v>
      </c>
      <c r="E199" s="438">
        <v>2022</v>
      </c>
    </row>
    <row r="200" spans="1:5" ht="15.75" thickBot="1" x14ac:dyDescent="0.3">
      <c r="A200" s="1797"/>
      <c r="B200" s="448" t="s">
        <v>8</v>
      </c>
      <c r="C200" s="448" t="s">
        <v>9</v>
      </c>
      <c r="D200" s="448" t="s">
        <v>9</v>
      </c>
      <c r="E200" s="448" t="s">
        <v>9</v>
      </c>
    </row>
    <row r="201" spans="1:5" ht="15.75" customHeight="1" thickBot="1" x14ac:dyDescent="0.3">
      <c r="A201" s="444" t="s">
        <v>17</v>
      </c>
      <c r="B201" s="449">
        <v>112</v>
      </c>
      <c r="C201" s="449">
        <v>2470</v>
      </c>
      <c r="D201" s="449">
        <v>12</v>
      </c>
      <c r="E201" s="449">
        <v>12</v>
      </c>
    </row>
    <row r="202" spans="1:5" ht="15.75" thickBot="1" x14ac:dyDescent="0.3">
      <c r="A202" s="444" t="s">
        <v>18</v>
      </c>
      <c r="B202" s="449">
        <v>7990</v>
      </c>
      <c r="C202" s="449">
        <v>82770</v>
      </c>
      <c r="D202" s="449">
        <v>3350</v>
      </c>
      <c r="E202" s="449">
        <v>3350</v>
      </c>
    </row>
    <row r="203" spans="1:5" ht="15.75" thickBot="1" x14ac:dyDescent="0.3">
      <c r="A203" s="444" t="s">
        <v>19</v>
      </c>
      <c r="B203" s="449">
        <f>B202/B201</f>
        <v>71.339285714285708</v>
      </c>
      <c r="C203" s="449">
        <f>C202/C201</f>
        <v>33.51012145748988</v>
      </c>
      <c r="D203" s="449">
        <f>D202/D201</f>
        <v>279.16666666666669</v>
      </c>
      <c r="E203" s="449">
        <f>E202/E201</f>
        <v>279.16666666666669</v>
      </c>
    </row>
    <row r="204" spans="1:5" ht="15.75" thickBot="1" x14ac:dyDescent="0.3">
      <c r="A204" s="444" t="s">
        <v>20</v>
      </c>
      <c r="B204" s="450" t="s">
        <v>21</v>
      </c>
      <c r="C204" s="451">
        <f t="shared" ref="C204:E206" si="5">C201/B201-1</f>
        <v>21.053571428571427</v>
      </c>
      <c r="D204" s="451">
        <f t="shared" si="5"/>
        <v>-0.99514170040485828</v>
      </c>
      <c r="E204" s="451">
        <f t="shared" si="5"/>
        <v>0</v>
      </c>
    </row>
    <row r="205" spans="1:5" ht="15.75" thickBot="1" x14ac:dyDescent="0.3">
      <c r="A205" s="444" t="s">
        <v>22</v>
      </c>
      <c r="B205" s="450" t="s">
        <v>21</v>
      </c>
      <c r="C205" s="451">
        <f t="shared" si="5"/>
        <v>9.3591989987484361</v>
      </c>
      <c r="D205" s="451">
        <f t="shared" si="5"/>
        <v>-0.95952639845354593</v>
      </c>
      <c r="E205" s="451">
        <f t="shared" si="5"/>
        <v>0</v>
      </c>
    </row>
    <row r="206" spans="1:5" ht="15.75" thickBot="1" x14ac:dyDescent="0.3">
      <c r="A206" s="444" t="s">
        <v>23</v>
      </c>
      <c r="B206" s="450" t="s">
        <v>21</v>
      </c>
      <c r="C206" s="451">
        <f t="shared" si="5"/>
        <v>-0.53027113851828944</v>
      </c>
      <c r="D206" s="451">
        <f t="shared" si="5"/>
        <v>7.330816318311788</v>
      </c>
      <c r="E206" s="451">
        <f t="shared" si="5"/>
        <v>0</v>
      </c>
    </row>
    <row r="207" spans="1:5" ht="15.75" thickBot="1" x14ac:dyDescent="0.3">
      <c r="A207" s="447" t="s">
        <v>35</v>
      </c>
      <c r="B207" s="1825" t="s">
        <v>135</v>
      </c>
      <c r="C207" s="1826"/>
      <c r="D207" s="1826"/>
      <c r="E207" s="1827"/>
    </row>
    <row r="208" spans="1:5" ht="15.75" thickBot="1" x14ac:dyDescent="0.3">
      <c r="A208" s="444" t="s">
        <v>15</v>
      </c>
      <c r="B208" s="1822" t="s">
        <v>226</v>
      </c>
      <c r="C208" s="1823"/>
      <c r="D208" s="1823"/>
      <c r="E208" s="1824"/>
    </row>
    <row r="209" spans="1:5" ht="15.75" customHeight="1" thickBot="1" x14ac:dyDescent="0.3">
      <c r="A209" s="444" t="s">
        <v>16</v>
      </c>
      <c r="B209" s="1696" t="s">
        <v>129</v>
      </c>
      <c r="C209" s="1697"/>
      <c r="D209" s="1697"/>
      <c r="E209" s="1798"/>
    </row>
    <row r="210" spans="1:5" ht="15.75" customHeight="1" x14ac:dyDescent="0.25">
      <c r="A210" s="1796"/>
      <c r="B210" s="438">
        <v>2019</v>
      </c>
      <c r="C210" s="438">
        <v>2020</v>
      </c>
      <c r="D210" s="438">
        <v>2021</v>
      </c>
      <c r="E210" s="438">
        <v>2022</v>
      </c>
    </row>
    <row r="211" spans="1:5" ht="15.75" thickBot="1" x14ac:dyDescent="0.3">
      <c r="A211" s="1797"/>
      <c r="B211" s="448" t="s">
        <v>8</v>
      </c>
      <c r="C211" s="448" t="s">
        <v>9</v>
      </c>
      <c r="D211" s="448" t="s">
        <v>9</v>
      </c>
      <c r="E211" s="448" t="s">
        <v>9</v>
      </c>
    </row>
    <row r="212" spans="1:5" ht="17.25" customHeight="1" thickBot="1" x14ac:dyDescent="0.3">
      <c r="A212" s="444" t="s">
        <v>17</v>
      </c>
      <c r="B212" s="449"/>
      <c r="C212" s="449">
        <v>14</v>
      </c>
      <c r="D212" s="449">
        <v>4</v>
      </c>
      <c r="E212" s="449"/>
    </row>
    <row r="213" spans="1:5" ht="15.75" thickBot="1" x14ac:dyDescent="0.3">
      <c r="A213" s="444" t="s">
        <v>18</v>
      </c>
      <c r="B213" s="449"/>
      <c r="C213" s="449">
        <v>1740</v>
      </c>
      <c r="D213" s="449">
        <v>390</v>
      </c>
      <c r="E213" s="449"/>
    </row>
    <row r="214" spans="1:5" ht="12.75" customHeight="1" thickBot="1" x14ac:dyDescent="0.3">
      <c r="A214" s="444" t="s">
        <v>19</v>
      </c>
      <c r="B214" s="449" t="e">
        <f>B213/B212</f>
        <v>#DIV/0!</v>
      </c>
      <c r="C214" s="449">
        <f>C213/C212</f>
        <v>124.28571428571429</v>
      </c>
      <c r="D214" s="449">
        <f>D213/D212</f>
        <v>97.5</v>
      </c>
      <c r="E214" s="449" t="e">
        <f>E213/E212</f>
        <v>#DIV/0!</v>
      </c>
    </row>
    <row r="215" spans="1:5" ht="9" customHeight="1" thickBot="1" x14ac:dyDescent="0.3">
      <c r="A215" s="444" t="s">
        <v>20</v>
      </c>
      <c r="B215" s="450" t="s">
        <v>21</v>
      </c>
      <c r="C215" s="451" t="e">
        <f t="shared" ref="C215:E217" si="6">C212/B212-1</f>
        <v>#DIV/0!</v>
      </c>
      <c r="D215" s="451">
        <f t="shared" si="6"/>
        <v>-0.7142857142857143</v>
      </c>
      <c r="E215" s="451">
        <f t="shared" si="6"/>
        <v>-1</v>
      </c>
    </row>
    <row r="216" spans="1:5" ht="15.75" thickBot="1" x14ac:dyDescent="0.3">
      <c r="A216" s="444" t="s">
        <v>22</v>
      </c>
      <c r="B216" s="450" t="s">
        <v>21</v>
      </c>
      <c r="C216" s="451" t="e">
        <f t="shared" si="6"/>
        <v>#DIV/0!</v>
      </c>
      <c r="D216" s="451">
        <f t="shared" si="6"/>
        <v>-0.77586206896551724</v>
      </c>
      <c r="E216" s="451">
        <f t="shared" si="6"/>
        <v>-1</v>
      </c>
    </row>
    <row r="217" spans="1:5" ht="15.75" thickBot="1" x14ac:dyDescent="0.3">
      <c r="A217" s="444" t="s">
        <v>23</v>
      </c>
      <c r="B217" s="450" t="s">
        <v>21</v>
      </c>
      <c r="C217" s="451" t="e">
        <f t="shared" si="6"/>
        <v>#DIV/0!</v>
      </c>
      <c r="D217" s="451">
        <f t="shared" si="6"/>
        <v>-0.21551724137931039</v>
      </c>
      <c r="E217" s="451" t="e">
        <f t="shared" si="6"/>
        <v>#DIV/0!</v>
      </c>
    </row>
    <row r="218" spans="1:5" x14ac:dyDescent="0.25">
      <c r="A218" s="1796"/>
      <c r="B218" s="438">
        <v>2019</v>
      </c>
      <c r="C218" s="438">
        <v>2020</v>
      </c>
      <c r="D218" s="438">
        <v>2021</v>
      </c>
      <c r="E218" s="438">
        <v>2022</v>
      </c>
    </row>
    <row r="219" spans="1:5" ht="15.75" thickBot="1" x14ac:dyDescent="0.3">
      <c r="A219" s="1797"/>
      <c r="B219" s="448" t="s">
        <v>8</v>
      </c>
      <c r="C219" s="448" t="s">
        <v>9</v>
      </c>
      <c r="D219" s="448" t="s">
        <v>9</v>
      </c>
      <c r="E219" s="448" t="s">
        <v>9</v>
      </c>
    </row>
    <row r="220" spans="1:5" ht="15.75" customHeight="1" thickBot="1" x14ac:dyDescent="0.3">
      <c r="A220" s="452" t="s">
        <v>42</v>
      </c>
      <c r="B220" s="453"/>
      <c r="C220" s="453"/>
      <c r="D220" s="453"/>
      <c r="E220" s="453"/>
    </row>
    <row r="221" spans="1:5" ht="15.75" thickBot="1" x14ac:dyDescent="0.3">
      <c r="A221" s="452" t="s">
        <v>43</v>
      </c>
      <c r="B221" s="449">
        <f>10270+7990</f>
        <v>18260</v>
      </c>
      <c r="C221" s="449">
        <f>3260+82770+1740</f>
        <v>87770</v>
      </c>
      <c r="D221" s="449">
        <f>3260+3350+390</f>
        <v>7000</v>
      </c>
      <c r="E221" s="449">
        <f>3260+3350+390</f>
        <v>7000</v>
      </c>
    </row>
    <row r="222" spans="1:5" ht="15.75" customHeight="1" thickBot="1" x14ac:dyDescent="0.3">
      <c r="A222" s="459" t="s">
        <v>31</v>
      </c>
      <c r="B222" s="455">
        <f>B221+B220</f>
        <v>18260</v>
      </c>
      <c r="C222" s="455">
        <f>C221+C220</f>
        <v>87770</v>
      </c>
      <c r="D222" s="455">
        <f>D221+D220</f>
        <v>7000</v>
      </c>
      <c r="E222" s="455">
        <f>E221+E220</f>
        <v>7000</v>
      </c>
    </row>
    <row r="223" spans="1:5" ht="12.75" customHeight="1" thickBot="1" x14ac:dyDescent="0.3">
      <c r="A223" s="472" t="s">
        <v>45</v>
      </c>
      <c r="B223" s="1708"/>
      <c r="C223" s="1709"/>
      <c r="D223" s="1709"/>
      <c r="E223" s="1818"/>
    </row>
    <row r="224" spans="1:5" ht="9" customHeight="1" thickBot="1" x14ac:dyDescent="0.3">
      <c r="A224" s="447" t="s">
        <v>74</v>
      </c>
      <c r="B224" s="473"/>
      <c r="C224" s="474" t="s">
        <v>306</v>
      </c>
      <c r="D224" s="475" t="s">
        <v>560</v>
      </c>
      <c r="E224" s="476"/>
    </row>
    <row r="225" spans="1:5" ht="15.75" thickBot="1" x14ac:dyDescent="0.3">
      <c r="A225" s="444" t="s">
        <v>15</v>
      </c>
      <c r="B225" s="1693" t="s">
        <v>559</v>
      </c>
      <c r="C225" s="1694"/>
      <c r="D225" s="1694"/>
      <c r="E225" s="1786"/>
    </row>
    <row r="226" spans="1:5" ht="15.75" customHeight="1" thickBot="1" x14ac:dyDescent="0.3">
      <c r="A226" s="444" t="s">
        <v>16</v>
      </c>
      <c r="B226" s="1696"/>
      <c r="C226" s="1697"/>
      <c r="D226" s="1697"/>
      <c r="E226" s="1798"/>
    </row>
    <row r="227" spans="1:5" ht="24.75" customHeight="1" x14ac:dyDescent="0.25">
      <c r="A227" s="1796"/>
      <c r="B227" s="438">
        <v>2019</v>
      </c>
      <c r="C227" s="438">
        <v>2020</v>
      </c>
      <c r="D227" s="438">
        <v>2021</v>
      </c>
      <c r="E227" s="438">
        <v>2022</v>
      </c>
    </row>
    <row r="228" spans="1:5" ht="15.75" thickBot="1" x14ac:dyDescent="0.3">
      <c r="A228" s="1797"/>
      <c r="B228" s="448" t="s">
        <v>8</v>
      </c>
      <c r="C228" s="448" t="s">
        <v>9</v>
      </c>
      <c r="D228" s="448" t="s">
        <v>9</v>
      </c>
      <c r="E228" s="448" t="s">
        <v>9</v>
      </c>
    </row>
    <row r="229" spans="1:5" ht="23.25" customHeight="1" thickBot="1" x14ac:dyDescent="0.3">
      <c r="A229" s="444" t="s">
        <v>17</v>
      </c>
      <c r="B229" s="444">
        <v>1</v>
      </c>
      <c r="C229" s="444">
        <v>1</v>
      </c>
      <c r="D229" s="444">
        <v>1</v>
      </c>
      <c r="E229" s="444">
        <v>1</v>
      </c>
    </row>
    <row r="230" spans="1:5" ht="17.25" customHeight="1" thickBot="1" x14ac:dyDescent="0.3">
      <c r="A230" s="444" t="s">
        <v>18</v>
      </c>
      <c r="B230" s="449">
        <v>7740</v>
      </c>
      <c r="C230" s="449">
        <v>6230</v>
      </c>
      <c r="D230" s="449">
        <v>8600</v>
      </c>
      <c r="E230" s="449">
        <v>8600</v>
      </c>
    </row>
    <row r="231" spans="1:5" ht="15.75" thickBot="1" x14ac:dyDescent="0.3">
      <c r="A231" s="444" t="s">
        <v>19</v>
      </c>
      <c r="B231" s="449">
        <f>B230/B229</f>
        <v>7740</v>
      </c>
      <c r="C231" s="449">
        <f>C230/C229</f>
        <v>6230</v>
      </c>
      <c r="D231" s="449">
        <f>D230/D229</f>
        <v>8600</v>
      </c>
      <c r="E231" s="449">
        <f>E230/E229</f>
        <v>8600</v>
      </c>
    </row>
    <row r="232" spans="1:5" ht="12.75" customHeight="1" thickBot="1" x14ac:dyDescent="0.3">
      <c r="A232" s="444" t="s">
        <v>20</v>
      </c>
      <c r="B232" s="450" t="s">
        <v>21</v>
      </c>
      <c r="C232" s="451">
        <f t="shared" ref="C232:E234" si="7">C229/B229-1</f>
        <v>0</v>
      </c>
      <c r="D232" s="451">
        <f t="shared" si="7"/>
        <v>0</v>
      </c>
      <c r="E232" s="451">
        <f t="shared" si="7"/>
        <v>0</v>
      </c>
    </row>
    <row r="233" spans="1:5" ht="9" customHeight="1" thickBot="1" x14ac:dyDescent="0.3">
      <c r="A233" s="444" t="s">
        <v>22</v>
      </c>
      <c r="B233" s="450" t="s">
        <v>21</v>
      </c>
      <c r="C233" s="451">
        <f t="shared" si="7"/>
        <v>-0.19509043927648584</v>
      </c>
      <c r="D233" s="451">
        <f t="shared" si="7"/>
        <v>0.38041733547351519</v>
      </c>
      <c r="E233" s="451">
        <f t="shared" si="7"/>
        <v>0</v>
      </c>
    </row>
    <row r="234" spans="1:5" ht="15.75" thickBot="1" x14ac:dyDescent="0.3">
      <c r="A234" s="444" t="s">
        <v>23</v>
      </c>
      <c r="B234" s="450" t="s">
        <v>21</v>
      </c>
      <c r="C234" s="451">
        <f t="shared" si="7"/>
        <v>-0.19509043927648584</v>
      </c>
      <c r="D234" s="451">
        <f t="shared" si="7"/>
        <v>0.38041733547351519</v>
      </c>
      <c r="E234" s="451">
        <f t="shared" si="7"/>
        <v>0</v>
      </c>
    </row>
    <row r="235" spans="1:5" ht="15.75" thickBot="1" x14ac:dyDescent="0.3">
      <c r="A235" s="1806" t="s">
        <v>883</v>
      </c>
      <c r="B235" s="1807"/>
      <c r="C235" s="1807"/>
      <c r="D235" s="1807"/>
      <c r="E235" s="1808"/>
    </row>
    <row r="236" spans="1:5" ht="15.75" customHeight="1" x14ac:dyDescent="0.25">
      <c r="A236" s="1796"/>
      <c r="B236" s="438">
        <v>2019</v>
      </c>
      <c r="C236" s="438">
        <v>2020</v>
      </c>
      <c r="D236" s="438">
        <v>2021</v>
      </c>
      <c r="E236" s="438">
        <v>2022</v>
      </c>
    </row>
    <row r="237" spans="1:5" ht="15.75" thickBot="1" x14ac:dyDescent="0.3">
      <c r="A237" s="1797"/>
      <c r="B237" s="448" t="s">
        <v>8</v>
      </c>
      <c r="C237" s="448" t="s">
        <v>9</v>
      </c>
      <c r="D237" s="448" t="s">
        <v>9</v>
      </c>
      <c r="E237" s="448" t="s">
        <v>9</v>
      </c>
    </row>
    <row r="238" spans="1:5" ht="15.75" customHeight="1" thickBot="1" x14ac:dyDescent="0.3">
      <c r="A238" s="452" t="s">
        <v>42</v>
      </c>
      <c r="B238" s="453"/>
      <c r="C238" s="453"/>
      <c r="D238" s="453"/>
      <c r="E238" s="453"/>
    </row>
    <row r="239" spans="1:5" ht="15.75" thickBot="1" x14ac:dyDescent="0.3">
      <c r="A239" s="452" t="s">
        <v>43</v>
      </c>
      <c r="B239" s="449">
        <v>7740</v>
      </c>
      <c r="C239" s="449">
        <v>6230</v>
      </c>
      <c r="D239" s="449">
        <v>8600</v>
      </c>
      <c r="E239" s="449">
        <v>8600</v>
      </c>
    </row>
    <row r="240" spans="1:5" ht="15.75" customHeight="1" thickBot="1" x14ac:dyDescent="0.3">
      <c r="A240" s="459" t="s">
        <v>53</v>
      </c>
      <c r="B240" s="455">
        <f>B239+B238</f>
        <v>7740</v>
      </c>
      <c r="C240" s="455">
        <f>C239+C238</f>
        <v>6230</v>
      </c>
      <c r="D240" s="455">
        <f>D239+D238</f>
        <v>8600</v>
      </c>
      <c r="E240" s="455">
        <f>E239+E238</f>
        <v>8600</v>
      </c>
    </row>
    <row r="241" spans="1:5" ht="12.75" customHeight="1" thickBot="1" x14ac:dyDescent="0.3">
      <c r="A241" s="1799" t="s">
        <v>46</v>
      </c>
      <c r="B241" s="1800"/>
      <c r="C241" s="1800"/>
      <c r="D241" s="1800"/>
      <c r="E241" s="1801"/>
    </row>
    <row r="242" spans="1:5" ht="9" customHeight="1" thickBot="1" x14ac:dyDescent="0.3">
      <c r="A242" s="1799" t="s">
        <v>47</v>
      </c>
      <c r="B242" s="1800"/>
      <c r="C242" s="1800"/>
      <c r="D242" s="1800"/>
      <c r="E242" s="1801"/>
    </row>
    <row r="243" spans="1:5" ht="15.75" thickBot="1" x14ac:dyDescent="0.3">
      <c r="A243" s="477" t="s">
        <v>45</v>
      </c>
      <c r="B243" s="1828"/>
      <c r="C243" s="1829"/>
      <c r="D243" s="1829"/>
      <c r="E243" s="1830"/>
    </row>
    <row r="244" spans="1:5" ht="15.75" customHeight="1" thickBot="1" x14ac:dyDescent="0.3">
      <c r="A244" s="447" t="s">
        <v>14</v>
      </c>
      <c r="B244" s="478" t="s">
        <v>62</v>
      </c>
      <c r="C244" s="472" t="s">
        <v>306</v>
      </c>
      <c r="D244" s="475"/>
      <c r="E244" s="476"/>
    </row>
    <row r="245" spans="1:5" ht="15.75" thickBot="1" x14ac:dyDescent="0.3">
      <c r="A245" s="444" t="s">
        <v>15</v>
      </c>
      <c r="B245" s="1693" t="s">
        <v>62</v>
      </c>
      <c r="C245" s="1694"/>
      <c r="D245" s="1694"/>
      <c r="E245" s="1786"/>
    </row>
    <row r="246" spans="1:5" ht="15.75" customHeight="1" thickBot="1" x14ac:dyDescent="0.3">
      <c r="A246" s="444" t="s">
        <v>16</v>
      </c>
      <c r="B246" s="1696" t="s">
        <v>62</v>
      </c>
      <c r="C246" s="1697"/>
      <c r="D246" s="1697"/>
      <c r="E246" s="1798"/>
    </row>
    <row r="247" spans="1:5" ht="15.75" customHeight="1" x14ac:dyDescent="0.25">
      <c r="A247" s="1796"/>
      <c r="B247" s="438">
        <v>2019</v>
      </c>
      <c r="C247" s="438">
        <v>2020</v>
      </c>
      <c r="D247" s="438">
        <v>2021</v>
      </c>
      <c r="E247" s="438">
        <v>2022</v>
      </c>
    </row>
    <row r="248" spans="1:5" ht="15.75" customHeight="1" thickBot="1" x14ac:dyDescent="0.3">
      <c r="A248" s="1797"/>
      <c r="B248" s="448" t="s">
        <v>8</v>
      </c>
      <c r="C248" s="448" t="s">
        <v>9</v>
      </c>
      <c r="D248" s="448" t="s">
        <v>9</v>
      </c>
      <c r="E248" s="448" t="s">
        <v>9</v>
      </c>
    </row>
    <row r="249" spans="1:5" ht="15.75" customHeight="1" thickBot="1" x14ac:dyDescent="0.3">
      <c r="A249" s="444" t="s">
        <v>17</v>
      </c>
      <c r="B249" s="449"/>
      <c r="C249" s="449"/>
      <c r="D249" s="449"/>
      <c r="E249" s="449"/>
    </row>
    <row r="250" spans="1:5" ht="17.25" customHeight="1" thickBot="1" x14ac:dyDescent="0.3">
      <c r="A250" s="444" t="s">
        <v>18</v>
      </c>
      <c r="B250" s="449">
        <f>B260</f>
        <v>0</v>
      </c>
      <c r="C250" s="449">
        <f>C260</f>
        <v>0</v>
      </c>
      <c r="D250" s="449">
        <f>D260</f>
        <v>0</v>
      </c>
      <c r="E250" s="449"/>
    </row>
    <row r="251" spans="1:5" ht="15.75" thickBot="1" x14ac:dyDescent="0.3">
      <c r="A251" s="444" t="s">
        <v>19</v>
      </c>
      <c r="B251" s="449" t="e">
        <f>B250/B249</f>
        <v>#DIV/0!</v>
      </c>
      <c r="C251" s="449" t="e">
        <f>C250/C249</f>
        <v>#DIV/0!</v>
      </c>
      <c r="D251" s="449" t="e">
        <f>D250/D249</f>
        <v>#DIV/0!</v>
      </c>
      <c r="E251" s="449" t="e">
        <f>E250/E249</f>
        <v>#DIV/0!</v>
      </c>
    </row>
    <row r="252" spans="1:5" ht="12.75" customHeight="1" thickBot="1" x14ac:dyDescent="0.3">
      <c r="A252" s="444" t="s">
        <v>20</v>
      </c>
      <c r="B252" s="450" t="s">
        <v>21</v>
      </c>
      <c r="C252" s="451" t="e">
        <f t="shared" ref="C252:E254" si="8">C249/B249-1</f>
        <v>#DIV/0!</v>
      </c>
      <c r="D252" s="451" t="e">
        <f t="shared" si="8"/>
        <v>#DIV/0!</v>
      </c>
      <c r="E252" s="451" t="e">
        <f t="shared" si="8"/>
        <v>#DIV/0!</v>
      </c>
    </row>
    <row r="253" spans="1:5" ht="9" customHeight="1" thickBot="1" x14ac:dyDescent="0.3">
      <c r="A253" s="444" t="s">
        <v>22</v>
      </c>
      <c r="B253" s="450" t="s">
        <v>21</v>
      </c>
      <c r="C253" s="451" t="e">
        <f t="shared" si="8"/>
        <v>#DIV/0!</v>
      </c>
      <c r="D253" s="451" t="e">
        <f t="shared" si="8"/>
        <v>#DIV/0!</v>
      </c>
      <c r="E253" s="451" t="e">
        <f t="shared" si="8"/>
        <v>#DIV/0!</v>
      </c>
    </row>
    <row r="254" spans="1:5" ht="15.75" thickBot="1" x14ac:dyDescent="0.3">
      <c r="A254" s="444" t="s">
        <v>23</v>
      </c>
      <c r="B254" s="450" t="s">
        <v>21</v>
      </c>
      <c r="C254" s="451" t="e">
        <f t="shared" si="8"/>
        <v>#DIV/0!</v>
      </c>
      <c r="D254" s="451" t="e">
        <f t="shared" si="8"/>
        <v>#DIV/0!</v>
      </c>
      <c r="E254" s="451" t="e">
        <f t="shared" si="8"/>
        <v>#DIV/0!</v>
      </c>
    </row>
    <row r="255" spans="1:5" ht="15.75" thickBot="1" x14ac:dyDescent="0.3">
      <c r="A255" s="1806" t="s">
        <v>874</v>
      </c>
      <c r="B255" s="1807"/>
      <c r="C255" s="1807"/>
      <c r="D255" s="1807"/>
      <c r="E255" s="1808"/>
    </row>
    <row r="256" spans="1:5" ht="15.75" customHeight="1" x14ac:dyDescent="0.25">
      <c r="A256" s="1796"/>
      <c r="B256" s="438">
        <v>2019</v>
      </c>
      <c r="C256" s="438">
        <v>2020</v>
      </c>
      <c r="D256" s="438">
        <v>2021</v>
      </c>
      <c r="E256" s="438">
        <v>2022</v>
      </c>
    </row>
    <row r="257" spans="1:5" ht="15.75" thickBot="1" x14ac:dyDescent="0.3">
      <c r="A257" s="1797"/>
      <c r="B257" s="448" t="s">
        <v>8</v>
      </c>
      <c r="C257" s="448" t="s">
        <v>9</v>
      </c>
      <c r="D257" s="448" t="s">
        <v>9</v>
      </c>
      <c r="E257" s="448" t="s">
        <v>9</v>
      </c>
    </row>
    <row r="258" spans="1:5" ht="15.75" customHeight="1" thickBot="1" x14ac:dyDescent="0.3">
      <c r="A258" s="452" t="s">
        <v>42</v>
      </c>
      <c r="B258" s="453"/>
      <c r="C258" s="453"/>
      <c r="D258" s="453"/>
      <c r="E258" s="453"/>
    </row>
    <row r="259" spans="1:5" ht="15.75" thickBot="1" x14ac:dyDescent="0.3">
      <c r="A259" s="452" t="s">
        <v>43</v>
      </c>
      <c r="B259" s="455">
        <v>0</v>
      </c>
      <c r="C259" s="453">
        <v>0</v>
      </c>
      <c r="D259" s="453">
        <v>0</v>
      </c>
      <c r="E259" s="453">
        <v>0</v>
      </c>
    </row>
    <row r="260" spans="1:5" ht="15.75" customHeight="1" thickBot="1" x14ac:dyDescent="0.3">
      <c r="A260" s="459" t="s">
        <v>31</v>
      </c>
      <c r="B260" s="455">
        <f>B259+B258</f>
        <v>0</v>
      </c>
      <c r="C260" s="455">
        <f>C259+C258</f>
        <v>0</v>
      </c>
      <c r="D260" s="455">
        <f>D259+D258</f>
        <v>0</v>
      </c>
      <c r="E260" s="455">
        <f>E259+E258</f>
        <v>0</v>
      </c>
    </row>
    <row r="261" spans="1:5" x14ac:dyDescent="0.25">
      <c r="A261" s="1831" t="s">
        <v>44</v>
      </c>
      <c r="B261" s="1834"/>
      <c r="C261" s="1835"/>
      <c r="D261" s="1835"/>
      <c r="E261" s="1836"/>
    </row>
    <row r="262" spans="1:5" ht="15.75" customHeight="1" x14ac:dyDescent="0.25">
      <c r="A262" s="1832"/>
      <c r="B262" s="1837"/>
      <c r="C262" s="1838"/>
      <c r="D262" s="1838"/>
      <c r="E262" s="1839"/>
    </row>
    <row r="263" spans="1:5" ht="15.75" customHeight="1" thickBot="1" x14ac:dyDescent="0.3">
      <c r="A263" s="1833"/>
      <c r="B263" s="1840"/>
      <c r="C263" s="1841"/>
      <c r="D263" s="1841"/>
      <c r="E263" s="1842"/>
    </row>
    <row r="264" spans="1:5" ht="15.75" thickBot="1" x14ac:dyDescent="0.3">
      <c r="A264" s="477" t="s">
        <v>45</v>
      </c>
      <c r="B264" s="1708"/>
      <c r="C264" s="1843"/>
      <c r="D264" s="1709"/>
      <c r="E264" s="1818"/>
    </row>
    <row r="265" spans="1:5" ht="24.75" customHeight="1" thickBot="1" x14ac:dyDescent="0.3">
      <c r="A265" s="447" t="s">
        <v>74</v>
      </c>
      <c r="B265" s="473" t="s">
        <v>62</v>
      </c>
      <c r="C265" s="479" t="s">
        <v>306</v>
      </c>
      <c r="D265" s="475"/>
      <c r="E265" s="476"/>
    </row>
    <row r="266" spans="1:5" ht="15.75" thickBot="1" x14ac:dyDescent="0.3">
      <c r="A266" s="444" t="s">
        <v>15</v>
      </c>
      <c r="B266" s="1693" t="s">
        <v>62</v>
      </c>
      <c r="C266" s="1844"/>
      <c r="D266" s="1694"/>
      <c r="E266" s="1786"/>
    </row>
    <row r="267" spans="1:5" ht="23.25" customHeight="1" thickBot="1" x14ac:dyDescent="0.3">
      <c r="A267" s="444" t="s">
        <v>16</v>
      </c>
      <c r="B267" s="1696" t="s">
        <v>62</v>
      </c>
      <c r="C267" s="1697"/>
      <c r="D267" s="1697"/>
      <c r="E267" s="1798"/>
    </row>
    <row r="268" spans="1:5" ht="15.75" customHeight="1" x14ac:dyDescent="0.25">
      <c r="A268" s="1796"/>
      <c r="B268" s="438">
        <v>2019</v>
      </c>
      <c r="C268" s="438">
        <v>2020</v>
      </c>
      <c r="D268" s="438">
        <v>2021</v>
      </c>
      <c r="E268" s="438">
        <v>2022</v>
      </c>
    </row>
    <row r="269" spans="1:5" ht="15.75" thickBot="1" x14ac:dyDescent="0.3">
      <c r="A269" s="1797"/>
      <c r="B269" s="448" t="s">
        <v>8</v>
      </c>
      <c r="C269" s="448" t="s">
        <v>9</v>
      </c>
      <c r="D269" s="448" t="s">
        <v>9</v>
      </c>
      <c r="E269" s="448" t="s">
        <v>9</v>
      </c>
    </row>
    <row r="270" spans="1:5" ht="15.75" customHeight="1" thickBot="1" x14ac:dyDescent="0.3">
      <c r="A270" s="444" t="s">
        <v>17</v>
      </c>
      <c r="B270" s="449"/>
      <c r="C270" s="449"/>
      <c r="D270" s="449"/>
      <c r="E270" s="449"/>
    </row>
    <row r="271" spans="1:5" ht="15.75" thickBot="1" x14ac:dyDescent="0.3">
      <c r="A271" s="444" t="s">
        <v>18</v>
      </c>
      <c r="B271" s="449">
        <f>B281</f>
        <v>0</v>
      </c>
      <c r="C271" s="449">
        <f>C281</f>
        <v>0</v>
      </c>
      <c r="D271" s="449">
        <f>D281</f>
        <v>0</v>
      </c>
      <c r="E271" s="449"/>
    </row>
    <row r="272" spans="1:5" ht="15.75" thickBot="1" x14ac:dyDescent="0.3">
      <c r="A272" s="444" t="s">
        <v>19</v>
      </c>
      <c r="B272" s="449" t="e">
        <f>B271/B270</f>
        <v>#DIV/0!</v>
      </c>
      <c r="C272" s="449" t="e">
        <f>C271/C270</f>
        <v>#DIV/0!</v>
      </c>
      <c r="D272" s="449" t="e">
        <f>D271/D270</f>
        <v>#DIV/0!</v>
      </c>
      <c r="E272" s="449" t="e">
        <f>E271/E270</f>
        <v>#DIV/0!</v>
      </c>
    </row>
    <row r="273" spans="1:5" ht="15.75" thickBot="1" x14ac:dyDescent="0.3">
      <c r="A273" s="444" t="s">
        <v>20</v>
      </c>
      <c r="B273" s="450" t="s">
        <v>21</v>
      </c>
      <c r="C273" s="451" t="e">
        <f t="shared" ref="C273:E275" si="9">C270/B270-1</f>
        <v>#DIV/0!</v>
      </c>
      <c r="D273" s="451" t="e">
        <f t="shared" si="9"/>
        <v>#DIV/0!</v>
      </c>
      <c r="E273" s="451" t="e">
        <f t="shared" si="9"/>
        <v>#DIV/0!</v>
      </c>
    </row>
    <row r="274" spans="1:5" ht="15.75" thickBot="1" x14ac:dyDescent="0.3">
      <c r="A274" s="444" t="s">
        <v>22</v>
      </c>
      <c r="B274" s="450" t="s">
        <v>21</v>
      </c>
      <c r="C274" s="451" t="e">
        <f t="shared" si="9"/>
        <v>#DIV/0!</v>
      </c>
      <c r="D274" s="451" t="e">
        <f t="shared" si="9"/>
        <v>#DIV/0!</v>
      </c>
      <c r="E274" s="451" t="e">
        <f t="shared" si="9"/>
        <v>#DIV/0!</v>
      </c>
    </row>
    <row r="275" spans="1:5" ht="15.75" thickBot="1" x14ac:dyDescent="0.3">
      <c r="A275" s="444" t="s">
        <v>23</v>
      </c>
      <c r="B275" s="450" t="s">
        <v>21</v>
      </c>
      <c r="C275" s="451" t="e">
        <f t="shared" si="9"/>
        <v>#DIV/0!</v>
      </c>
      <c r="D275" s="451" t="e">
        <f t="shared" si="9"/>
        <v>#DIV/0!</v>
      </c>
      <c r="E275" s="451" t="e">
        <f t="shared" si="9"/>
        <v>#DIV/0!</v>
      </c>
    </row>
    <row r="276" spans="1:5" ht="15.75" thickBot="1" x14ac:dyDescent="0.3">
      <c r="A276" s="1806" t="s">
        <v>883</v>
      </c>
      <c r="B276" s="1807"/>
      <c r="C276" s="1807"/>
      <c r="D276" s="1807"/>
      <c r="E276" s="1808"/>
    </row>
    <row r="277" spans="1:5" ht="23.25" customHeight="1" x14ac:dyDescent="0.25">
      <c r="A277" s="1796"/>
      <c r="B277" s="438">
        <v>2019</v>
      </c>
      <c r="C277" s="438">
        <v>2020</v>
      </c>
      <c r="D277" s="438">
        <v>2021</v>
      </c>
      <c r="E277" s="438">
        <v>2022</v>
      </c>
    </row>
    <row r="278" spans="1:5" ht="15.75" customHeight="1" thickBot="1" x14ac:dyDescent="0.3">
      <c r="A278" s="1797"/>
      <c r="B278" s="448" t="s">
        <v>8</v>
      </c>
      <c r="C278" s="448" t="s">
        <v>9</v>
      </c>
      <c r="D278" s="448" t="s">
        <v>9</v>
      </c>
      <c r="E278" s="448" t="s">
        <v>9</v>
      </c>
    </row>
    <row r="279" spans="1:5" ht="12.75" customHeight="1" thickBot="1" x14ac:dyDescent="0.3">
      <c r="A279" s="452" t="s">
        <v>42</v>
      </c>
      <c r="B279" s="453"/>
      <c r="C279" s="453"/>
      <c r="D279" s="453"/>
      <c r="E279" s="453"/>
    </row>
    <row r="280" spans="1:5" ht="9" customHeight="1" thickBot="1" x14ac:dyDescent="0.3">
      <c r="A280" s="452" t="s">
        <v>43</v>
      </c>
      <c r="B280" s="455">
        <v>0</v>
      </c>
      <c r="C280" s="453">
        <v>0</v>
      </c>
      <c r="D280" s="453">
        <v>0</v>
      </c>
      <c r="E280" s="453"/>
    </row>
    <row r="281" spans="1:5" ht="15.75" thickBot="1" x14ac:dyDescent="0.3">
      <c r="A281" s="459" t="s">
        <v>53</v>
      </c>
      <c r="B281" s="455"/>
      <c r="C281" s="453">
        <v>0</v>
      </c>
      <c r="D281" s="455">
        <f>D280+D279</f>
        <v>0</v>
      </c>
      <c r="E281" s="455">
        <f>E280+E279</f>
        <v>0</v>
      </c>
    </row>
    <row r="282" spans="1:5" ht="15.75" thickBot="1" x14ac:dyDescent="0.3">
      <c r="A282" s="480"/>
      <c r="B282" s="481"/>
      <c r="C282" s="481"/>
      <c r="D282" s="481"/>
      <c r="E282" s="481"/>
    </row>
    <row r="283" spans="1:5" ht="30.75" thickBot="1" x14ac:dyDescent="0.3">
      <c r="A283" s="445" t="s">
        <v>57</v>
      </c>
      <c r="B283" s="482">
        <f>+B213+B202+B191+B150+B113+B68+B31+B239</f>
        <v>657340</v>
      </c>
      <c r="C283" s="482">
        <f>+C213+C202+C191+C150+C113+C68+C31+C239</f>
        <v>1114000</v>
      </c>
      <c r="D283" s="482">
        <f>+D213+D202+D191+D150+D113+D68+D31+D239</f>
        <v>565600</v>
      </c>
      <c r="E283" s="482">
        <f>+E213+E202+E191+E150+E113+E68+E31+E239</f>
        <v>565600</v>
      </c>
    </row>
    <row r="284" spans="1:5" ht="30.75" thickBot="1" x14ac:dyDescent="0.3">
      <c r="A284" s="445" t="s">
        <v>58</v>
      </c>
      <c r="B284" s="482">
        <f>B285+B288+B291+B294+B297+B300+B303+B307</f>
        <v>657340</v>
      </c>
      <c r="C284" s="482">
        <f>C285+C288+C291+C294+C297+C300+C303+C307</f>
        <v>1114000</v>
      </c>
      <c r="D284" s="482">
        <f>D285+D288+D291+D294+D297+D300+D303+D307</f>
        <v>565600</v>
      </c>
      <c r="E284" s="482">
        <f>E285+E288+E291+E294+E297+E300+E303+E307</f>
        <v>565600</v>
      </c>
    </row>
    <row r="285" spans="1:5" ht="27" customHeight="1" thickBot="1" x14ac:dyDescent="0.3">
      <c r="A285" s="452" t="s">
        <v>24</v>
      </c>
      <c r="B285" s="483">
        <f>B286+B287</f>
        <v>379000</v>
      </c>
      <c r="C285" s="483">
        <f>C286+C287</f>
        <v>686870</v>
      </c>
      <c r="D285" s="483">
        <f>D286+D287</f>
        <v>393942</v>
      </c>
      <c r="E285" s="483">
        <f>E286+E287</f>
        <v>394103</v>
      </c>
    </row>
    <row r="286" spans="1:5" ht="15.75" thickBot="1" x14ac:dyDescent="0.3">
      <c r="A286" s="454" t="s">
        <v>296</v>
      </c>
      <c r="B286" s="455">
        <f t="shared" ref="B286:E287" si="10">B40+B77+B122+B159</f>
        <v>368500</v>
      </c>
      <c r="C286" s="455">
        <f t="shared" si="10"/>
        <v>655336</v>
      </c>
      <c r="D286" s="455">
        <f t="shared" si="10"/>
        <v>358988</v>
      </c>
      <c r="E286" s="455">
        <f t="shared" si="10"/>
        <v>362569</v>
      </c>
    </row>
    <row r="287" spans="1:5" ht="15.75" thickBot="1" x14ac:dyDescent="0.3">
      <c r="A287" s="454" t="s">
        <v>319</v>
      </c>
      <c r="B287" s="455">
        <f t="shared" si="10"/>
        <v>10500</v>
      </c>
      <c r="C287" s="455">
        <f t="shared" si="10"/>
        <v>31534</v>
      </c>
      <c r="D287" s="455">
        <f t="shared" si="10"/>
        <v>34954</v>
      </c>
      <c r="E287" s="455">
        <f t="shared" si="10"/>
        <v>31534</v>
      </c>
    </row>
    <row r="288" spans="1:5" ht="15.75" thickBot="1" x14ac:dyDescent="0.3">
      <c r="A288" s="452" t="s">
        <v>25</v>
      </c>
      <c r="B288" s="483">
        <f>B289+B290</f>
        <v>72350</v>
      </c>
      <c r="C288" s="483">
        <f>C289+C290</f>
        <v>113996</v>
      </c>
      <c r="D288" s="483">
        <f>D289+D290</f>
        <v>65408</v>
      </c>
      <c r="E288" s="483">
        <f>E289+E290</f>
        <v>65247</v>
      </c>
    </row>
    <row r="289" spans="1:5" ht="15.75" thickBot="1" x14ac:dyDescent="0.3">
      <c r="A289" s="454" t="s">
        <v>296</v>
      </c>
      <c r="B289" s="453">
        <f t="shared" ref="B289:E290" si="11">B43+B77+B125+B162</f>
        <v>70600</v>
      </c>
      <c r="C289" s="453">
        <f t="shared" si="11"/>
        <v>108733</v>
      </c>
      <c r="D289" s="453">
        <f t="shared" si="11"/>
        <v>59574</v>
      </c>
      <c r="E289" s="453">
        <f t="shared" si="11"/>
        <v>60019</v>
      </c>
    </row>
    <row r="290" spans="1:5" ht="15.75" thickBot="1" x14ac:dyDescent="0.3">
      <c r="A290" s="454" t="s">
        <v>319</v>
      </c>
      <c r="B290" s="453">
        <f t="shared" si="11"/>
        <v>1750</v>
      </c>
      <c r="C290" s="453">
        <f t="shared" si="11"/>
        <v>5263</v>
      </c>
      <c r="D290" s="453">
        <f t="shared" si="11"/>
        <v>5834</v>
      </c>
      <c r="E290" s="453">
        <f t="shared" si="11"/>
        <v>5228</v>
      </c>
    </row>
    <row r="291" spans="1:5" ht="15.75" thickBot="1" x14ac:dyDescent="0.3">
      <c r="A291" s="452" t="s">
        <v>26</v>
      </c>
      <c r="B291" s="483">
        <f>B292+B293</f>
        <v>178416</v>
      </c>
      <c r="C291" s="483">
        <f>C292+C293</f>
        <v>217560</v>
      </c>
      <c r="D291" s="483">
        <f>D292+D293</f>
        <v>89076</v>
      </c>
      <c r="E291" s="483">
        <f>E292+E293</f>
        <v>89076</v>
      </c>
    </row>
    <row r="292" spans="1:5" ht="15.75" thickBot="1" x14ac:dyDescent="0.3">
      <c r="A292" s="454" t="s">
        <v>296</v>
      </c>
      <c r="B292" s="455">
        <f t="shared" ref="B292:E293" si="12">B46+B83+B128+B165</f>
        <v>176416</v>
      </c>
      <c r="C292" s="455">
        <f t="shared" si="12"/>
        <v>215560</v>
      </c>
      <c r="D292" s="455">
        <f t="shared" si="12"/>
        <v>87076</v>
      </c>
      <c r="E292" s="455">
        <f t="shared" si="12"/>
        <v>87076</v>
      </c>
    </row>
    <row r="293" spans="1:5" ht="15.75" thickBot="1" x14ac:dyDescent="0.3">
      <c r="A293" s="454" t="s">
        <v>319</v>
      </c>
      <c r="B293" s="455">
        <f t="shared" si="12"/>
        <v>2000</v>
      </c>
      <c r="C293" s="455">
        <f t="shared" si="12"/>
        <v>2000</v>
      </c>
      <c r="D293" s="455">
        <f t="shared" si="12"/>
        <v>2000</v>
      </c>
      <c r="E293" s="455">
        <f t="shared" si="12"/>
        <v>2000</v>
      </c>
    </row>
    <row r="294" spans="1:5" ht="15.75" thickBot="1" x14ac:dyDescent="0.3">
      <c r="A294" s="452" t="s">
        <v>27</v>
      </c>
      <c r="B294" s="483">
        <f>B295+B296</f>
        <v>0</v>
      </c>
      <c r="C294" s="483">
        <f>C295+C296</f>
        <v>0</v>
      </c>
      <c r="D294" s="483">
        <f>D295+D296</f>
        <v>0</v>
      </c>
      <c r="E294" s="483">
        <f>E295+E296</f>
        <v>0</v>
      </c>
    </row>
    <row r="295" spans="1:5" ht="15.75" thickBot="1" x14ac:dyDescent="0.3">
      <c r="A295" s="454" t="s">
        <v>296</v>
      </c>
      <c r="B295" s="453">
        <f t="shared" ref="B295:E296" si="13">B49+B86</f>
        <v>0</v>
      </c>
      <c r="C295" s="453">
        <f t="shared" si="13"/>
        <v>0</v>
      </c>
      <c r="D295" s="453">
        <f t="shared" si="13"/>
        <v>0</v>
      </c>
      <c r="E295" s="453">
        <f t="shared" si="13"/>
        <v>0</v>
      </c>
    </row>
    <row r="296" spans="1:5" ht="15.75" thickBot="1" x14ac:dyDescent="0.3">
      <c r="A296" s="454" t="s">
        <v>319</v>
      </c>
      <c r="B296" s="455">
        <f t="shared" si="13"/>
        <v>0</v>
      </c>
      <c r="C296" s="455">
        <f t="shared" si="13"/>
        <v>0</v>
      </c>
      <c r="D296" s="455">
        <f t="shared" si="13"/>
        <v>0</v>
      </c>
      <c r="E296" s="455">
        <f t="shared" si="13"/>
        <v>0</v>
      </c>
    </row>
    <row r="297" spans="1:5" ht="15.75" customHeight="1" thickBot="1" x14ac:dyDescent="0.3">
      <c r="A297" s="452" t="s">
        <v>28</v>
      </c>
      <c r="B297" s="483">
        <f>B298+B299</f>
        <v>1574</v>
      </c>
      <c r="C297" s="483">
        <f>C298+C299</f>
        <v>1574</v>
      </c>
      <c r="D297" s="483">
        <f>D298+D299</f>
        <v>1574</v>
      </c>
      <c r="E297" s="483">
        <f>E298+E299</f>
        <v>1574</v>
      </c>
    </row>
    <row r="298" spans="1:5" ht="15.75" thickBot="1" x14ac:dyDescent="0.3">
      <c r="A298" s="454" t="s">
        <v>296</v>
      </c>
      <c r="B298" s="453">
        <f>B52+B89+B133</f>
        <v>1574</v>
      </c>
      <c r="C298" s="453">
        <f>C52+C89+C133</f>
        <v>1574</v>
      </c>
      <c r="D298" s="453">
        <f>D52+D89+D133</f>
        <v>1574</v>
      </c>
      <c r="E298" s="453">
        <f>E52+E89+E133</f>
        <v>1574</v>
      </c>
    </row>
    <row r="299" spans="1:5" ht="15.75" thickBot="1" x14ac:dyDescent="0.3">
      <c r="A299" s="454" t="s">
        <v>319</v>
      </c>
      <c r="B299" s="455">
        <f>B53+B90</f>
        <v>0</v>
      </c>
      <c r="C299" s="455">
        <f>C53+C90</f>
        <v>0</v>
      </c>
      <c r="D299" s="455">
        <f>D53+D90</f>
        <v>0</v>
      </c>
      <c r="E299" s="455">
        <f>E53+E90</f>
        <v>0</v>
      </c>
    </row>
    <row r="300" spans="1:5" ht="15.75" thickBot="1" x14ac:dyDescent="0.3">
      <c r="A300" s="452" t="s">
        <v>29</v>
      </c>
      <c r="B300" s="483">
        <f>B301+B302</f>
        <v>0</v>
      </c>
      <c r="C300" s="483">
        <f>C301+C302</f>
        <v>0</v>
      </c>
      <c r="D300" s="483">
        <f>D301+D302</f>
        <v>0</v>
      </c>
      <c r="E300" s="483">
        <f>E301+E302</f>
        <v>0</v>
      </c>
    </row>
    <row r="301" spans="1:5" ht="24.75" customHeight="1" thickBot="1" x14ac:dyDescent="0.3">
      <c r="A301" s="454" t="s">
        <v>296</v>
      </c>
      <c r="B301" s="453">
        <f t="shared" ref="B301:E302" si="14">B55+B92</f>
        <v>0</v>
      </c>
      <c r="C301" s="453">
        <f t="shared" si="14"/>
        <v>0</v>
      </c>
      <c r="D301" s="453">
        <f t="shared" si="14"/>
        <v>0</v>
      </c>
      <c r="E301" s="453">
        <f t="shared" si="14"/>
        <v>0</v>
      </c>
    </row>
    <row r="302" spans="1:5" ht="15.75" thickBot="1" x14ac:dyDescent="0.3">
      <c r="A302" s="454" t="s">
        <v>319</v>
      </c>
      <c r="B302" s="455">
        <f t="shared" si="14"/>
        <v>0</v>
      </c>
      <c r="C302" s="455">
        <f t="shared" si="14"/>
        <v>0</v>
      </c>
      <c r="D302" s="455">
        <f t="shared" si="14"/>
        <v>0</v>
      </c>
      <c r="E302" s="455">
        <f t="shared" si="14"/>
        <v>0</v>
      </c>
    </row>
    <row r="303" spans="1:5" ht="15.75" thickBot="1" x14ac:dyDescent="0.3">
      <c r="A303" s="452" t="s">
        <v>30</v>
      </c>
      <c r="B303" s="483">
        <f>B94+B57</f>
        <v>0</v>
      </c>
      <c r="C303" s="483">
        <f>C94+C57</f>
        <v>0</v>
      </c>
      <c r="D303" s="483">
        <f>D94+D57</f>
        <v>0</v>
      </c>
      <c r="E303" s="483">
        <f>E94+E57</f>
        <v>0</v>
      </c>
    </row>
    <row r="304" spans="1:5" ht="15.75" thickBot="1" x14ac:dyDescent="0.3">
      <c r="A304" s="454" t="s">
        <v>296</v>
      </c>
      <c r="B304" s="453">
        <f t="shared" ref="B304:E305" si="15">B58+B95</f>
        <v>0</v>
      </c>
      <c r="C304" s="453">
        <f t="shared" si="15"/>
        <v>0</v>
      </c>
      <c r="D304" s="453">
        <f t="shared" si="15"/>
        <v>0</v>
      </c>
      <c r="E304" s="453">
        <f t="shared" si="15"/>
        <v>0</v>
      </c>
    </row>
    <row r="305" spans="1:5" ht="15.75" thickBot="1" x14ac:dyDescent="0.3">
      <c r="A305" s="454" t="s">
        <v>319</v>
      </c>
      <c r="B305" s="455">
        <f t="shared" si="15"/>
        <v>0</v>
      </c>
      <c r="C305" s="455">
        <f t="shared" si="15"/>
        <v>0</v>
      </c>
      <c r="D305" s="455">
        <f t="shared" si="15"/>
        <v>0</v>
      </c>
      <c r="E305" s="455">
        <f t="shared" si="15"/>
        <v>0</v>
      </c>
    </row>
    <row r="306" spans="1:5" ht="15.75" thickBot="1" x14ac:dyDescent="0.3">
      <c r="A306" s="452" t="s">
        <v>59</v>
      </c>
      <c r="B306" s="453">
        <f t="shared" ref="B306:E307" si="16">B220+B238+B258+B279</f>
        <v>0</v>
      </c>
      <c r="C306" s="453">
        <f t="shared" si="16"/>
        <v>0</v>
      </c>
      <c r="D306" s="453">
        <f t="shared" si="16"/>
        <v>0</v>
      </c>
      <c r="E306" s="453">
        <f t="shared" si="16"/>
        <v>0</v>
      </c>
    </row>
    <row r="307" spans="1:5" ht="15.75" thickBot="1" x14ac:dyDescent="0.3">
      <c r="A307" s="452" t="s">
        <v>60</v>
      </c>
      <c r="B307" s="453">
        <f t="shared" si="16"/>
        <v>26000</v>
      </c>
      <c r="C307" s="453">
        <f t="shared" si="16"/>
        <v>94000</v>
      </c>
      <c r="D307" s="453">
        <f t="shared" si="16"/>
        <v>15600</v>
      </c>
      <c r="E307" s="453">
        <f t="shared" si="16"/>
        <v>15600</v>
      </c>
    </row>
    <row r="308" spans="1:5" ht="15.75" thickBot="1" x14ac:dyDescent="0.3">
      <c r="A308" s="460" t="s">
        <v>32</v>
      </c>
      <c r="B308" s="461">
        <f>IF(B284-B283=0,0,"Error")</f>
        <v>0</v>
      </c>
      <c r="C308" s="461">
        <f>IF(C284-C283=0,0,"Error")</f>
        <v>0</v>
      </c>
      <c r="D308" s="461">
        <f>IF(D284-D283=0,0,"Error")</f>
        <v>0</v>
      </c>
      <c r="E308" s="461">
        <f>IF(E284-E283=0,0,"Error")</f>
        <v>0</v>
      </c>
    </row>
    <row r="309" spans="1:5" ht="15.75" customHeight="1" x14ac:dyDescent="0.25"/>
    <row r="310" spans="1:5" ht="15" customHeight="1" x14ac:dyDescent="0.25"/>
    <row r="311" spans="1:5" ht="15" customHeight="1" x14ac:dyDescent="0.25"/>
    <row r="312" spans="1:5" ht="15" customHeight="1" x14ac:dyDescent="0.25"/>
    <row r="313" spans="1:5" ht="15" customHeight="1" x14ac:dyDescent="0.25"/>
    <row r="314" spans="1:5" ht="15" customHeight="1" x14ac:dyDescent="0.25"/>
    <row r="315" spans="1:5" ht="15.75" customHeight="1" x14ac:dyDescent="0.25"/>
  </sheetData>
  <mergeCells count="83">
    <mergeCell ref="A1:E1"/>
    <mergeCell ref="B267:E267"/>
    <mergeCell ref="A268:A269"/>
    <mergeCell ref="A276:E276"/>
    <mergeCell ref="A277:A278"/>
    <mergeCell ref="A255:E255"/>
    <mergeCell ref="A256:A257"/>
    <mergeCell ref="A261:A263"/>
    <mergeCell ref="B261:E263"/>
    <mergeCell ref="B264:E264"/>
    <mergeCell ref="B266:E266"/>
    <mergeCell ref="A247:A248"/>
    <mergeCell ref="B223:E223"/>
    <mergeCell ref="B225:E225"/>
    <mergeCell ref="B226:E226"/>
    <mergeCell ref="A227:A228"/>
    <mergeCell ref="A235:E235"/>
    <mergeCell ref="A236:A237"/>
    <mergeCell ref="A241:E241"/>
    <mergeCell ref="A242:E242"/>
    <mergeCell ref="B243:E243"/>
    <mergeCell ref="B245:E245"/>
    <mergeCell ref="B246:E246"/>
    <mergeCell ref="A218:A219"/>
    <mergeCell ref="B186:E186"/>
    <mergeCell ref="B187:E187"/>
    <mergeCell ref="A188:A189"/>
    <mergeCell ref="B196:E196"/>
    <mergeCell ref="B197:E197"/>
    <mergeCell ref="B198:E198"/>
    <mergeCell ref="A199:A200"/>
    <mergeCell ref="B207:E207"/>
    <mergeCell ref="B208:E208"/>
    <mergeCell ref="B209:E209"/>
    <mergeCell ref="A210:A211"/>
    <mergeCell ref="B185:E185"/>
    <mergeCell ref="A119:A120"/>
    <mergeCell ref="B144:E144"/>
    <mergeCell ref="B145:E145"/>
    <mergeCell ref="B146:E146"/>
    <mergeCell ref="A147:A148"/>
    <mergeCell ref="A155:E155"/>
    <mergeCell ref="A156:A157"/>
    <mergeCell ref="A181:E181"/>
    <mergeCell ref="A182:E182"/>
    <mergeCell ref="B183:E183"/>
    <mergeCell ref="B184:E184"/>
    <mergeCell ref="A118:E118"/>
    <mergeCell ref="A65:A66"/>
    <mergeCell ref="A73:E73"/>
    <mergeCell ref="A74:A75"/>
    <mergeCell ref="B99:E99"/>
    <mergeCell ref="A100:E100"/>
    <mergeCell ref="A105:E105"/>
    <mergeCell ref="A106:E106"/>
    <mergeCell ref="B107:E107"/>
    <mergeCell ref="B108:E108"/>
    <mergeCell ref="B109:E109"/>
    <mergeCell ref="A110:A111"/>
    <mergeCell ref="B64:E64"/>
    <mergeCell ref="A19:E19"/>
    <mergeCell ref="A23:E23"/>
    <mergeCell ref="A24:E24"/>
    <mergeCell ref="B25:E25"/>
    <mergeCell ref="B26:E26"/>
    <mergeCell ref="B27:E27"/>
    <mergeCell ref="A28:A29"/>
    <mergeCell ref="A36:E36"/>
    <mergeCell ref="A37:A38"/>
    <mergeCell ref="B62:E62"/>
    <mergeCell ref="B63:E63"/>
    <mergeCell ref="B18:E18"/>
    <mergeCell ref="A2:E2"/>
    <mergeCell ref="A3:E3"/>
    <mergeCell ref="B5:E5"/>
    <mergeCell ref="B6:E6"/>
    <mergeCell ref="B7:E7"/>
    <mergeCell ref="A8:E8"/>
    <mergeCell ref="A9:E9"/>
    <mergeCell ref="A10:E10"/>
    <mergeCell ref="A11:E11"/>
    <mergeCell ref="B12:E12"/>
    <mergeCell ref="A13:A14"/>
  </mergeCells>
  <pageMargins left="0.25" right="0.25" top="0" bottom="0"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61"/>
  <sheetViews>
    <sheetView view="pageBreakPreview" zoomScale="60" zoomScaleNormal="170" workbookViewId="0">
      <selection sqref="A1:E1"/>
    </sheetView>
  </sheetViews>
  <sheetFormatPr defaultRowHeight="15" x14ac:dyDescent="0.25"/>
  <cols>
    <col min="1" max="1" width="28.5703125" customWidth="1"/>
    <col min="2" max="5" width="11.7109375" customWidth="1"/>
    <col min="7" max="7" width="11.85546875" bestFit="1" customWidth="1"/>
    <col min="8" max="8" width="11" customWidth="1"/>
    <col min="9" max="9" width="11" bestFit="1" customWidth="1"/>
  </cols>
  <sheetData>
    <row r="1" spans="1:6" ht="15.75" x14ac:dyDescent="0.25">
      <c r="A1" s="2604" t="s">
        <v>1660</v>
      </c>
      <c r="B1" s="2604"/>
      <c r="C1" s="2604"/>
      <c r="D1" s="2604"/>
      <c r="E1" s="2604"/>
    </row>
    <row r="2" spans="1:6" ht="28.5" customHeight="1" x14ac:dyDescent="0.25">
      <c r="A2" s="1503" t="s">
        <v>884</v>
      </c>
      <c r="B2" s="1503"/>
      <c r="C2" s="1503"/>
      <c r="D2" s="1503"/>
      <c r="E2" s="1503"/>
      <c r="F2" s="1"/>
    </row>
    <row r="3" spans="1:6" ht="18" customHeight="1" x14ac:dyDescent="0.25">
      <c r="A3" s="1504" t="s">
        <v>1426</v>
      </c>
      <c r="B3" s="1504"/>
      <c r="C3" s="1504"/>
      <c r="D3" s="1504"/>
      <c r="E3" s="1504"/>
      <c r="F3" s="87"/>
    </row>
    <row r="4" spans="1:6" ht="15.75" thickBot="1" x14ac:dyDescent="0.3"/>
    <row r="5" spans="1:6" ht="15.75" thickBot="1" x14ac:dyDescent="0.3">
      <c r="A5" s="2" t="s">
        <v>0</v>
      </c>
      <c r="B5" s="1301" t="s">
        <v>98</v>
      </c>
      <c r="C5" s="1301"/>
      <c r="D5" s="1301"/>
      <c r="E5" s="1301"/>
    </row>
    <row r="6" spans="1:6" ht="15.75" thickBot="1" x14ac:dyDescent="0.3">
      <c r="A6" s="2" t="s">
        <v>1</v>
      </c>
      <c r="B6" s="1302" t="s">
        <v>99</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545" t="s">
        <v>100</v>
      </c>
      <c r="B9" s="1546"/>
      <c r="C9" s="1546"/>
      <c r="D9" s="1546"/>
      <c r="E9" s="1547"/>
    </row>
    <row r="10" spans="1:6" ht="36.75" customHeight="1" thickBot="1" x14ac:dyDescent="0.3">
      <c r="A10" s="1545"/>
      <c r="B10" s="1546"/>
      <c r="C10" s="1546"/>
      <c r="D10" s="1546"/>
      <c r="E10" s="1547"/>
    </row>
    <row r="11" spans="1:6" ht="15.75" thickBot="1" x14ac:dyDescent="0.3">
      <c r="A11" s="1545"/>
      <c r="B11" s="1546"/>
      <c r="C11" s="1546"/>
      <c r="D11" s="1546"/>
      <c r="E11" s="1547"/>
    </row>
    <row r="12" spans="1:6" ht="38.25" customHeight="1" thickBot="1" x14ac:dyDescent="0.3">
      <c r="A12" s="3" t="s">
        <v>6</v>
      </c>
      <c r="B12" s="1845" t="s">
        <v>241</v>
      </c>
      <c r="C12" s="1846"/>
      <c r="D12" s="1846"/>
      <c r="E12" s="1847"/>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34.5" thickBot="1" x14ac:dyDescent="0.3">
      <c r="A15" s="54" t="s">
        <v>561</v>
      </c>
      <c r="B15" s="90">
        <v>0.85</v>
      </c>
      <c r="C15" s="90">
        <v>0.9</v>
      </c>
      <c r="D15" s="90">
        <v>0.95</v>
      </c>
      <c r="E15" s="90">
        <v>1</v>
      </c>
    </row>
    <row r="16" spans="1:6" ht="15.75" thickBot="1" x14ac:dyDescent="0.3">
      <c r="A16" s="54" t="s">
        <v>562</v>
      </c>
      <c r="B16" s="90">
        <v>0.85</v>
      </c>
      <c r="C16" s="90">
        <v>0.9</v>
      </c>
      <c r="D16" s="90">
        <v>0.95</v>
      </c>
      <c r="E16" s="90">
        <v>1</v>
      </c>
    </row>
    <row r="17" spans="1:10" ht="24.75" customHeight="1" thickBot="1" x14ac:dyDescent="0.3">
      <c r="A17" s="6" t="s">
        <v>10</v>
      </c>
      <c r="B17" s="1848" t="s">
        <v>240</v>
      </c>
      <c r="C17" s="1849"/>
      <c r="D17" s="1849"/>
      <c r="E17" s="1850"/>
    </row>
    <row r="18" spans="1:10" ht="23.25" customHeight="1" thickBot="1" x14ac:dyDescent="0.3">
      <c r="A18" s="1411" t="s">
        <v>11</v>
      </c>
      <c r="B18" s="1412"/>
      <c r="C18" s="1412"/>
      <c r="D18" s="1412"/>
      <c r="E18" s="1413"/>
      <c r="H18" s="30"/>
      <c r="J18" s="30"/>
    </row>
    <row r="19" spans="1:10" ht="15.75" thickBot="1" x14ac:dyDescent="0.3">
      <c r="A19" s="54" t="s">
        <v>563</v>
      </c>
      <c r="B19" s="104">
        <v>0</v>
      </c>
      <c r="C19" s="90">
        <v>1</v>
      </c>
      <c r="D19" s="90">
        <v>0</v>
      </c>
      <c r="E19" s="90">
        <v>0</v>
      </c>
      <c r="G19" s="93"/>
    </row>
    <row r="20" spans="1:10" ht="23.25" thickBot="1" x14ac:dyDescent="0.3">
      <c r="A20" s="54" t="s">
        <v>564</v>
      </c>
      <c r="B20" s="90">
        <v>0.9</v>
      </c>
      <c r="C20" s="90">
        <v>0.9</v>
      </c>
      <c r="D20" s="90">
        <v>0.95</v>
      </c>
      <c r="E20" s="90">
        <v>1</v>
      </c>
      <c r="G20" s="93"/>
    </row>
    <row r="21" spans="1:10" ht="15.75" thickBot="1" x14ac:dyDescent="0.3">
      <c r="A21" s="54" t="s">
        <v>565</v>
      </c>
      <c r="B21" s="90">
        <v>0.6</v>
      </c>
      <c r="C21" s="90">
        <v>0.2</v>
      </c>
      <c r="D21" s="90">
        <v>0.2</v>
      </c>
      <c r="E21" s="90">
        <v>0.15</v>
      </c>
      <c r="G21" s="93"/>
    </row>
    <row r="22" spans="1:10" ht="23.25" thickBot="1" x14ac:dyDescent="0.3">
      <c r="A22" s="54" t="s">
        <v>566</v>
      </c>
      <c r="B22" s="90">
        <v>0.4</v>
      </c>
      <c r="C22" s="90">
        <v>0.75</v>
      </c>
      <c r="D22" s="90">
        <v>0.8</v>
      </c>
      <c r="E22" s="90">
        <v>0.85</v>
      </c>
      <c r="G22" s="93"/>
    </row>
    <row r="23" spans="1:10" ht="15.75" thickBot="1" x14ac:dyDescent="0.3">
      <c r="A23" s="1414" t="s">
        <v>12</v>
      </c>
      <c r="B23" s="1415"/>
      <c r="C23" s="1415"/>
      <c r="D23" s="1415"/>
      <c r="E23" s="1416"/>
    </row>
    <row r="24" spans="1:10" ht="15.75" thickBot="1" x14ac:dyDescent="0.3">
      <c r="A24" s="1322" t="s">
        <v>13</v>
      </c>
      <c r="B24" s="1323"/>
      <c r="C24" s="1323"/>
      <c r="D24" s="1323"/>
      <c r="E24" s="1324"/>
    </row>
    <row r="25" spans="1:10" ht="12.75" customHeight="1" thickBot="1" x14ac:dyDescent="0.3">
      <c r="A25" s="7" t="s">
        <v>14</v>
      </c>
      <c r="B25" s="1417" t="s">
        <v>567</v>
      </c>
      <c r="C25" s="1418"/>
      <c r="D25" s="1418"/>
      <c r="E25" s="1419"/>
    </row>
    <row r="26" spans="1:10" ht="17.25" customHeight="1" thickBot="1" x14ac:dyDescent="0.3">
      <c r="A26" s="5" t="s">
        <v>15</v>
      </c>
      <c r="B26" s="1417" t="s">
        <v>568</v>
      </c>
      <c r="C26" s="1418"/>
      <c r="D26" s="1418"/>
      <c r="E26" s="1419"/>
    </row>
    <row r="27" spans="1:10" ht="15.75" thickBot="1" x14ac:dyDescent="0.3">
      <c r="A27" s="5" t="s">
        <v>16</v>
      </c>
      <c r="B27" s="1406" t="s">
        <v>569</v>
      </c>
      <c r="C27" s="1407"/>
      <c r="D27" s="1407"/>
      <c r="E27" s="1408"/>
    </row>
    <row r="28" spans="1:10" ht="12.75" customHeight="1" x14ac:dyDescent="0.25">
      <c r="A28" s="1381"/>
      <c r="B28" s="8">
        <v>2019</v>
      </c>
      <c r="C28" s="8">
        <v>2020</v>
      </c>
      <c r="D28" s="8">
        <v>2021</v>
      </c>
      <c r="E28" s="8">
        <v>2022</v>
      </c>
    </row>
    <row r="29" spans="1:10" ht="9" customHeight="1" thickBot="1" x14ac:dyDescent="0.3">
      <c r="A29" s="1382"/>
      <c r="B29" s="9" t="s">
        <v>8</v>
      </c>
      <c r="C29" s="9" t="s">
        <v>9</v>
      </c>
      <c r="D29" s="9" t="s">
        <v>9</v>
      </c>
      <c r="E29" s="9" t="s">
        <v>9</v>
      </c>
    </row>
    <row r="30" spans="1:10" ht="15.75" thickBot="1" x14ac:dyDescent="0.3">
      <c r="A30" s="5" t="s">
        <v>17</v>
      </c>
      <c r="B30" s="10">
        <v>98</v>
      </c>
      <c r="C30" s="10">
        <v>118</v>
      </c>
      <c r="D30" s="10">
        <v>118</v>
      </c>
      <c r="E30" s="10">
        <v>116</v>
      </c>
    </row>
    <row r="31" spans="1:10" ht="15.75" thickBot="1" x14ac:dyDescent="0.3">
      <c r="A31" s="5" t="s">
        <v>18</v>
      </c>
      <c r="B31" s="10">
        <f>B60</f>
        <v>124012</v>
      </c>
      <c r="C31" s="10">
        <f>C60</f>
        <v>149994</v>
      </c>
      <c r="D31" s="10">
        <f>D60</f>
        <v>149841</v>
      </c>
      <c r="E31" s="10">
        <f>E60</f>
        <v>147844</v>
      </c>
    </row>
    <row r="32" spans="1:10" ht="15.75" thickBot="1" x14ac:dyDescent="0.3">
      <c r="A32" s="5" t="s">
        <v>19</v>
      </c>
      <c r="B32" s="10">
        <f>B31/B30</f>
        <v>1265.4285714285713</v>
      </c>
      <c r="C32" s="10">
        <f>C31/C30</f>
        <v>1271.1355932203389</v>
      </c>
      <c r="D32" s="10">
        <f>D31/D30</f>
        <v>1269.8389830508474</v>
      </c>
      <c r="E32" s="10">
        <f>E31/E30</f>
        <v>1274.5172413793102</v>
      </c>
    </row>
    <row r="33" spans="1:11" ht="15.75" thickBot="1" x14ac:dyDescent="0.3">
      <c r="A33" s="5" t="s">
        <v>20</v>
      </c>
      <c r="B33" s="407" t="s">
        <v>21</v>
      </c>
      <c r="C33" s="11">
        <f t="shared" ref="C33:E35" si="0">C30/B30-1</f>
        <v>0.20408163265306123</v>
      </c>
      <c r="D33" s="11">
        <f t="shared" si="0"/>
        <v>0</v>
      </c>
      <c r="E33" s="11">
        <f t="shared" si="0"/>
        <v>-1.6949152542372836E-2</v>
      </c>
      <c r="G33" s="12"/>
      <c r="H33" s="12"/>
      <c r="I33" s="12"/>
      <c r="J33" s="12"/>
      <c r="K33" s="12"/>
    </row>
    <row r="34" spans="1:11" ht="15.75" thickBot="1" x14ac:dyDescent="0.3">
      <c r="A34" s="5" t="s">
        <v>22</v>
      </c>
      <c r="B34" s="407" t="s">
        <v>21</v>
      </c>
      <c r="C34" s="11">
        <f t="shared" si="0"/>
        <v>0.20951198271135052</v>
      </c>
      <c r="D34" s="11">
        <f t="shared" si="0"/>
        <v>-1.0200408016320939E-3</v>
      </c>
      <c r="E34" s="11">
        <f t="shared" si="0"/>
        <v>-1.3327460441401207E-2</v>
      </c>
    </row>
    <row r="35" spans="1:11" ht="15.75" thickBot="1" x14ac:dyDescent="0.3">
      <c r="A35" s="5" t="s">
        <v>23</v>
      </c>
      <c r="B35" s="407" t="s">
        <v>21</v>
      </c>
      <c r="C35" s="11">
        <f t="shared" si="0"/>
        <v>4.5099517433251357E-3</v>
      </c>
      <c r="D35" s="11">
        <f t="shared" si="0"/>
        <v>-1.0200408016319829E-3</v>
      </c>
      <c r="E35" s="11">
        <f t="shared" si="0"/>
        <v>3.6841350682297325E-3</v>
      </c>
    </row>
    <row r="36" spans="1:11" ht="15.75" thickBot="1" x14ac:dyDescent="0.3">
      <c r="A36" s="1378" t="s">
        <v>164</v>
      </c>
      <c r="B36" s="1379"/>
      <c r="C36" s="1379"/>
      <c r="D36" s="1379"/>
      <c r="E36" s="1380"/>
    </row>
    <row r="37" spans="1:11" ht="12.75" customHeight="1" x14ac:dyDescent="0.25">
      <c r="A37" s="1381"/>
      <c r="B37" s="8">
        <v>2019</v>
      </c>
      <c r="C37" s="8">
        <v>2020</v>
      </c>
      <c r="D37" s="8">
        <v>2021</v>
      </c>
      <c r="E37" s="8">
        <v>2022</v>
      </c>
    </row>
    <row r="38" spans="1:11" ht="9" customHeight="1" thickBot="1" x14ac:dyDescent="0.3">
      <c r="A38" s="1382"/>
      <c r="B38" s="9" t="s">
        <v>8</v>
      </c>
      <c r="C38" s="9" t="s">
        <v>9</v>
      </c>
      <c r="D38" s="9" t="s">
        <v>9</v>
      </c>
      <c r="E38" s="9" t="s">
        <v>9</v>
      </c>
    </row>
    <row r="39" spans="1:11" ht="15.75" thickBot="1" x14ac:dyDescent="0.3">
      <c r="A39" s="13" t="s">
        <v>24</v>
      </c>
      <c r="B39" s="14">
        <f>B40</f>
        <v>50000</v>
      </c>
      <c r="C39" s="14">
        <f>C40</f>
        <v>57400</v>
      </c>
      <c r="D39" s="14">
        <f>D40</f>
        <v>57400</v>
      </c>
      <c r="E39" s="14">
        <f>E40</f>
        <v>57400</v>
      </c>
    </row>
    <row r="40" spans="1:11" ht="15.75" thickBot="1" x14ac:dyDescent="0.3">
      <c r="A40" s="26" t="s">
        <v>296</v>
      </c>
      <c r="B40" s="14">
        <v>50000</v>
      </c>
      <c r="C40" s="14">
        <v>57400</v>
      </c>
      <c r="D40" s="14">
        <v>57400</v>
      </c>
      <c r="E40" s="14">
        <v>57400</v>
      </c>
    </row>
    <row r="41" spans="1:11" ht="15.75" thickBot="1" x14ac:dyDescent="0.3">
      <c r="A41" s="26" t="s">
        <v>297</v>
      </c>
      <c r="B41" s="14">
        <v>0</v>
      </c>
      <c r="C41" s="14"/>
      <c r="D41" s="27"/>
      <c r="E41" s="27"/>
    </row>
    <row r="42" spans="1:11" ht="24.75" thickBot="1" x14ac:dyDescent="0.3">
      <c r="A42" s="13" t="s">
        <v>25</v>
      </c>
      <c r="B42" s="14">
        <f>B43</f>
        <v>5000</v>
      </c>
      <c r="C42" s="14">
        <f>C43</f>
        <v>6600</v>
      </c>
      <c r="D42" s="14">
        <f>D43</f>
        <v>6600</v>
      </c>
      <c r="E42" s="14">
        <f>E43</f>
        <v>6600</v>
      </c>
    </row>
    <row r="43" spans="1:11" ht="15.75" thickBot="1" x14ac:dyDescent="0.3">
      <c r="A43" s="26" t="s">
        <v>296</v>
      </c>
      <c r="B43" s="14">
        <v>5000</v>
      </c>
      <c r="C43" s="14">
        <v>6600</v>
      </c>
      <c r="D43" s="14">
        <v>6600</v>
      </c>
      <c r="E43" s="14">
        <v>6600</v>
      </c>
    </row>
    <row r="44" spans="1:11" ht="15.75" thickBot="1" x14ac:dyDescent="0.3">
      <c r="A44" s="26" t="s">
        <v>297</v>
      </c>
      <c r="B44" s="14"/>
      <c r="C44" s="14"/>
      <c r="D44" s="14"/>
      <c r="E44" s="14"/>
    </row>
    <row r="45" spans="1:11" ht="15.75" thickBot="1" x14ac:dyDescent="0.3">
      <c r="A45" s="13" t="s">
        <v>26</v>
      </c>
      <c r="B45" s="15">
        <f>B46+B47</f>
        <v>26001</v>
      </c>
      <c r="C45" s="15">
        <f>C46+C47</f>
        <v>27276</v>
      </c>
      <c r="D45" s="15">
        <f>D46+D47</f>
        <v>32694</v>
      </c>
      <c r="E45" s="15">
        <f>E46+E47</f>
        <v>34858</v>
      </c>
    </row>
    <row r="46" spans="1:11" ht="15.75" thickBot="1" x14ac:dyDescent="0.3">
      <c r="A46" s="26" t="s">
        <v>296</v>
      </c>
      <c r="B46" s="14">
        <f>275+24766</f>
        <v>25041</v>
      </c>
      <c r="C46" s="14">
        <f>3080+14245+3130+800+6021</f>
        <v>27276</v>
      </c>
      <c r="D46" s="14">
        <f>4263+19563+3130+800+4938</f>
        <v>32694</v>
      </c>
      <c r="E46" s="14">
        <f>4744+19563+3130+800+6621</f>
        <v>34858</v>
      </c>
    </row>
    <row r="47" spans="1:11" ht="15.75" thickBot="1" x14ac:dyDescent="0.3">
      <c r="A47" s="26" t="s">
        <v>297</v>
      </c>
      <c r="B47" s="14">
        <v>960</v>
      </c>
      <c r="C47" s="14"/>
      <c r="D47" s="14"/>
      <c r="E47" s="14"/>
    </row>
    <row r="48" spans="1:11" ht="15.75" thickBot="1" x14ac:dyDescent="0.3">
      <c r="A48" s="13" t="s">
        <v>27</v>
      </c>
      <c r="B48" s="14"/>
      <c r="C48" s="14"/>
      <c r="D48" s="14"/>
      <c r="E48" s="14"/>
    </row>
    <row r="49" spans="1:12" ht="15.75" thickBot="1" x14ac:dyDescent="0.3">
      <c r="A49" s="26" t="s">
        <v>296</v>
      </c>
      <c r="B49" s="14"/>
      <c r="C49" s="14"/>
      <c r="D49" s="14"/>
      <c r="E49" s="14"/>
    </row>
    <row r="50" spans="1:12" ht="15.75" thickBot="1" x14ac:dyDescent="0.3">
      <c r="A50" s="26" t="s">
        <v>297</v>
      </c>
      <c r="B50" s="14"/>
      <c r="C50" s="14"/>
      <c r="D50" s="14"/>
      <c r="E50" s="14"/>
    </row>
    <row r="51" spans="1:12" ht="15.75" thickBot="1" x14ac:dyDescent="0.3">
      <c r="A51" s="13" t="s">
        <v>28</v>
      </c>
      <c r="B51" s="14"/>
      <c r="C51" s="14"/>
      <c r="D51" s="14"/>
      <c r="E51" s="14"/>
    </row>
    <row r="52" spans="1:12" ht="15.75" thickBot="1" x14ac:dyDescent="0.3">
      <c r="A52" s="26" t="s">
        <v>296</v>
      </c>
      <c r="B52" s="14"/>
      <c r="C52" s="14"/>
      <c r="D52" s="14"/>
      <c r="E52" s="14"/>
    </row>
    <row r="53" spans="1:12" ht="15.75" thickBot="1" x14ac:dyDescent="0.3">
      <c r="A53" s="26" t="s">
        <v>297</v>
      </c>
      <c r="B53" s="14"/>
      <c r="C53" s="14"/>
      <c r="D53" s="14"/>
      <c r="E53" s="14"/>
    </row>
    <row r="54" spans="1:12" ht="15.75" thickBot="1" x14ac:dyDescent="0.3">
      <c r="A54" s="13" t="s">
        <v>29</v>
      </c>
      <c r="B54" s="14"/>
      <c r="C54" s="14"/>
      <c r="D54" s="14"/>
      <c r="E54" s="14"/>
    </row>
    <row r="55" spans="1:12" ht="15.75" thickBot="1" x14ac:dyDescent="0.3">
      <c r="A55" s="26" t="s">
        <v>296</v>
      </c>
      <c r="B55" s="14"/>
      <c r="C55" s="14"/>
      <c r="D55" s="14"/>
      <c r="E55" s="14"/>
    </row>
    <row r="56" spans="1:12" ht="15.75" thickBot="1" x14ac:dyDescent="0.3">
      <c r="A56" s="26" t="s">
        <v>297</v>
      </c>
      <c r="B56" s="14"/>
      <c r="C56" s="14"/>
      <c r="D56" s="14"/>
      <c r="E56" s="14"/>
    </row>
    <row r="57" spans="1:12" ht="24.75" thickBot="1" x14ac:dyDescent="0.3">
      <c r="A57" s="13" t="s">
        <v>30</v>
      </c>
      <c r="B57" s="15">
        <f>B58</f>
        <v>43011</v>
      </c>
      <c r="C57" s="15">
        <f>C58</f>
        <v>58718</v>
      </c>
      <c r="D57" s="15">
        <f>D58</f>
        <v>53147</v>
      </c>
      <c r="E57" s="15">
        <f>E58</f>
        <v>48986</v>
      </c>
      <c r="H57" s="96"/>
    </row>
    <row r="58" spans="1:12" ht="15.75" thickBot="1" x14ac:dyDescent="0.3">
      <c r="A58" s="26" t="s">
        <v>296</v>
      </c>
      <c r="B58" s="14">
        <f>7864+35147</f>
        <v>43011</v>
      </c>
      <c r="C58" s="14">
        <f>86000-27282</f>
        <v>58718</v>
      </c>
      <c r="D58" s="14">
        <f>159000-105853</f>
        <v>53147</v>
      </c>
      <c r="E58" s="14">
        <f>237000-188014</f>
        <v>48986</v>
      </c>
      <c r="J58" s="97"/>
      <c r="K58" s="97"/>
      <c r="L58" s="97"/>
    </row>
    <row r="59" spans="1:12" ht="15.75" thickBot="1" x14ac:dyDescent="0.3">
      <c r="A59" s="26" t="s">
        <v>297</v>
      </c>
      <c r="B59" s="98"/>
      <c r="C59" s="98"/>
      <c r="D59" s="40"/>
      <c r="E59" s="40"/>
    </row>
    <row r="60" spans="1:12" ht="15.75" thickBot="1" x14ac:dyDescent="0.3">
      <c r="A60" s="16" t="s">
        <v>31</v>
      </c>
      <c r="B60" s="15">
        <f>B57+B54+B51+B48+B45+B42+B39</f>
        <v>124012</v>
      </c>
      <c r="C60" s="15">
        <f>C57+C54+C51+C48+C45+C42+C39</f>
        <v>149994</v>
      </c>
      <c r="D60" s="15">
        <f>D57+D54+D51+D48+D45+D42+D39</f>
        <v>149841</v>
      </c>
      <c r="E60" s="15">
        <f>E57+E54+E51+E48+E45+E42+E39</f>
        <v>147844</v>
      </c>
    </row>
    <row r="61" spans="1:12" ht="15.75" thickBot="1" x14ac:dyDescent="0.3">
      <c r="A61" s="17" t="s">
        <v>32</v>
      </c>
      <c r="B61" s="18">
        <f>IF(B60-B31=0,0,"Error")</f>
        <v>0</v>
      </c>
      <c r="C61" s="18">
        <f>IF(C60-C31=0,0,"Error")</f>
        <v>0</v>
      </c>
      <c r="D61" s="18">
        <f>IF(D60-D31=0,0,"Error")</f>
        <v>0</v>
      </c>
      <c r="E61" s="18">
        <f>IF(E60-E31=0,0,"Error")</f>
        <v>0</v>
      </c>
    </row>
    <row r="62" spans="1:12" ht="15.75" thickBot="1" x14ac:dyDescent="0.3">
      <c r="A62" s="1322" t="s">
        <v>39</v>
      </c>
      <c r="B62" s="1323"/>
      <c r="C62" s="1323"/>
      <c r="D62" s="1323"/>
      <c r="E62" s="1324"/>
    </row>
    <row r="63" spans="1:12" ht="15.75" thickBot="1" x14ac:dyDescent="0.3">
      <c r="A63" s="1322" t="s">
        <v>40</v>
      </c>
      <c r="B63" s="1323"/>
      <c r="C63" s="1323"/>
      <c r="D63" s="1323"/>
      <c r="E63" s="1324"/>
    </row>
    <row r="64" spans="1:12" ht="15.75" thickBot="1" x14ac:dyDescent="0.3">
      <c r="A64" s="7" t="s">
        <v>56</v>
      </c>
      <c r="B64" s="1427" t="s">
        <v>570</v>
      </c>
      <c r="C64" s="1428"/>
      <c r="D64" s="1429"/>
      <c r="E64" s="1430"/>
    </row>
    <row r="65" spans="1:5" ht="34.5" thickBot="1" x14ac:dyDescent="0.3">
      <c r="A65" s="7" t="s">
        <v>82</v>
      </c>
      <c r="B65" s="47" t="s">
        <v>571</v>
      </c>
      <c r="C65" s="101" t="s">
        <v>306</v>
      </c>
      <c r="D65" s="1429" t="s">
        <v>101</v>
      </c>
      <c r="E65" s="1430"/>
    </row>
    <row r="66" spans="1:5" ht="15.75" thickBot="1" x14ac:dyDescent="0.3">
      <c r="A66" s="5" t="s">
        <v>15</v>
      </c>
      <c r="B66" s="1411" t="s">
        <v>572</v>
      </c>
      <c r="C66" s="1412"/>
      <c r="D66" s="1412"/>
      <c r="E66" s="1413"/>
    </row>
    <row r="67" spans="1:5" ht="15.75" thickBot="1" x14ac:dyDescent="0.3">
      <c r="A67" s="5" t="s">
        <v>16</v>
      </c>
      <c r="B67" s="1406" t="s">
        <v>52</v>
      </c>
      <c r="C67" s="1407"/>
      <c r="D67" s="1407"/>
      <c r="E67" s="1408"/>
    </row>
    <row r="68" spans="1:5" x14ac:dyDescent="0.25">
      <c r="A68" s="1381"/>
      <c r="B68" s="8">
        <v>2019</v>
      </c>
      <c r="C68" s="8">
        <v>2020</v>
      </c>
      <c r="D68" s="8">
        <v>2021</v>
      </c>
      <c r="E68" s="8">
        <v>2022</v>
      </c>
    </row>
    <row r="69" spans="1:5" ht="15.75" thickBot="1" x14ac:dyDescent="0.3">
      <c r="A69" s="1382"/>
      <c r="B69" s="9" t="s">
        <v>8</v>
      </c>
      <c r="C69" s="9" t="s">
        <v>9</v>
      </c>
      <c r="D69" s="9" t="s">
        <v>9</v>
      </c>
      <c r="E69" s="9" t="s">
        <v>9</v>
      </c>
    </row>
    <row r="70" spans="1:5" ht="15.75" thickBot="1" x14ac:dyDescent="0.3">
      <c r="A70" s="5" t="s">
        <v>17</v>
      </c>
      <c r="B70" s="10">
        <v>32</v>
      </c>
      <c r="C70" s="10">
        <v>47</v>
      </c>
      <c r="D70" s="10">
        <v>9</v>
      </c>
      <c r="E70" s="10">
        <v>11</v>
      </c>
    </row>
    <row r="71" spans="1:5" ht="15.75" thickBot="1" x14ac:dyDescent="0.3">
      <c r="A71" s="5" t="s">
        <v>18</v>
      </c>
      <c r="B71" s="10">
        <f>B84</f>
        <v>1700</v>
      </c>
      <c r="C71" s="10">
        <f>C84</f>
        <v>4009</v>
      </c>
      <c r="D71" s="10">
        <f>D84</f>
        <v>217</v>
      </c>
      <c r="E71" s="10">
        <f>E84</f>
        <v>2846</v>
      </c>
    </row>
    <row r="72" spans="1:5" ht="15.75" thickBot="1" x14ac:dyDescent="0.3">
      <c r="A72" s="5" t="s">
        <v>19</v>
      </c>
      <c r="B72" s="10">
        <f>B71/B70</f>
        <v>53.125</v>
      </c>
      <c r="C72" s="10">
        <f>C71/C70</f>
        <v>85.297872340425528</v>
      </c>
      <c r="D72" s="10">
        <f>D71/D70</f>
        <v>24.111111111111111</v>
      </c>
      <c r="E72" s="10">
        <f>E71/E70</f>
        <v>258.72727272727275</v>
      </c>
    </row>
    <row r="73" spans="1:5" ht="15.75" thickBot="1" x14ac:dyDescent="0.3">
      <c r="A73" s="5" t="s">
        <v>20</v>
      </c>
      <c r="B73" s="407" t="s">
        <v>21</v>
      </c>
      <c r="C73" s="11">
        <f t="shared" ref="C73:E75" si="1">C70/B70-1</f>
        <v>0.46875</v>
      </c>
      <c r="D73" s="11">
        <f t="shared" si="1"/>
        <v>-0.8085106382978724</v>
      </c>
      <c r="E73" s="11">
        <f t="shared" si="1"/>
        <v>0.22222222222222232</v>
      </c>
    </row>
    <row r="74" spans="1:5" ht="15.75" thickBot="1" x14ac:dyDescent="0.3">
      <c r="A74" s="5" t="s">
        <v>22</v>
      </c>
      <c r="B74" s="407" t="s">
        <v>21</v>
      </c>
      <c r="C74" s="11">
        <f t="shared" si="1"/>
        <v>1.3582352941176472</v>
      </c>
      <c r="D74" s="11">
        <f t="shared" si="1"/>
        <v>-0.94587178847592912</v>
      </c>
      <c r="E74" s="11">
        <f t="shared" si="1"/>
        <v>12.11520737327189</v>
      </c>
    </row>
    <row r="75" spans="1:5" ht="15.75" thickBot="1" x14ac:dyDescent="0.3">
      <c r="A75" s="5" t="s">
        <v>23</v>
      </c>
      <c r="B75" s="407" t="s">
        <v>21</v>
      </c>
      <c r="C75" s="11">
        <f t="shared" si="1"/>
        <v>0.60560700876095108</v>
      </c>
      <c r="D75" s="11">
        <f t="shared" si="1"/>
        <v>-0.71733045092985226</v>
      </c>
      <c r="E75" s="11">
        <f t="shared" si="1"/>
        <v>9.7306242144951831</v>
      </c>
    </row>
    <row r="76" spans="1:5" ht="15.75" thickBot="1" x14ac:dyDescent="0.3">
      <c r="A76" s="1378" t="s">
        <v>167</v>
      </c>
      <c r="B76" s="1379"/>
      <c r="C76" s="1379"/>
      <c r="D76" s="1379"/>
      <c r="E76" s="1380"/>
    </row>
    <row r="77" spans="1:5" x14ac:dyDescent="0.25">
      <c r="A77" s="1381"/>
      <c r="B77" s="8">
        <v>2019</v>
      </c>
      <c r="C77" s="8">
        <v>2020</v>
      </c>
      <c r="D77" s="8">
        <v>2021</v>
      </c>
      <c r="E77" s="8">
        <v>2022</v>
      </c>
    </row>
    <row r="78" spans="1:5" ht="15.75" thickBot="1" x14ac:dyDescent="0.3">
      <c r="A78" s="1382"/>
      <c r="B78" s="9" t="s">
        <v>8</v>
      </c>
      <c r="C78" s="9" t="s">
        <v>9</v>
      </c>
      <c r="D78" s="9" t="s">
        <v>9</v>
      </c>
      <c r="E78" s="9" t="s">
        <v>9</v>
      </c>
    </row>
    <row r="79" spans="1:5" ht="15.75" thickBot="1" x14ac:dyDescent="0.3">
      <c r="A79" s="13" t="s">
        <v>42</v>
      </c>
      <c r="B79" s="14">
        <f>B80+B81+B82+B83</f>
        <v>0</v>
      </c>
      <c r="C79" s="14">
        <f>C80+C81+C82+C83</f>
        <v>0</v>
      </c>
      <c r="D79" s="14">
        <f>D80+D81+D82+D83</f>
        <v>0</v>
      </c>
      <c r="E79" s="14">
        <f>E80+E81+E82+E83</f>
        <v>0</v>
      </c>
    </row>
    <row r="80" spans="1:5" ht="15.75" thickBot="1" x14ac:dyDescent="0.3">
      <c r="A80" s="26" t="s">
        <v>296</v>
      </c>
      <c r="B80" s="14"/>
      <c r="C80" s="14"/>
      <c r="D80" s="14"/>
      <c r="E80" s="14"/>
    </row>
    <row r="81" spans="1:5" ht="15.75" thickBot="1" x14ac:dyDescent="0.3">
      <c r="A81" s="26" t="s">
        <v>311</v>
      </c>
      <c r="B81" s="14"/>
      <c r="C81" s="14"/>
      <c r="D81" s="14"/>
      <c r="E81" s="14"/>
    </row>
    <row r="82" spans="1:5" ht="15.75" thickBot="1" x14ac:dyDescent="0.3">
      <c r="A82" s="26" t="s">
        <v>312</v>
      </c>
      <c r="B82" s="14"/>
      <c r="C82" s="14"/>
      <c r="D82" s="14"/>
      <c r="E82" s="14"/>
    </row>
    <row r="83" spans="1:5" ht="15.75" thickBot="1" x14ac:dyDescent="0.3">
      <c r="A83" s="26" t="s">
        <v>313</v>
      </c>
      <c r="B83" s="14"/>
      <c r="C83" s="14"/>
      <c r="D83" s="14"/>
      <c r="E83" s="14"/>
    </row>
    <row r="84" spans="1:5" ht="15.75" thickBot="1" x14ac:dyDescent="0.3">
      <c r="A84" s="13" t="s">
        <v>43</v>
      </c>
      <c r="B84" s="15">
        <f>B85+B86+B87+B88</f>
        <v>1700</v>
      </c>
      <c r="C84" s="15">
        <f>C85+C86+C87+C88</f>
        <v>4009</v>
      </c>
      <c r="D84" s="15">
        <f>D85+D86+D87+D88</f>
        <v>217</v>
      </c>
      <c r="E84" s="15">
        <f>E85+E86+E87+E88</f>
        <v>2846</v>
      </c>
    </row>
    <row r="85" spans="1:5" ht="15.75" thickBot="1" x14ac:dyDescent="0.3">
      <c r="A85" s="26" t="s">
        <v>296</v>
      </c>
      <c r="B85" s="14">
        <v>1700</v>
      </c>
      <c r="C85" s="14">
        <v>4009</v>
      </c>
      <c r="D85" s="14">
        <v>217</v>
      </c>
      <c r="E85" s="14">
        <v>2846</v>
      </c>
    </row>
    <row r="86" spans="1:5" ht="15.75" thickBot="1" x14ac:dyDescent="0.3">
      <c r="A86" s="26" t="s">
        <v>311</v>
      </c>
      <c r="B86" s="15"/>
      <c r="C86" s="14"/>
      <c r="D86" s="14"/>
      <c r="E86" s="14"/>
    </row>
    <row r="87" spans="1:5" ht="15.75" thickBot="1" x14ac:dyDescent="0.3">
      <c r="A87" s="26" t="s">
        <v>312</v>
      </c>
      <c r="B87" s="15"/>
      <c r="C87" s="14"/>
      <c r="D87" s="14"/>
      <c r="E87" s="14"/>
    </row>
    <row r="88" spans="1:5" ht="15.75" thickBot="1" x14ac:dyDescent="0.3">
      <c r="A88" s="26" t="s">
        <v>313</v>
      </c>
      <c r="B88" s="15"/>
      <c r="C88" s="14"/>
      <c r="D88" s="14"/>
      <c r="E88" s="14"/>
    </row>
    <row r="89" spans="1:5" ht="15.75" thickBot="1" x14ac:dyDescent="0.3">
      <c r="A89" s="102" t="s">
        <v>31</v>
      </c>
      <c r="B89" s="15">
        <f>B79+B84</f>
        <v>1700</v>
      </c>
      <c r="C89" s="15">
        <f>C79+C84</f>
        <v>4009</v>
      </c>
      <c r="D89" s="15">
        <f>D79+D84</f>
        <v>217</v>
      </c>
      <c r="E89" s="15">
        <f>E79+E84</f>
        <v>2846</v>
      </c>
    </row>
    <row r="90" spans="1:5" ht="34.5" thickBot="1" x14ac:dyDescent="0.3">
      <c r="A90" s="7" t="s">
        <v>33</v>
      </c>
      <c r="B90" s="47" t="s">
        <v>573</v>
      </c>
      <c r="C90" s="101" t="s">
        <v>306</v>
      </c>
      <c r="D90" s="1429" t="s">
        <v>574</v>
      </c>
      <c r="E90" s="1430"/>
    </row>
    <row r="91" spans="1:5" ht="15.75" thickBot="1" x14ac:dyDescent="0.3">
      <c r="A91" s="5" t="s">
        <v>15</v>
      </c>
      <c r="B91" s="1411" t="s">
        <v>575</v>
      </c>
      <c r="C91" s="1412"/>
      <c r="D91" s="1412"/>
      <c r="E91" s="1413"/>
    </row>
    <row r="92" spans="1:5" ht="15.75" thickBot="1" x14ac:dyDescent="0.3">
      <c r="A92" s="5" t="s">
        <v>16</v>
      </c>
      <c r="B92" s="1406" t="s">
        <v>52</v>
      </c>
      <c r="C92" s="1407"/>
      <c r="D92" s="1407"/>
      <c r="E92" s="1408"/>
    </row>
    <row r="93" spans="1:5" x14ac:dyDescent="0.25">
      <c r="A93" s="1381"/>
      <c r="B93" s="8">
        <v>2019</v>
      </c>
      <c r="C93" s="8">
        <v>2020</v>
      </c>
      <c r="D93" s="8">
        <v>2021</v>
      </c>
      <c r="E93" s="8">
        <v>2022</v>
      </c>
    </row>
    <row r="94" spans="1:5" ht="15.75" thickBot="1" x14ac:dyDescent="0.3">
      <c r="A94" s="1382"/>
      <c r="B94" s="9" t="s">
        <v>8</v>
      </c>
      <c r="C94" s="9" t="s">
        <v>9</v>
      </c>
      <c r="D94" s="9" t="s">
        <v>9</v>
      </c>
      <c r="E94" s="9" t="s">
        <v>9</v>
      </c>
    </row>
    <row r="95" spans="1:5" ht="15.75" thickBot="1" x14ac:dyDescent="0.3">
      <c r="A95" s="5" t="s">
        <v>17</v>
      </c>
      <c r="B95" s="10">
        <v>32</v>
      </c>
      <c r="C95" s="10">
        <v>135</v>
      </c>
      <c r="D95" s="10"/>
      <c r="E95" s="10"/>
    </row>
    <row r="96" spans="1:5" ht="15.75" thickBot="1" x14ac:dyDescent="0.3">
      <c r="A96" s="5" t="s">
        <v>18</v>
      </c>
      <c r="B96" s="10">
        <f>B109</f>
        <v>700</v>
      </c>
      <c r="C96" s="10">
        <f>C109</f>
        <v>1735</v>
      </c>
      <c r="D96" s="10">
        <f>D109</f>
        <v>0</v>
      </c>
      <c r="E96" s="10">
        <f>E109</f>
        <v>0</v>
      </c>
    </row>
    <row r="97" spans="1:5" ht="15.75" thickBot="1" x14ac:dyDescent="0.3">
      <c r="A97" s="5" t="s">
        <v>19</v>
      </c>
      <c r="B97" s="10">
        <f>B96/B95</f>
        <v>21.875</v>
      </c>
      <c r="C97" s="10">
        <f>C96/C95</f>
        <v>12.851851851851851</v>
      </c>
      <c r="D97" s="10" t="e">
        <f>D96/D95</f>
        <v>#DIV/0!</v>
      </c>
      <c r="E97" s="10" t="e">
        <f>E96/E95</f>
        <v>#DIV/0!</v>
      </c>
    </row>
    <row r="98" spans="1:5" ht="15.75" thickBot="1" x14ac:dyDescent="0.3">
      <c r="A98" s="5" t="s">
        <v>20</v>
      </c>
      <c r="B98" s="407" t="s">
        <v>21</v>
      </c>
      <c r="C98" s="11">
        <f t="shared" ref="C98:E100" si="2">C95/B95-1</f>
        <v>3.21875</v>
      </c>
      <c r="D98" s="11">
        <f t="shared" si="2"/>
        <v>-1</v>
      </c>
      <c r="E98" s="11" t="e">
        <f t="shared" si="2"/>
        <v>#DIV/0!</v>
      </c>
    </row>
    <row r="99" spans="1:5" ht="15.75" thickBot="1" x14ac:dyDescent="0.3">
      <c r="A99" s="5" t="s">
        <v>22</v>
      </c>
      <c r="B99" s="407" t="s">
        <v>21</v>
      </c>
      <c r="C99" s="11">
        <f t="shared" si="2"/>
        <v>1.4785714285714286</v>
      </c>
      <c r="D99" s="11">
        <f t="shared" si="2"/>
        <v>-1</v>
      </c>
      <c r="E99" s="11" t="e">
        <f t="shared" si="2"/>
        <v>#DIV/0!</v>
      </c>
    </row>
    <row r="100" spans="1:5" ht="15.75" thickBot="1" x14ac:dyDescent="0.3">
      <c r="A100" s="5" t="s">
        <v>23</v>
      </c>
      <c r="B100" s="407" t="s">
        <v>21</v>
      </c>
      <c r="C100" s="11">
        <f t="shared" si="2"/>
        <v>-0.41248677248677257</v>
      </c>
      <c r="D100" s="11" t="e">
        <f t="shared" si="2"/>
        <v>#DIV/0!</v>
      </c>
      <c r="E100" s="11" t="e">
        <f t="shared" si="2"/>
        <v>#DIV/0!</v>
      </c>
    </row>
    <row r="101" spans="1:5" ht="15.75" thickBot="1" x14ac:dyDescent="0.3">
      <c r="A101" s="1378" t="s">
        <v>227</v>
      </c>
      <c r="B101" s="1379"/>
      <c r="C101" s="1379"/>
      <c r="D101" s="1379"/>
      <c r="E101" s="1380"/>
    </row>
    <row r="102" spans="1:5" x14ac:dyDescent="0.25">
      <c r="A102" s="1381"/>
      <c r="B102" s="8">
        <v>2019</v>
      </c>
      <c r="C102" s="8">
        <v>2020</v>
      </c>
      <c r="D102" s="8">
        <v>2021</v>
      </c>
      <c r="E102" s="8">
        <v>2022</v>
      </c>
    </row>
    <row r="103" spans="1:5" ht="15.75" thickBot="1" x14ac:dyDescent="0.3">
      <c r="A103" s="1382"/>
      <c r="B103" s="9" t="s">
        <v>8</v>
      </c>
      <c r="C103" s="9" t="s">
        <v>9</v>
      </c>
      <c r="D103" s="9" t="s">
        <v>9</v>
      </c>
      <c r="E103" s="9" t="s">
        <v>9</v>
      </c>
    </row>
    <row r="104" spans="1:5" ht="15.75" thickBot="1" x14ac:dyDescent="0.3">
      <c r="A104" s="13" t="s">
        <v>42</v>
      </c>
      <c r="B104" s="14">
        <f>B105+B106+B107+B108</f>
        <v>0</v>
      </c>
      <c r="C104" s="14">
        <f>C105+C106+C107+C108</f>
        <v>0</v>
      </c>
      <c r="D104" s="14">
        <f>D105+D106+D107+D108</f>
        <v>0</v>
      </c>
      <c r="E104" s="14">
        <f>E105+E106+E107+E108</f>
        <v>0</v>
      </c>
    </row>
    <row r="105" spans="1:5" ht="15.75" thickBot="1" x14ac:dyDescent="0.3">
      <c r="A105" s="26" t="s">
        <v>296</v>
      </c>
      <c r="B105" s="14"/>
      <c r="C105" s="14"/>
      <c r="D105" s="14"/>
      <c r="E105" s="14"/>
    </row>
    <row r="106" spans="1:5" ht="15.75" thickBot="1" x14ac:dyDescent="0.3">
      <c r="A106" s="26" t="s">
        <v>311</v>
      </c>
      <c r="B106" s="14"/>
      <c r="C106" s="14"/>
      <c r="D106" s="14"/>
      <c r="E106" s="14"/>
    </row>
    <row r="107" spans="1:5" ht="15.75" thickBot="1" x14ac:dyDescent="0.3">
      <c r="A107" s="26" t="s">
        <v>312</v>
      </c>
      <c r="B107" s="14"/>
      <c r="C107" s="14"/>
      <c r="D107" s="14"/>
      <c r="E107" s="14"/>
    </row>
    <row r="108" spans="1:5" ht="15.75" thickBot="1" x14ac:dyDescent="0.3">
      <c r="A108" s="26" t="s">
        <v>313</v>
      </c>
      <c r="B108" s="14"/>
      <c r="C108" s="14"/>
      <c r="D108" s="14"/>
      <c r="E108" s="14"/>
    </row>
    <row r="109" spans="1:5" ht="15.75" thickBot="1" x14ac:dyDescent="0.3">
      <c r="A109" s="13" t="s">
        <v>43</v>
      </c>
      <c r="B109" s="15">
        <f>B110+B111+B112+B113</f>
        <v>700</v>
      </c>
      <c r="C109" s="15">
        <f>C110+C111+C112+C113</f>
        <v>1735</v>
      </c>
      <c r="D109" s="15">
        <f>D110+D111+D112+D113</f>
        <v>0</v>
      </c>
      <c r="E109" s="15">
        <f>E110+E111+E112+E113</f>
        <v>0</v>
      </c>
    </row>
    <row r="110" spans="1:5" ht="15.75" thickBot="1" x14ac:dyDescent="0.3">
      <c r="A110" s="26" t="s">
        <v>296</v>
      </c>
      <c r="B110" s="14">
        <v>700</v>
      </c>
      <c r="C110" s="14">
        <v>1735</v>
      </c>
      <c r="D110" s="14"/>
      <c r="E110" s="14"/>
    </row>
    <row r="111" spans="1:5" ht="15.75" thickBot="1" x14ac:dyDescent="0.3">
      <c r="A111" s="26" t="s">
        <v>311</v>
      </c>
      <c r="B111" s="15"/>
      <c r="C111" s="14"/>
      <c r="D111" s="14"/>
      <c r="E111" s="14"/>
    </row>
    <row r="112" spans="1:5" ht="15.75" thickBot="1" x14ac:dyDescent="0.3">
      <c r="A112" s="26" t="s">
        <v>312</v>
      </c>
      <c r="B112" s="15"/>
      <c r="C112" s="14"/>
      <c r="D112" s="14"/>
      <c r="E112" s="14"/>
    </row>
    <row r="113" spans="1:5" ht="15.75" thickBot="1" x14ac:dyDescent="0.3">
      <c r="A113" s="26" t="s">
        <v>313</v>
      </c>
      <c r="B113" s="15"/>
      <c r="C113" s="14"/>
      <c r="D113" s="14"/>
      <c r="E113" s="14"/>
    </row>
    <row r="114" spans="1:5" ht="15.75" thickBot="1" x14ac:dyDescent="0.3">
      <c r="A114" s="102" t="s">
        <v>34</v>
      </c>
      <c r="B114" s="15">
        <f>B104+B109</f>
        <v>700</v>
      </c>
      <c r="C114" s="15">
        <f>C104+C109</f>
        <v>1735</v>
      </c>
      <c r="D114" s="15">
        <f>D104+D109</f>
        <v>0</v>
      </c>
      <c r="E114" s="15">
        <f>E104+E109</f>
        <v>0</v>
      </c>
    </row>
    <row r="115" spans="1:5" ht="15.75" thickBot="1" x14ac:dyDescent="0.3">
      <c r="A115" s="1322" t="s">
        <v>576</v>
      </c>
      <c r="B115" s="1323"/>
      <c r="C115" s="1323"/>
      <c r="D115" s="1323"/>
      <c r="E115" s="1324"/>
    </row>
    <row r="116" spans="1:5" ht="15.75" thickBot="1" x14ac:dyDescent="0.3">
      <c r="A116" s="1322" t="s">
        <v>47</v>
      </c>
      <c r="B116" s="1323"/>
      <c r="C116" s="1323"/>
      <c r="D116" s="1323"/>
      <c r="E116" s="1324"/>
    </row>
    <row r="117" spans="1:5" ht="15.75" thickBot="1" x14ac:dyDescent="0.3">
      <c r="A117" s="7" t="s">
        <v>56</v>
      </c>
      <c r="B117" s="1427" t="s">
        <v>577</v>
      </c>
      <c r="C117" s="1428"/>
      <c r="D117" s="1429"/>
      <c r="E117" s="1430"/>
    </row>
    <row r="118" spans="1:5" ht="34.5" thickBot="1" x14ac:dyDescent="0.3">
      <c r="A118" s="7" t="s">
        <v>82</v>
      </c>
      <c r="B118" s="47" t="s">
        <v>578</v>
      </c>
      <c r="C118" s="101" t="s">
        <v>306</v>
      </c>
      <c r="D118" s="1450" t="s">
        <v>579</v>
      </c>
      <c r="E118" s="1451"/>
    </row>
    <row r="119" spans="1:5" ht="15.75" thickBot="1" x14ac:dyDescent="0.3">
      <c r="A119" s="112"/>
      <c r="B119" s="1427"/>
      <c r="C119" s="1431"/>
      <c r="D119" s="1429"/>
      <c r="E119" s="1430"/>
    </row>
    <row r="120" spans="1:5" ht="15.75" thickBot="1" x14ac:dyDescent="0.3">
      <c r="A120" s="5" t="s">
        <v>15</v>
      </c>
      <c r="B120" s="1427" t="s">
        <v>578</v>
      </c>
      <c r="C120" s="1428"/>
      <c r="D120" s="1429"/>
      <c r="E120" s="1430"/>
    </row>
    <row r="121" spans="1:5" ht="15.75" thickBot="1" x14ac:dyDescent="0.3">
      <c r="A121" s="5" t="s">
        <v>16</v>
      </c>
      <c r="B121" s="1406" t="s">
        <v>283</v>
      </c>
      <c r="C121" s="1407"/>
      <c r="D121" s="1407"/>
      <c r="E121" s="1408"/>
    </row>
    <row r="122" spans="1:5" x14ac:dyDescent="0.25">
      <c r="A122" s="1381"/>
      <c r="B122" s="8">
        <v>2019</v>
      </c>
      <c r="C122" s="8">
        <v>2020</v>
      </c>
      <c r="D122" s="8">
        <v>2021</v>
      </c>
      <c r="E122" s="8">
        <v>2022</v>
      </c>
    </row>
    <row r="123" spans="1:5" ht="15.75" thickBot="1" x14ac:dyDescent="0.3">
      <c r="A123" s="1382"/>
      <c r="B123" s="9" t="s">
        <v>8</v>
      </c>
      <c r="C123" s="9" t="s">
        <v>9</v>
      </c>
      <c r="D123" s="9" t="s">
        <v>9</v>
      </c>
      <c r="E123" s="9" t="s">
        <v>9</v>
      </c>
    </row>
    <row r="124" spans="1:5" ht="15.75" thickBot="1" x14ac:dyDescent="0.3">
      <c r="A124" s="5" t="s">
        <v>17</v>
      </c>
      <c r="B124" s="10"/>
      <c r="C124" s="10"/>
      <c r="D124" s="10">
        <v>1</v>
      </c>
      <c r="E124" s="10">
        <v>1</v>
      </c>
    </row>
    <row r="125" spans="1:5" ht="15.75" thickBot="1" x14ac:dyDescent="0.3">
      <c r="A125" s="5" t="s">
        <v>18</v>
      </c>
      <c r="B125" s="10">
        <f>B138</f>
        <v>0</v>
      </c>
      <c r="C125" s="10">
        <f>C138</f>
        <v>54256</v>
      </c>
      <c r="D125" s="10">
        <f>D138</f>
        <v>59783</v>
      </c>
      <c r="E125" s="10">
        <f>E138</f>
        <v>57154</v>
      </c>
    </row>
    <row r="126" spans="1:5" ht="15.75" thickBot="1" x14ac:dyDescent="0.3">
      <c r="A126" s="5" t="s">
        <v>19</v>
      </c>
      <c r="B126" s="10" t="e">
        <f>B125/B124</f>
        <v>#DIV/0!</v>
      </c>
      <c r="C126" s="10" t="e">
        <f>C125/C124</f>
        <v>#DIV/0!</v>
      </c>
      <c r="D126" s="10">
        <f>D125/D124</f>
        <v>59783</v>
      </c>
      <c r="E126" s="10">
        <f>E125/E124</f>
        <v>57154</v>
      </c>
    </row>
    <row r="127" spans="1:5" ht="15.75" thickBot="1" x14ac:dyDescent="0.3">
      <c r="A127" s="5" t="s">
        <v>20</v>
      </c>
      <c r="B127" s="407" t="s">
        <v>21</v>
      </c>
      <c r="C127" s="11" t="e">
        <f t="shared" ref="C127:E129" si="3">C124/B124-1</f>
        <v>#DIV/0!</v>
      </c>
      <c r="D127" s="11" t="e">
        <f t="shared" si="3"/>
        <v>#DIV/0!</v>
      </c>
      <c r="E127" s="11">
        <f t="shared" si="3"/>
        <v>0</v>
      </c>
    </row>
    <row r="128" spans="1:5" ht="15.75" thickBot="1" x14ac:dyDescent="0.3">
      <c r="A128" s="5" t="s">
        <v>22</v>
      </c>
      <c r="B128" s="407" t="s">
        <v>21</v>
      </c>
      <c r="C128" s="11" t="e">
        <f t="shared" si="3"/>
        <v>#DIV/0!</v>
      </c>
      <c r="D128" s="11">
        <f t="shared" si="3"/>
        <v>0.10186891772338535</v>
      </c>
      <c r="E128" s="11">
        <f t="shared" si="3"/>
        <v>-4.3975712158975E-2</v>
      </c>
    </row>
    <row r="129" spans="1:5" ht="15.75" thickBot="1" x14ac:dyDescent="0.3">
      <c r="A129" s="5" t="s">
        <v>23</v>
      </c>
      <c r="B129" s="407" t="s">
        <v>21</v>
      </c>
      <c r="C129" s="11" t="e">
        <f t="shared" si="3"/>
        <v>#DIV/0!</v>
      </c>
      <c r="D129" s="11" t="e">
        <f t="shared" si="3"/>
        <v>#DIV/0!</v>
      </c>
      <c r="E129" s="11">
        <f t="shared" si="3"/>
        <v>-4.3975712158975E-2</v>
      </c>
    </row>
    <row r="130" spans="1:5" ht="15.75" thickBot="1" x14ac:dyDescent="0.3">
      <c r="A130" s="1378" t="s">
        <v>167</v>
      </c>
      <c r="B130" s="1379"/>
      <c r="C130" s="1379"/>
      <c r="D130" s="1379"/>
      <c r="E130" s="1380"/>
    </row>
    <row r="131" spans="1:5" x14ac:dyDescent="0.25">
      <c r="A131" s="1381"/>
      <c r="B131" s="8">
        <v>2019</v>
      </c>
      <c r="C131" s="8">
        <v>2020</v>
      </c>
      <c r="D131" s="8">
        <v>2021</v>
      </c>
      <c r="E131" s="8">
        <v>2022</v>
      </c>
    </row>
    <row r="132" spans="1:5" ht="15.75" thickBot="1" x14ac:dyDescent="0.3">
      <c r="A132" s="1382"/>
      <c r="B132" s="9" t="s">
        <v>8</v>
      </c>
      <c r="C132" s="9" t="s">
        <v>9</v>
      </c>
      <c r="D132" s="9" t="s">
        <v>9</v>
      </c>
      <c r="E132" s="9" t="s">
        <v>9</v>
      </c>
    </row>
    <row r="133" spans="1:5" ht="15.75" thickBot="1" x14ac:dyDescent="0.3">
      <c r="A133" s="13" t="s">
        <v>42</v>
      </c>
      <c r="B133" s="14">
        <f>B134+B135+B136+B137</f>
        <v>0</v>
      </c>
      <c r="C133" s="14">
        <f>C134+C135+C136+C137</f>
        <v>0</v>
      </c>
      <c r="D133" s="14">
        <f>D134+D135+D136+D137</f>
        <v>0</v>
      </c>
      <c r="E133" s="14">
        <f>E134+E135+E136+E137</f>
        <v>0</v>
      </c>
    </row>
    <row r="134" spans="1:5" ht="15.75" thickBot="1" x14ac:dyDescent="0.3">
      <c r="A134" s="26" t="s">
        <v>296</v>
      </c>
      <c r="B134" s="14"/>
      <c r="C134" s="14"/>
      <c r="D134" s="14"/>
      <c r="E134" s="14"/>
    </row>
    <row r="135" spans="1:5" ht="15.75" thickBot="1" x14ac:dyDescent="0.3">
      <c r="A135" s="26" t="s">
        <v>311</v>
      </c>
      <c r="B135" s="14"/>
      <c r="C135" s="14"/>
      <c r="D135" s="14"/>
      <c r="E135" s="14"/>
    </row>
    <row r="136" spans="1:5" ht="15.75" thickBot="1" x14ac:dyDescent="0.3">
      <c r="A136" s="26" t="s">
        <v>312</v>
      </c>
      <c r="B136" s="14"/>
      <c r="C136" s="14"/>
      <c r="D136" s="14"/>
      <c r="E136" s="14"/>
    </row>
    <row r="137" spans="1:5" ht="15.75" thickBot="1" x14ac:dyDescent="0.3">
      <c r="A137" s="26" t="s">
        <v>313</v>
      </c>
      <c r="B137" s="14"/>
      <c r="C137" s="14"/>
      <c r="D137" s="14"/>
      <c r="E137" s="14"/>
    </row>
    <row r="138" spans="1:5" ht="15.75" thickBot="1" x14ac:dyDescent="0.3">
      <c r="A138" s="13" t="s">
        <v>43</v>
      </c>
      <c r="B138" s="15">
        <f>B139+B140+B141+B142</f>
        <v>0</v>
      </c>
      <c r="C138" s="15">
        <f>C139+C140+C141+C142</f>
        <v>54256</v>
      </c>
      <c r="D138" s="15">
        <f>D139+D140+D141+D142</f>
        <v>59783</v>
      </c>
      <c r="E138" s="15">
        <f>E139+E140+E141+E142</f>
        <v>57154</v>
      </c>
    </row>
    <row r="139" spans="1:5" ht="15.75" thickBot="1" x14ac:dyDescent="0.3">
      <c r="A139" s="26" t="s">
        <v>296</v>
      </c>
      <c r="B139" s="15">
        <v>0</v>
      </c>
      <c r="C139" s="14">
        <f>60000-4009-1735</f>
        <v>54256</v>
      </c>
      <c r="D139" s="14">
        <f>60000-217</f>
        <v>59783</v>
      </c>
      <c r="E139" s="14">
        <f>60000-2846</f>
        <v>57154</v>
      </c>
    </row>
    <row r="140" spans="1:5" ht="15.75" thickBot="1" x14ac:dyDescent="0.3">
      <c r="A140" s="26" t="s">
        <v>311</v>
      </c>
      <c r="B140" s="15"/>
      <c r="C140" s="14"/>
      <c r="D140" s="14"/>
      <c r="E140" s="14"/>
    </row>
    <row r="141" spans="1:5" ht="15.75" thickBot="1" x14ac:dyDescent="0.3">
      <c r="A141" s="26" t="s">
        <v>312</v>
      </c>
      <c r="B141" s="15"/>
      <c r="C141" s="14"/>
      <c r="D141" s="14"/>
      <c r="E141" s="14"/>
    </row>
    <row r="142" spans="1:5" ht="15.75" thickBot="1" x14ac:dyDescent="0.3">
      <c r="A142" s="26" t="s">
        <v>313</v>
      </c>
      <c r="B142" s="15"/>
      <c r="C142" s="14"/>
      <c r="D142" s="14"/>
      <c r="E142" s="14"/>
    </row>
    <row r="143" spans="1:5" ht="15.75" thickBot="1" x14ac:dyDescent="0.3">
      <c r="A143" s="102" t="s">
        <v>31</v>
      </c>
      <c r="B143" s="15">
        <f>B133+B138</f>
        <v>0</v>
      </c>
      <c r="C143" s="15">
        <f>C133+C138</f>
        <v>54256</v>
      </c>
      <c r="D143" s="15">
        <f>D133+D138</f>
        <v>59783</v>
      </c>
      <c r="E143" s="15">
        <f>E133+E138</f>
        <v>57154</v>
      </c>
    </row>
    <row r="144" spans="1:5" ht="60" customHeight="1" thickBot="1" x14ac:dyDescent="0.3">
      <c r="A144" s="6" t="s">
        <v>49</v>
      </c>
      <c r="B144" s="1851" t="s">
        <v>580</v>
      </c>
      <c r="C144" s="1852"/>
      <c r="D144" s="1852"/>
      <c r="E144" s="1853"/>
    </row>
    <row r="145" spans="1:5" ht="15.75" thickBot="1" x14ac:dyDescent="0.3">
      <c r="A145" s="1411" t="s">
        <v>50</v>
      </c>
      <c r="B145" s="1412"/>
      <c r="C145" s="1412"/>
      <c r="D145" s="1412"/>
      <c r="E145" s="1413"/>
    </row>
    <row r="146" spans="1:5" ht="15.75" thickBot="1" x14ac:dyDescent="0.3">
      <c r="A146" s="54" t="s">
        <v>581</v>
      </c>
      <c r="B146" s="90">
        <v>0.9</v>
      </c>
      <c r="C146" s="90">
        <v>0.85</v>
      </c>
      <c r="D146" s="90">
        <v>0.95</v>
      </c>
      <c r="E146" s="90">
        <v>1</v>
      </c>
    </row>
    <row r="147" spans="1:5" ht="23.25" thickBot="1" x14ac:dyDescent="0.3">
      <c r="A147" s="54" t="s">
        <v>582</v>
      </c>
      <c r="B147" s="90">
        <v>0.5</v>
      </c>
      <c r="C147" s="90">
        <v>0.5</v>
      </c>
      <c r="D147" s="90">
        <v>0.5</v>
      </c>
      <c r="E147" s="90">
        <v>0.5</v>
      </c>
    </row>
    <row r="148" spans="1:5" ht="23.25" thickBot="1" x14ac:dyDescent="0.3">
      <c r="A148" s="54" t="s">
        <v>583</v>
      </c>
      <c r="B148" s="90">
        <v>0.4</v>
      </c>
      <c r="C148" s="90">
        <v>0.45</v>
      </c>
      <c r="D148" s="90">
        <v>0.5</v>
      </c>
      <c r="E148" s="90">
        <v>0.55000000000000004</v>
      </c>
    </row>
    <row r="149" spans="1:5" ht="23.25" thickBot="1" x14ac:dyDescent="0.3">
      <c r="A149" s="54" t="s">
        <v>584</v>
      </c>
      <c r="B149" s="90">
        <v>0.6</v>
      </c>
      <c r="C149" s="90">
        <v>0.55000000000000004</v>
      </c>
      <c r="D149" s="90">
        <v>0.5</v>
      </c>
      <c r="E149" s="90">
        <v>0.45</v>
      </c>
    </row>
    <row r="150" spans="1:5" ht="15.75" thickBot="1" x14ac:dyDescent="0.3">
      <c r="A150" s="1414" t="s">
        <v>51</v>
      </c>
      <c r="B150" s="1415"/>
      <c r="C150" s="1415"/>
      <c r="D150" s="1415"/>
      <c r="E150" s="1416"/>
    </row>
    <row r="151" spans="1:5" ht="15.75" thickBot="1" x14ac:dyDescent="0.3">
      <c r="A151" s="1322" t="s">
        <v>13</v>
      </c>
      <c r="B151" s="1323"/>
      <c r="C151" s="1323"/>
      <c r="D151" s="1323"/>
      <c r="E151" s="1324"/>
    </row>
    <row r="152" spans="1:5" ht="21" customHeight="1" thickBot="1" x14ac:dyDescent="0.3">
      <c r="A152" s="7" t="s">
        <v>14</v>
      </c>
      <c r="B152" s="1417" t="s">
        <v>585</v>
      </c>
      <c r="C152" s="1418"/>
      <c r="D152" s="1418"/>
      <c r="E152" s="1419"/>
    </row>
    <row r="153" spans="1:5" ht="21" customHeight="1" thickBot="1" x14ac:dyDescent="0.3">
      <c r="A153" s="5" t="s">
        <v>15</v>
      </c>
      <c r="B153" s="1417" t="s">
        <v>585</v>
      </c>
      <c r="C153" s="1418"/>
      <c r="D153" s="1418"/>
      <c r="E153" s="1419"/>
    </row>
    <row r="154" spans="1:5" ht="15.75" thickBot="1" x14ac:dyDescent="0.3">
      <c r="A154" s="5" t="s">
        <v>16</v>
      </c>
      <c r="B154" s="1406" t="s">
        <v>586</v>
      </c>
      <c r="C154" s="1407"/>
      <c r="D154" s="1407"/>
      <c r="E154" s="1408"/>
    </row>
    <row r="155" spans="1:5" x14ac:dyDescent="0.25">
      <c r="A155" s="1381"/>
      <c r="B155" s="8">
        <v>2019</v>
      </c>
      <c r="C155" s="8">
        <v>2020</v>
      </c>
      <c r="D155" s="8">
        <v>2021</v>
      </c>
      <c r="E155" s="8">
        <v>2022</v>
      </c>
    </row>
    <row r="156" spans="1:5" ht="15.75" thickBot="1" x14ac:dyDescent="0.3">
      <c r="A156" s="1382"/>
      <c r="B156" s="9" t="s">
        <v>8</v>
      </c>
      <c r="C156" s="9" t="s">
        <v>9</v>
      </c>
      <c r="D156" s="9" t="s">
        <v>9</v>
      </c>
      <c r="E156" s="9" t="s">
        <v>9</v>
      </c>
    </row>
    <row r="157" spans="1:5" ht="15.75" thickBot="1" x14ac:dyDescent="0.3">
      <c r="A157" s="5" t="s">
        <v>17</v>
      </c>
      <c r="B157" s="10">
        <v>250</v>
      </c>
      <c r="C157" s="10">
        <v>98</v>
      </c>
      <c r="D157" s="10">
        <v>103</v>
      </c>
      <c r="E157" s="10">
        <v>115</v>
      </c>
    </row>
    <row r="158" spans="1:5" ht="15.75" thickBot="1" x14ac:dyDescent="0.3">
      <c r="A158" s="5" t="s">
        <v>18</v>
      </c>
      <c r="B158" s="10">
        <f>B187</f>
        <v>42778</v>
      </c>
      <c r="C158" s="10">
        <f>C187</f>
        <v>16787</v>
      </c>
      <c r="D158" s="10">
        <f>D187</f>
        <v>17711</v>
      </c>
      <c r="E158" s="10">
        <f>E187</f>
        <v>19787</v>
      </c>
    </row>
    <row r="159" spans="1:5" ht="15.75" thickBot="1" x14ac:dyDescent="0.3">
      <c r="A159" s="5" t="s">
        <v>19</v>
      </c>
      <c r="B159" s="10">
        <f>B158/B157</f>
        <v>171.11199999999999</v>
      </c>
      <c r="C159" s="10">
        <f>C158/C157</f>
        <v>171.29591836734693</v>
      </c>
      <c r="D159" s="10">
        <f>D158/D157</f>
        <v>171.95145631067962</v>
      </c>
      <c r="E159" s="10">
        <f>E158/E157</f>
        <v>172.06086956521739</v>
      </c>
    </row>
    <row r="160" spans="1:5" ht="15.75" thickBot="1" x14ac:dyDescent="0.3">
      <c r="A160" s="5" t="s">
        <v>20</v>
      </c>
      <c r="B160" s="407" t="s">
        <v>21</v>
      </c>
      <c r="C160" s="11">
        <f t="shared" ref="C160:E162" si="4">C157/B157-1</f>
        <v>-0.60799999999999998</v>
      </c>
      <c r="D160" s="11">
        <f t="shared" si="4"/>
        <v>5.1020408163265252E-2</v>
      </c>
      <c r="E160" s="11">
        <f t="shared" si="4"/>
        <v>0.11650485436893199</v>
      </c>
    </row>
    <row r="161" spans="1:7" ht="15.75" thickBot="1" x14ac:dyDescent="0.3">
      <c r="A161" s="5" t="s">
        <v>22</v>
      </c>
      <c r="B161" s="407" t="s">
        <v>21</v>
      </c>
      <c r="C161" s="11">
        <f t="shared" si="4"/>
        <v>-0.60757866192902887</v>
      </c>
      <c r="D161" s="11">
        <f t="shared" si="4"/>
        <v>5.5042592482277941E-2</v>
      </c>
      <c r="E161" s="11">
        <f t="shared" si="4"/>
        <v>0.11721528993281005</v>
      </c>
    </row>
    <row r="162" spans="1:7" ht="15.75" thickBot="1" x14ac:dyDescent="0.3">
      <c r="A162" s="5" t="s">
        <v>23</v>
      </c>
      <c r="B162" s="407" t="s">
        <v>21</v>
      </c>
      <c r="C162" s="11">
        <f t="shared" si="4"/>
        <v>1.0748420177832951E-3</v>
      </c>
      <c r="D162" s="11">
        <f t="shared" si="4"/>
        <v>3.8269326530413483E-3</v>
      </c>
      <c r="E162" s="11">
        <f t="shared" si="4"/>
        <v>6.3630315721252551E-4</v>
      </c>
      <c r="G162" s="1124"/>
    </row>
    <row r="163" spans="1:7" ht="15.75" thickBot="1" x14ac:dyDescent="0.3">
      <c r="A163" s="1378" t="s">
        <v>164</v>
      </c>
      <c r="B163" s="1379"/>
      <c r="C163" s="1379"/>
      <c r="D163" s="1379"/>
      <c r="E163" s="1380"/>
    </row>
    <row r="164" spans="1:7" x14ac:dyDescent="0.25">
      <c r="A164" s="1381"/>
      <c r="B164" s="8">
        <v>2018</v>
      </c>
      <c r="C164" s="8">
        <v>2019</v>
      </c>
      <c r="D164" s="8">
        <v>2020</v>
      </c>
      <c r="E164" s="8">
        <v>2021</v>
      </c>
    </row>
    <row r="165" spans="1:7" ht="15.75" thickBot="1" x14ac:dyDescent="0.3">
      <c r="A165" s="1382"/>
      <c r="B165" s="9" t="s">
        <v>8</v>
      </c>
      <c r="C165" s="9" t="s">
        <v>9</v>
      </c>
      <c r="D165" s="9" t="s">
        <v>9</v>
      </c>
      <c r="E165" s="9" t="s">
        <v>9</v>
      </c>
    </row>
    <row r="166" spans="1:7" ht="15.75" thickBot="1" x14ac:dyDescent="0.3">
      <c r="A166" s="13" t="s">
        <v>24</v>
      </c>
      <c r="B166" s="14">
        <v>0</v>
      </c>
      <c r="C166" s="14">
        <v>0</v>
      </c>
      <c r="D166" s="14">
        <v>0</v>
      </c>
      <c r="E166" s="14">
        <v>0</v>
      </c>
    </row>
    <row r="167" spans="1:7" ht="15.75" thickBot="1" x14ac:dyDescent="0.3">
      <c r="A167" s="26" t="s">
        <v>296</v>
      </c>
      <c r="B167" s="15"/>
      <c r="C167" s="14"/>
      <c r="D167" s="14"/>
      <c r="E167" s="14"/>
    </row>
    <row r="168" spans="1:7" ht="15.75" thickBot="1" x14ac:dyDescent="0.3">
      <c r="A168" s="26" t="s">
        <v>297</v>
      </c>
      <c r="B168" s="15"/>
      <c r="C168" s="14"/>
      <c r="D168" s="27"/>
      <c r="E168" s="27"/>
    </row>
    <row r="169" spans="1:7" ht="21" customHeight="1" thickBot="1" x14ac:dyDescent="0.3">
      <c r="A169" s="13" t="s">
        <v>25</v>
      </c>
      <c r="B169" s="14"/>
      <c r="C169" s="14"/>
      <c r="D169" s="14"/>
      <c r="E169" s="14"/>
    </row>
    <row r="170" spans="1:7" ht="15.75" thickBot="1" x14ac:dyDescent="0.3">
      <c r="A170" s="26" t="s">
        <v>296</v>
      </c>
      <c r="B170" s="15"/>
      <c r="C170" s="14"/>
      <c r="D170" s="14"/>
      <c r="E170" s="14"/>
    </row>
    <row r="171" spans="1:7" ht="15.75" thickBot="1" x14ac:dyDescent="0.3">
      <c r="A171" s="26" t="s">
        <v>297</v>
      </c>
      <c r="B171" s="15"/>
      <c r="C171" s="14"/>
      <c r="D171" s="14"/>
      <c r="E171" s="14"/>
    </row>
    <row r="172" spans="1:7" ht="15.75" thickBot="1" x14ac:dyDescent="0.3">
      <c r="A172" s="13" t="s">
        <v>26</v>
      </c>
      <c r="B172" s="15">
        <f>B173</f>
        <v>42778</v>
      </c>
      <c r="C172" s="15">
        <f>C173</f>
        <v>16787</v>
      </c>
      <c r="D172" s="15">
        <f>D173</f>
        <v>17711</v>
      </c>
      <c r="E172" s="15">
        <f>E173</f>
        <v>19787</v>
      </c>
    </row>
    <row r="173" spans="1:7" ht="15.75" thickBot="1" x14ac:dyDescent="0.3">
      <c r="A173" s="26" t="s">
        <v>296</v>
      </c>
      <c r="B173" s="31">
        <f>38500+4277+15-14</f>
        <v>42778</v>
      </c>
      <c r="C173" s="31">
        <f>13750+528+2509</f>
        <v>16787</v>
      </c>
      <c r="D173" s="14">
        <f>15125+528+2058</f>
        <v>17711</v>
      </c>
      <c r="E173" s="14">
        <f>16500+528+2759</f>
        <v>19787</v>
      </c>
    </row>
    <row r="174" spans="1:7" ht="15.75" thickBot="1" x14ac:dyDescent="0.3">
      <c r="A174" s="26" t="s">
        <v>297</v>
      </c>
      <c r="B174" s="15"/>
      <c r="C174" s="14"/>
      <c r="D174" s="14"/>
      <c r="E174" s="14"/>
    </row>
    <row r="175" spans="1:7" ht="15.75" thickBot="1" x14ac:dyDescent="0.3">
      <c r="A175" s="13" t="s">
        <v>27</v>
      </c>
      <c r="B175" s="15"/>
      <c r="C175" s="14"/>
      <c r="D175" s="14"/>
      <c r="E175" s="14"/>
    </row>
    <row r="176" spans="1:7" ht="15.75" thickBot="1" x14ac:dyDescent="0.3">
      <c r="A176" s="26" t="s">
        <v>296</v>
      </c>
      <c r="B176" s="15"/>
      <c r="C176" s="14"/>
      <c r="D176" s="14"/>
      <c r="E176" s="14"/>
    </row>
    <row r="177" spans="1:5" ht="15.75" thickBot="1" x14ac:dyDescent="0.3">
      <c r="A177" s="26" t="s">
        <v>297</v>
      </c>
      <c r="B177" s="15"/>
      <c r="C177" s="14"/>
      <c r="D177" s="14"/>
      <c r="E177" s="14"/>
    </row>
    <row r="178" spans="1:5" ht="15.75" thickBot="1" x14ac:dyDescent="0.3">
      <c r="A178" s="13" t="s">
        <v>28</v>
      </c>
      <c r="B178" s="15"/>
      <c r="C178" s="14"/>
      <c r="D178" s="14"/>
      <c r="E178" s="14"/>
    </row>
    <row r="179" spans="1:5" ht="15.75" thickBot="1" x14ac:dyDescent="0.3">
      <c r="A179" s="26" t="s">
        <v>296</v>
      </c>
      <c r="B179" s="15"/>
      <c r="C179" s="14"/>
      <c r="D179" s="14"/>
      <c r="E179" s="14"/>
    </row>
    <row r="180" spans="1:5" ht="15.75" thickBot="1" x14ac:dyDescent="0.3">
      <c r="A180" s="26" t="s">
        <v>297</v>
      </c>
      <c r="B180" s="15"/>
      <c r="C180" s="14"/>
      <c r="D180" s="14"/>
      <c r="E180" s="14"/>
    </row>
    <row r="181" spans="1:5" ht="15.75" thickBot="1" x14ac:dyDescent="0.3">
      <c r="A181" s="13" t="s">
        <v>29</v>
      </c>
      <c r="B181" s="15"/>
      <c r="C181" s="14"/>
      <c r="D181" s="14"/>
      <c r="E181" s="14"/>
    </row>
    <row r="182" spans="1:5" ht="15.75" thickBot="1" x14ac:dyDescent="0.3">
      <c r="A182" s="26" t="s">
        <v>296</v>
      </c>
      <c r="B182" s="15"/>
      <c r="C182" s="14"/>
      <c r="D182" s="14"/>
      <c r="E182" s="14"/>
    </row>
    <row r="183" spans="1:5" ht="15.75" thickBot="1" x14ac:dyDescent="0.3">
      <c r="A183" s="26" t="s">
        <v>297</v>
      </c>
      <c r="B183" s="15"/>
      <c r="C183" s="14"/>
      <c r="D183" s="14"/>
      <c r="E183" s="14"/>
    </row>
    <row r="184" spans="1:5" ht="24.75" thickBot="1" x14ac:dyDescent="0.3">
      <c r="A184" s="13" t="s">
        <v>30</v>
      </c>
      <c r="B184" s="15">
        <v>0</v>
      </c>
      <c r="C184" s="14"/>
      <c r="D184" s="14">
        <f>C184*1.03*0.99</f>
        <v>0</v>
      </c>
      <c r="E184" s="14">
        <f>D184*1.03*0.99</f>
        <v>0</v>
      </c>
    </row>
    <row r="185" spans="1:5" ht="15.75" thickBot="1" x14ac:dyDescent="0.3">
      <c r="A185" s="26" t="s">
        <v>296</v>
      </c>
      <c r="B185" s="15"/>
      <c r="C185" s="40"/>
      <c r="D185" s="40"/>
      <c r="E185" s="40"/>
    </row>
    <row r="186" spans="1:5" ht="15.75" thickBot="1" x14ac:dyDescent="0.3">
      <c r="A186" s="26" t="s">
        <v>297</v>
      </c>
      <c r="B186" s="15"/>
      <c r="C186" s="98"/>
      <c r="D186" s="40"/>
      <c r="E186" s="40"/>
    </row>
    <row r="187" spans="1:5" ht="15.75" thickBot="1" x14ac:dyDescent="0.3">
      <c r="A187" s="16" t="s">
        <v>31</v>
      </c>
      <c r="B187" s="15">
        <f>B184+B181+B178+B175+B172+B169+B166</f>
        <v>42778</v>
      </c>
      <c r="C187" s="15">
        <f>C184+C181+C178+C175+C172+C169+C166</f>
        <v>16787</v>
      </c>
      <c r="D187" s="15">
        <f>D184+D181+D178+D175+D172+D169+D166</f>
        <v>17711</v>
      </c>
      <c r="E187" s="15">
        <f>E184+E181+E178+E175+E172+E169+E166</f>
        <v>19787</v>
      </c>
    </row>
    <row r="188" spans="1:5" ht="15.75" thickBot="1" x14ac:dyDescent="0.3">
      <c r="A188" s="17" t="s">
        <v>32</v>
      </c>
      <c r="B188" s="18">
        <f>IF(B187-B158=0,0,"Error")</f>
        <v>0</v>
      </c>
      <c r="C188" s="18">
        <f>IF(C187-C158=0,0,"Error")</f>
        <v>0</v>
      </c>
      <c r="D188" s="18">
        <f>IF(D187-D158=0,0,"Error")</f>
        <v>0</v>
      </c>
      <c r="E188" s="18">
        <f>IF(E187-E158=0,0,"Error")</f>
        <v>0</v>
      </c>
    </row>
    <row r="189" spans="1:5" ht="15.75" thickBot="1" x14ac:dyDescent="0.3">
      <c r="A189" s="1322" t="s">
        <v>46</v>
      </c>
      <c r="B189" s="1323"/>
      <c r="C189" s="1323"/>
      <c r="D189" s="1323"/>
      <c r="E189" s="1324"/>
    </row>
    <row r="190" spans="1:5" ht="15.75" thickBot="1" x14ac:dyDescent="0.3">
      <c r="A190" s="1322" t="s">
        <v>40</v>
      </c>
      <c r="B190" s="1323"/>
      <c r="C190" s="1323"/>
      <c r="D190" s="1323"/>
      <c r="E190" s="1324"/>
    </row>
    <row r="191" spans="1:5" ht="15.75" thickBot="1" x14ac:dyDescent="0.3">
      <c r="A191" s="19" t="s">
        <v>45</v>
      </c>
      <c r="B191" s="1449" t="s">
        <v>520</v>
      </c>
      <c r="C191" s="1450"/>
      <c r="D191" s="1450"/>
      <c r="E191" s="1451"/>
    </row>
    <row r="192" spans="1:5" ht="34.5" thickBot="1" x14ac:dyDescent="0.3">
      <c r="A192" s="7" t="s">
        <v>14</v>
      </c>
      <c r="B192" s="129" t="s">
        <v>587</v>
      </c>
      <c r="C192" s="108" t="s">
        <v>306</v>
      </c>
      <c r="D192" s="412" t="s">
        <v>1427</v>
      </c>
      <c r="E192" s="107"/>
    </row>
    <row r="193" spans="1:5" ht="15.75" thickBot="1" x14ac:dyDescent="0.3">
      <c r="A193" s="5" t="s">
        <v>15</v>
      </c>
      <c r="B193" s="1411" t="s">
        <v>588</v>
      </c>
      <c r="C193" s="1412"/>
      <c r="D193" s="1412"/>
      <c r="E193" s="1413"/>
    </row>
    <row r="194" spans="1:5" ht="15.75" thickBot="1" x14ac:dyDescent="0.3">
      <c r="A194" s="5" t="s">
        <v>16</v>
      </c>
      <c r="B194" s="1406" t="s">
        <v>129</v>
      </c>
      <c r="C194" s="1407"/>
      <c r="D194" s="1407"/>
      <c r="E194" s="1408"/>
    </row>
    <row r="195" spans="1:5" x14ac:dyDescent="0.25">
      <c r="A195" s="1381"/>
      <c r="B195" s="8">
        <v>2019</v>
      </c>
      <c r="C195" s="8">
        <v>2020</v>
      </c>
      <c r="D195" s="8">
        <v>2021</v>
      </c>
      <c r="E195" s="8">
        <v>2022</v>
      </c>
    </row>
    <row r="196" spans="1:5" ht="15.75" thickBot="1" x14ac:dyDescent="0.3">
      <c r="A196" s="1382"/>
      <c r="B196" s="9" t="s">
        <v>8</v>
      </c>
      <c r="C196" s="9" t="s">
        <v>9</v>
      </c>
      <c r="D196" s="9" t="s">
        <v>9</v>
      </c>
      <c r="E196" s="9" t="s">
        <v>9</v>
      </c>
    </row>
    <row r="197" spans="1:5" ht="15.75" thickBot="1" x14ac:dyDescent="0.3">
      <c r="A197" s="5" t="s">
        <v>17</v>
      </c>
      <c r="B197" s="10">
        <v>0</v>
      </c>
      <c r="C197" s="10">
        <v>1</v>
      </c>
      <c r="D197" s="10">
        <v>0</v>
      </c>
      <c r="E197" s="10">
        <v>0</v>
      </c>
    </row>
    <row r="198" spans="1:5" ht="15.75" thickBot="1" x14ac:dyDescent="0.3">
      <c r="A198" s="5" t="s">
        <v>18</v>
      </c>
      <c r="B198" s="10">
        <f>B211</f>
        <v>5000</v>
      </c>
      <c r="C198" s="10">
        <f>C211</f>
        <v>0</v>
      </c>
      <c r="D198" s="10">
        <f>D211</f>
        <v>0</v>
      </c>
      <c r="E198" s="10">
        <f>E211</f>
        <v>0</v>
      </c>
    </row>
    <row r="199" spans="1:5" ht="15.75" thickBot="1" x14ac:dyDescent="0.3">
      <c r="A199" s="5" t="s">
        <v>19</v>
      </c>
      <c r="B199" s="10" t="e">
        <f>B198/B197</f>
        <v>#DIV/0!</v>
      </c>
      <c r="C199" s="10">
        <f>C198/C197</f>
        <v>0</v>
      </c>
      <c r="D199" s="10" t="e">
        <f>D198/D197</f>
        <v>#DIV/0!</v>
      </c>
      <c r="E199" s="10">
        <f>E198/1</f>
        <v>0</v>
      </c>
    </row>
    <row r="200" spans="1:5" ht="15.75" thickBot="1" x14ac:dyDescent="0.3">
      <c r="A200" s="5" t="s">
        <v>20</v>
      </c>
      <c r="B200" s="407" t="s">
        <v>21</v>
      </c>
      <c r="C200" s="11" t="e">
        <f t="shared" ref="C200:E202" si="5">C197/B197-1</f>
        <v>#DIV/0!</v>
      </c>
      <c r="D200" s="11">
        <f t="shared" si="5"/>
        <v>-1</v>
      </c>
      <c r="E200" s="11" t="e">
        <f t="shared" si="5"/>
        <v>#DIV/0!</v>
      </c>
    </row>
    <row r="201" spans="1:5" ht="15.75" thickBot="1" x14ac:dyDescent="0.3">
      <c r="A201" s="5" t="s">
        <v>22</v>
      </c>
      <c r="B201" s="407" t="s">
        <v>21</v>
      </c>
      <c r="C201" s="11">
        <f t="shared" si="5"/>
        <v>-1</v>
      </c>
      <c r="D201" s="11" t="e">
        <f t="shared" si="5"/>
        <v>#DIV/0!</v>
      </c>
      <c r="E201" s="11" t="e">
        <f t="shared" si="5"/>
        <v>#DIV/0!</v>
      </c>
    </row>
    <row r="202" spans="1:5" ht="15.75" thickBot="1" x14ac:dyDescent="0.3">
      <c r="A202" s="5" t="s">
        <v>23</v>
      </c>
      <c r="B202" s="407" t="s">
        <v>21</v>
      </c>
      <c r="C202" s="11" t="e">
        <f t="shared" si="5"/>
        <v>#DIV/0!</v>
      </c>
      <c r="D202" s="11" t="e">
        <f t="shared" si="5"/>
        <v>#DIV/0!</v>
      </c>
      <c r="E202" s="11" t="e">
        <f t="shared" si="5"/>
        <v>#DIV/0!</v>
      </c>
    </row>
    <row r="203" spans="1:5" ht="15.75" thickBot="1" x14ac:dyDescent="0.3">
      <c r="A203" s="1378" t="s">
        <v>164</v>
      </c>
      <c r="B203" s="1379"/>
      <c r="C203" s="1379"/>
      <c r="D203" s="1379"/>
      <c r="E203" s="1380"/>
    </row>
    <row r="204" spans="1:5" x14ac:dyDescent="0.25">
      <c r="A204" s="1381"/>
      <c r="B204" s="8">
        <v>2019</v>
      </c>
      <c r="C204" s="8">
        <v>2020</v>
      </c>
      <c r="D204" s="8">
        <v>2021</v>
      </c>
      <c r="E204" s="8">
        <v>2022</v>
      </c>
    </row>
    <row r="205" spans="1:5" ht="15.75" thickBot="1" x14ac:dyDescent="0.3">
      <c r="A205" s="1382"/>
      <c r="B205" s="9" t="s">
        <v>8</v>
      </c>
      <c r="C205" s="9" t="s">
        <v>9</v>
      </c>
      <c r="D205" s="9" t="s">
        <v>9</v>
      </c>
      <c r="E205" s="9" t="s">
        <v>9</v>
      </c>
    </row>
    <row r="206" spans="1:5" ht="15.75" thickBot="1" x14ac:dyDescent="0.3">
      <c r="A206" s="13" t="s">
        <v>42</v>
      </c>
      <c r="B206" s="14">
        <f>B207+B208+B209+B210</f>
        <v>0</v>
      </c>
      <c r="C206" s="14">
        <f>C207+C208+C209+C210</f>
        <v>0</v>
      </c>
      <c r="D206" s="14">
        <f>D207+D208+D209+D210</f>
        <v>0</v>
      </c>
      <c r="E206" s="14">
        <f>E207+E208+E209+E210</f>
        <v>0</v>
      </c>
    </row>
    <row r="207" spans="1:5" ht="15.75" thickBot="1" x14ac:dyDescent="0.3">
      <c r="A207" s="26" t="s">
        <v>296</v>
      </c>
      <c r="B207" s="14"/>
      <c r="C207" s="14"/>
      <c r="D207" s="14"/>
      <c r="E207" s="14"/>
    </row>
    <row r="208" spans="1:5" ht="15.75" thickBot="1" x14ac:dyDescent="0.3">
      <c r="A208" s="26" t="s">
        <v>311</v>
      </c>
      <c r="B208" s="14"/>
      <c r="C208" s="14"/>
      <c r="D208" s="14"/>
      <c r="E208" s="14"/>
    </row>
    <row r="209" spans="1:5" ht="15.75" thickBot="1" x14ac:dyDescent="0.3">
      <c r="A209" s="26" t="s">
        <v>312</v>
      </c>
      <c r="B209" s="14"/>
      <c r="C209" s="14"/>
      <c r="D209" s="14"/>
      <c r="E209" s="14"/>
    </row>
    <row r="210" spans="1:5" ht="15.75" thickBot="1" x14ac:dyDescent="0.3">
      <c r="A210" s="26" t="s">
        <v>313</v>
      </c>
      <c r="B210" s="14"/>
      <c r="C210" s="14"/>
      <c r="D210" s="14"/>
      <c r="E210" s="14"/>
    </row>
    <row r="211" spans="1:5" ht="15.75" thickBot="1" x14ac:dyDescent="0.3">
      <c r="A211" s="13" t="s">
        <v>43</v>
      </c>
      <c r="B211" s="15">
        <f>B212+B213+B214+B215</f>
        <v>5000</v>
      </c>
      <c r="C211" s="15">
        <f>C212+C213+C214+C215</f>
        <v>0</v>
      </c>
      <c r="D211" s="15">
        <f>D212+D213+D214+D215</f>
        <v>0</v>
      </c>
      <c r="E211" s="15">
        <f>E212+E213+E214+E215</f>
        <v>0</v>
      </c>
    </row>
    <row r="212" spans="1:5" ht="15.75" thickBot="1" x14ac:dyDescent="0.3">
      <c r="A212" s="26" t="s">
        <v>296</v>
      </c>
      <c r="B212" s="14">
        <v>5000</v>
      </c>
      <c r="C212" s="14"/>
      <c r="D212" s="14"/>
      <c r="E212" s="14"/>
    </row>
    <row r="213" spans="1:5" ht="15.75" thickBot="1" x14ac:dyDescent="0.3">
      <c r="A213" s="26" t="s">
        <v>311</v>
      </c>
      <c r="B213" s="15"/>
      <c r="C213" s="14"/>
      <c r="D213" s="14"/>
      <c r="E213" s="14"/>
    </row>
    <row r="214" spans="1:5" ht="15.75" thickBot="1" x14ac:dyDescent="0.3">
      <c r="A214" s="26" t="s">
        <v>312</v>
      </c>
      <c r="B214" s="15"/>
      <c r="C214" s="14"/>
      <c r="D214" s="14"/>
      <c r="E214" s="14"/>
    </row>
    <row r="215" spans="1:5" ht="15.75" thickBot="1" x14ac:dyDescent="0.3">
      <c r="A215" s="26" t="s">
        <v>313</v>
      </c>
      <c r="B215" s="15"/>
      <c r="C215" s="14"/>
      <c r="D215" s="14"/>
      <c r="E215" s="14"/>
    </row>
    <row r="216" spans="1:5" ht="15.75" thickBot="1" x14ac:dyDescent="0.3">
      <c r="A216" s="102" t="s">
        <v>31</v>
      </c>
      <c r="B216" s="15">
        <f>B206+B211</f>
        <v>5000</v>
      </c>
      <c r="C216" s="15">
        <f>C206+C211</f>
        <v>0</v>
      </c>
      <c r="D216" s="15">
        <f>D206+D211</f>
        <v>0</v>
      </c>
      <c r="E216" s="15">
        <f>E206+E211</f>
        <v>0</v>
      </c>
    </row>
    <row r="217" spans="1:5" ht="68.25" customHeight="1" thickBot="1" x14ac:dyDescent="0.3">
      <c r="A217" s="6" t="s">
        <v>54</v>
      </c>
      <c r="B217" s="1854" t="s">
        <v>589</v>
      </c>
      <c r="C217" s="1855"/>
      <c r="D217" s="1855"/>
      <c r="E217" s="1856"/>
    </row>
    <row r="218" spans="1:5" ht="15.75" thickBot="1" x14ac:dyDescent="0.3">
      <c r="A218" s="1411" t="s">
        <v>55</v>
      </c>
      <c r="B218" s="1412"/>
      <c r="C218" s="1412"/>
      <c r="D218" s="1412"/>
      <c r="E218" s="1413"/>
    </row>
    <row r="219" spans="1:5" ht="23.25" thickBot="1" x14ac:dyDescent="0.3">
      <c r="A219" s="54" t="s">
        <v>590</v>
      </c>
      <c r="B219" s="90">
        <v>0.45</v>
      </c>
      <c r="C219" s="90">
        <v>0.5</v>
      </c>
      <c r="D219" s="90">
        <v>0.55000000000000004</v>
      </c>
      <c r="E219" s="90">
        <v>0.6</v>
      </c>
    </row>
    <row r="220" spans="1:5" ht="23.25" thickBot="1" x14ac:dyDescent="0.3">
      <c r="A220" s="151" t="s">
        <v>591</v>
      </c>
      <c r="B220" s="90">
        <v>0.45</v>
      </c>
      <c r="C220" s="90">
        <v>0.5</v>
      </c>
      <c r="D220" s="90">
        <v>0.55000000000000004</v>
      </c>
      <c r="E220" s="90">
        <v>0.6</v>
      </c>
    </row>
    <row r="221" spans="1:5" ht="15.75" thickBot="1" x14ac:dyDescent="0.3">
      <c r="A221" s="152" t="s">
        <v>592</v>
      </c>
      <c r="B221" s="90">
        <v>7.0000000000000007E-2</v>
      </c>
      <c r="C221" s="90">
        <v>0.08</v>
      </c>
      <c r="D221" s="90">
        <v>0.09</v>
      </c>
      <c r="E221" s="90">
        <v>0.1</v>
      </c>
    </row>
    <row r="222" spans="1:5" ht="15.75" thickBot="1" x14ac:dyDescent="0.3">
      <c r="A222" s="1414" t="s">
        <v>12</v>
      </c>
      <c r="B222" s="1415"/>
      <c r="C222" s="1415"/>
      <c r="D222" s="1415"/>
      <c r="E222" s="1416"/>
    </row>
    <row r="223" spans="1:5" ht="15.75" thickBot="1" x14ac:dyDescent="0.3">
      <c r="A223" s="1322" t="s">
        <v>13</v>
      </c>
      <c r="B223" s="1323"/>
      <c r="C223" s="1323"/>
      <c r="D223" s="1323"/>
      <c r="E223" s="1324"/>
    </row>
    <row r="224" spans="1:5" ht="15.75" thickBot="1" x14ac:dyDescent="0.3">
      <c r="A224" s="7" t="s">
        <v>14</v>
      </c>
      <c r="B224" s="1417" t="s">
        <v>593</v>
      </c>
      <c r="C224" s="1418"/>
      <c r="D224" s="1418"/>
      <c r="E224" s="1419"/>
    </row>
    <row r="225" spans="1:5" ht="15.75" customHeight="1" thickBot="1" x14ac:dyDescent="0.3">
      <c r="A225" s="5" t="s">
        <v>15</v>
      </c>
      <c r="B225" s="1417" t="s">
        <v>593</v>
      </c>
      <c r="C225" s="1418"/>
      <c r="D225" s="1418"/>
      <c r="E225" s="1419"/>
    </row>
    <row r="226" spans="1:5" ht="15.75" thickBot="1" x14ac:dyDescent="0.3">
      <c r="A226" s="5" t="s">
        <v>16</v>
      </c>
      <c r="B226" s="1406" t="s">
        <v>594</v>
      </c>
      <c r="C226" s="1407"/>
      <c r="D226" s="1407"/>
      <c r="E226" s="1408"/>
    </row>
    <row r="227" spans="1:5" x14ac:dyDescent="0.25">
      <c r="A227" s="1381"/>
      <c r="B227" s="8">
        <v>2019</v>
      </c>
      <c r="C227" s="8">
        <v>2020</v>
      </c>
      <c r="D227" s="8">
        <v>2021</v>
      </c>
      <c r="E227" s="8">
        <v>2022</v>
      </c>
    </row>
    <row r="228" spans="1:5" ht="15.75" thickBot="1" x14ac:dyDescent="0.3">
      <c r="A228" s="1382"/>
      <c r="B228" s="9" t="s">
        <v>8</v>
      </c>
      <c r="C228" s="9" t="s">
        <v>9</v>
      </c>
      <c r="D228" s="9" t="s">
        <v>9</v>
      </c>
      <c r="E228" s="9" t="s">
        <v>9</v>
      </c>
    </row>
    <row r="229" spans="1:5" ht="15.75" thickBot="1" x14ac:dyDescent="0.3">
      <c r="A229" s="5" t="s">
        <v>17</v>
      </c>
      <c r="B229" s="10">
        <v>3</v>
      </c>
      <c r="C229" s="10">
        <v>3</v>
      </c>
      <c r="D229" s="10">
        <v>3</v>
      </c>
      <c r="E229" s="10">
        <v>3</v>
      </c>
    </row>
    <row r="230" spans="1:5" ht="15.75" thickBot="1" x14ac:dyDescent="0.3">
      <c r="A230" s="5" t="s">
        <v>18</v>
      </c>
      <c r="B230" s="10">
        <f>B259</f>
        <v>1566</v>
      </c>
      <c r="C230" s="10">
        <f>C259</f>
        <v>1608</v>
      </c>
      <c r="D230" s="10">
        <f>D259</f>
        <v>1482</v>
      </c>
      <c r="E230" s="10">
        <f>E259</f>
        <v>1678</v>
      </c>
    </row>
    <row r="231" spans="1:5" ht="15.75" thickBot="1" x14ac:dyDescent="0.3">
      <c r="A231" s="5" t="s">
        <v>19</v>
      </c>
      <c r="B231" s="10">
        <f>B230/B229</f>
        <v>522</v>
      </c>
      <c r="C231" s="10">
        <f>C230/C229</f>
        <v>536</v>
      </c>
      <c r="D231" s="10">
        <f>D230/D229</f>
        <v>494</v>
      </c>
      <c r="E231" s="10">
        <f>E230/E229</f>
        <v>559.33333333333337</v>
      </c>
    </row>
    <row r="232" spans="1:5" ht="15.75" thickBot="1" x14ac:dyDescent="0.3">
      <c r="A232" s="5" t="s">
        <v>20</v>
      </c>
      <c r="B232" s="407" t="s">
        <v>21</v>
      </c>
      <c r="C232" s="11">
        <f t="shared" ref="C232:E234" si="6">C229/B229-1</f>
        <v>0</v>
      </c>
      <c r="D232" s="11">
        <f t="shared" si="6"/>
        <v>0</v>
      </c>
      <c r="E232" s="11">
        <f t="shared" si="6"/>
        <v>0</v>
      </c>
    </row>
    <row r="233" spans="1:5" ht="15.75" thickBot="1" x14ac:dyDescent="0.3">
      <c r="A233" s="5" t="s">
        <v>22</v>
      </c>
      <c r="B233" s="407" t="s">
        <v>21</v>
      </c>
      <c r="C233" s="11">
        <f t="shared" si="6"/>
        <v>2.6819923371647514E-2</v>
      </c>
      <c r="D233" s="11">
        <f t="shared" si="6"/>
        <v>-7.8358208955223829E-2</v>
      </c>
      <c r="E233" s="11">
        <f t="shared" si="6"/>
        <v>0.13225371120107954</v>
      </c>
    </row>
    <row r="234" spans="1:5" ht="15.75" thickBot="1" x14ac:dyDescent="0.3">
      <c r="A234" s="5" t="s">
        <v>23</v>
      </c>
      <c r="B234" s="407" t="s">
        <v>21</v>
      </c>
      <c r="C234" s="11">
        <f t="shared" si="6"/>
        <v>2.6819923371647514E-2</v>
      </c>
      <c r="D234" s="11">
        <f t="shared" si="6"/>
        <v>-7.8358208955223829E-2</v>
      </c>
      <c r="E234" s="11">
        <f t="shared" si="6"/>
        <v>0.13225371120107976</v>
      </c>
    </row>
    <row r="235" spans="1:5" ht="15.75" thickBot="1" x14ac:dyDescent="0.3">
      <c r="A235" s="1378" t="s">
        <v>164</v>
      </c>
      <c r="B235" s="1379"/>
      <c r="C235" s="1379"/>
      <c r="D235" s="1379"/>
      <c r="E235" s="1380"/>
    </row>
    <row r="236" spans="1:5" x14ac:dyDescent="0.25">
      <c r="A236" s="1381"/>
      <c r="B236" s="8">
        <v>2019</v>
      </c>
      <c r="C236" s="8">
        <v>2020</v>
      </c>
      <c r="D236" s="8">
        <v>2021</v>
      </c>
      <c r="E236" s="8">
        <v>2022</v>
      </c>
    </row>
    <row r="237" spans="1:5" ht="15.75" thickBot="1" x14ac:dyDescent="0.3">
      <c r="A237" s="1382"/>
      <c r="B237" s="9" t="s">
        <v>8</v>
      </c>
      <c r="C237" s="9" t="s">
        <v>9</v>
      </c>
      <c r="D237" s="9" t="s">
        <v>9</v>
      </c>
      <c r="E237" s="9" t="s">
        <v>9</v>
      </c>
    </row>
    <row r="238" spans="1:5" ht="15.75" thickBot="1" x14ac:dyDescent="0.3">
      <c r="A238" s="13" t="s">
        <v>24</v>
      </c>
      <c r="B238" s="14"/>
      <c r="C238" s="14"/>
      <c r="D238" s="14"/>
      <c r="E238" s="14"/>
    </row>
    <row r="239" spans="1:5" ht="15.75" thickBot="1" x14ac:dyDescent="0.3">
      <c r="A239" s="26" t="s">
        <v>296</v>
      </c>
      <c r="B239" s="15"/>
      <c r="C239" s="14"/>
      <c r="D239" s="14"/>
      <c r="E239" s="14"/>
    </row>
    <row r="240" spans="1:5" ht="15.75" thickBot="1" x14ac:dyDescent="0.3">
      <c r="A240" s="26" t="s">
        <v>297</v>
      </c>
      <c r="B240" s="15"/>
      <c r="C240" s="14">
        <v>0</v>
      </c>
      <c r="D240" s="27"/>
      <c r="E240" s="27"/>
    </row>
    <row r="241" spans="1:5" ht="21" customHeight="1" thickBot="1" x14ac:dyDescent="0.3">
      <c r="A241" s="13" t="s">
        <v>25</v>
      </c>
      <c r="B241" s="14"/>
      <c r="C241" s="14"/>
      <c r="D241" s="14"/>
      <c r="E241" s="14"/>
    </row>
    <row r="242" spans="1:5" ht="15.75" thickBot="1" x14ac:dyDescent="0.3">
      <c r="A242" s="26" t="s">
        <v>296</v>
      </c>
      <c r="B242" s="15"/>
      <c r="C242" s="14"/>
      <c r="D242" s="14"/>
      <c r="E242" s="14"/>
    </row>
    <row r="243" spans="1:5" ht="15.75" thickBot="1" x14ac:dyDescent="0.3">
      <c r="A243" s="26" t="s">
        <v>297</v>
      </c>
      <c r="B243" s="15"/>
      <c r="C243" s="14"/>
      <c r="D243" s="14"/>
      <c r="E243" s="14"/>
    </row>
    <row r="244" spans="1:5" ht="15.75" thickBot="1" x14ac:dyDescent="0.3">
      <c r="A244" s="13" t="s">
        <v>26</v>
      </c>
      <c r="B244" s="15">
        <f>B245</f>
        <v>1566</v>
      </c>
      <c r="C244" s="15">
        <f>C245</f>
        <v>1608</v>
      </c>
      <c r="D244" s="15">
        <f>D245</f>
        <v>1482</v>
      </c>
      <c r="E244" s="15">
        <f>E245</f>
        <v>1678</v>
      </c>
    </row>
    <row r="245" spans="1:5" ht="15.75" thickBot="1" x14ac:dyDescent="0.3">
      <c r="A245" s="26" t="s">
        <v>296</v>
      </c>
      <c r="B245" s="14">
        <v>1566</v>
      </c>
      <c r="C245" s="14">
        <f>906+702</f>
        <v>1608</v>
      </c>
      <c r="D245" s="31">
        <f>906+576</f>
        <v>1482</v>
      </c>
      <c r="E245" s="31">
        <f>906+772</f>
        <v>1678</v>
      </c>
    </row>
    <row r="246" spans="1:5" ht="15.75" thickBot="1" x14ac:dyDescent="0.3">
      <c r="A246" s="26" t="s">
        <v>297</v>
      </c>
      <c r="B246" s="15"/>
      <c r="C246" s="14"/>
      <c r="D246" s="14"/>
      <c r="E246" s="14"/>
    </row>
    <row r="247" spans="1:5" ht="15.75" thickBot="1" x14ac:dyDescent="0.3">
      <c r="A247" s="13" t="s">
        <v>27</v>
      </c>
      <c r="B247" s="15"/>
      <c r="C247" s="14"/>
      <c r="D247" s="14"/>
      <c r="E247" s="14"/>
    </row>
    <row r="248" spans="1:5" ht="15.75" thickBot="1" x14ac:dyDescent="0.3">
      <c r="A248" s="26" t="s">
        <v>296</v>
      </c>
      <c r="B248" s="15"/>
      <c r="C248" s="14"/>
      <c r="D248" s="14"/>
      <c r="E248" s="14"/>
    </row>
    <row r="249" spans="1:5" ht="15.75" thickBot="1" x14ac:dyDescent="0.3">
      <c r="A249" s="26" t="s">
        <v>297</v>
      </c>
      <c r="B249" s="15"/>
      <c r="C249" s="14"/>
      <c r="D249" s="14"/>
      <c r="E249" s="14"/>
    </row>
    <row r="250" spans="1:5" ht="15.75" thickBot="1" x14ac:dyDescent="0.3">
      <c r="A250" s="13" t="s">
        <v>28</v>
      </c>
      <c r="B250" s="15"/>
      <c r="C250" s="14"/>
      <c r="D250" s="14"/>
      <c r="E250" s="14"/>
    </row>
    <row r="251" spans="1:5" ht="15.75" thickBot="1" x14ac:dyDescent="0.3">
      <c r="A251" s="26" t="s">
        <v>296</v>
      </c>
      <c r="B251" s="15"/>
      <c r="C251" s="14"/>
      <c r="D251" s="14"/>
      <c r="E251" s="14"/>
    </row>
    <row r="252" spans="1:5" ht="15.75" thickBot="1" x14ac:dyDescent="0.3">
      <c r="A252" s="26" t="s">
        <v>297</v>
      </c>
      <c r="B252" s="15"/>
      <c r="C252" s="14"/>
      <c r="D252" s="14"/>
      <c r="E252" s="14"/>
    </row>
    <row r="253" spans="1:5" ht="15.75" thickBot="1" x14ac:dyDescent="0.3">
      <c r="A253" s="13" t="s">
        <v>29</v>
      </c>
      <c r="B253" s="15"/>
      <c r="C253" s="14"/>
      <c r="D253" s="14"/>
      <c r="E253" s="14"/>
    </row>
    <row r="254" spans="1:5" ht="15.75" thickBot="1" x14ac:dyDescent="0.3">
      <c r="A254" s="26" t="s">
        <v>296</v>
      </c>
      <c r="B254" s="15"/>
      <c r="C254" s="14"/>
      <c r="D254" s="14"/>
      <c r="E254" s="14"/>
    </row>
    <row r="255" spans="1:5" ht="15.75" thickBot="1" x14ac:dyDescent="0.3">
      <c r="A255" s="26" t="s">
        <v>297</v>
      </c>
      <c r="B255" s="15"/>
      <c r="C255" s="14"/>
      <c r="D255" s="14"/>
      <c r="E255" s="14"/>
    </row>
    <row r="256" spans="1:5" ht="24.75" thickBot="1" x14ac:dyDescent="0.3">
      <c r="A256" s="13" t="s">
        <v>30</v>
      </c>
      <c r="B256" s="15">
        <v>0</v>
      </c>
      <c r="C256" s="14"/>
      <c r="D256" s="14">
        <f>C256*1.03*0.99</f>
        <v>0</v>
      </c>
      <c r="E256" s="14">
        <f>D256*1.03*0.99</f>
        <v>0</v>
      </c>
    </row>
    <row r="257" spans="1:5" ht="15.75" thickBot="1" x14ac:dyDescent="0.3">
      <c r="A257" s="26" t="s">
        <v>296</v>
      </c>
      <c r="B257" s="15"/>
      <c r="C257" s="14"/>
      <c r="D257" s="40"/>
      <c r="E257" s="40"/>
    </row>
    <row r="258" spans="1:5" ht="15.75" thickBot="1" x14ac:dyDescent="0.3">
      <c r="A258" s="26" t="s">
        <v>297</v>
      </c>
      <c r="B258" s="15"/>
      <c r="C258" s="98"/>
      <c r="D258" s="40"/>
      <c r="E258" s="40"/>
    </row>
    <row r="259" spans="1:5" ht="15.75" thickBot="1" x14ac:dyDescent="0.3">
      <c r="A259" s="16" t="s">
        <v>31</v>
      </c>
      <c r="B259" s="15">
        <f>B256+B253+B250+B247+B244+B241+B238</f>
        <v>1566</v>
      </c>
      <c r="C259" s="15">
        <f>C256+C253+C250+C247+C244+C241+C238</f>
        <v>1608</v>
      </c>
      <c r="D259" s="15">
        <f>D256+D253+D250+D247+D244+D241+D238</f>
        <v>1482</v>
      </c>
      <c r="E259" s="15">
        <f>E256+E253+E250+E247+E244+E241+E238</f>
        <v>1678</v>
      </c>
    </row>
    <row r="260" spans="1:5" ht="15.75" thickBot="1" x14ac:dyDescent="0.3">
      <c r="A260" s="17" t="s">
        <v>32</v>
      </c>
      <c r="B260" s="18">
        <f>IF(B259-B230=0,0,"Error")</f>
        <v>0</v>
      </c>
      <c r="C260" s="18">
        <f>IF(C259-C230=0,0,"Error")</f>
        <v>0</v>
      </c>
      <c r="D260" s="18">
        <f>IF(D259-D230=0,0,"Error")</f>
        <v>0</v>
      </c>
      <c r="E260" s="18">
        <f>IF(E259-E230=0,0,"Error")</f>
        <v>0</v>
      </c>
    </row>
    <row r="261" spans="1:5" ht="15.75" thickBot="1" x14ac:dyDescent="0.3">
      <c r="A261" s="48" t="s">
        <v>33</v>
      </c>
      <c r="B261" s="1423" t="s">
        <v>595</v>
      </c>
      <c r="C261" s="1418"/>
      <c r="D261" s="1418"/>
      <c r="E261" s="1419"/>
    </row>
    <row r="262" spans="1:5" ht="15.75" thickBot="1" x14ac:dyDescent="0.3">
      <c r="A262" s="5" t="s">
        <v>15</v>
      </c>
      <c r="B262" s="1423" t="s">
        <v>595</v>
      </c>
      <c r="C262" s="1418"/>
      <c r="D262" s="1418"/>
      <c r="E262" s="1419"/>
    </row>
    <row r="263" spans="1:5" ht="15.75" thickBot="1" x14ac:dyDescent="0.3">
      <c r="A263" s="5" t="s">
        <v>16</v>
      </c>
      <c r="B263" s="1406" t="s">
        <v>594</v>
      </c>
      <c r="C263" s="1407"/>
      <c r="D263" s="1407"/>
      <c r="E263" s="1408"/>
    </row>
    <row r="264" spans="1:5" x14ac:dyDescent="0.25">
      <c r="A264" s="1381"/>
      <c r="B264" s="8">
        <v>2019</v>
      </c>
      <c r="C264" s="8">
        <v>2020</v>
      </c>
      <c r="D264" s="8">
        <v>2021</v>
      </c>
      <c r="E264" s="8">
        <v>2022</v>
      </c>
    </row>
    <row r="265" spans="1:5" ht="15.75" thickBot="1" x14ac:dyDescent="0.3">
      <c r="A265" s="1382"/>
      <c r="B265" s="9" t="s">
        <v>8</v>
      </c>
      <c r="C265" s="9" t="s">
        <v>9</v>
      </c>
      <c r="D265" s="9" t="s">
        <v>9</v>
      </c>
      <c r="E265" s="9" t="s">
        <v>9</v>
      </c>
    </row>
    <row r="266" spans="1:5" ht="15.75" thickBot="1" x14ac:dyDescent="0.3">
      <c r="A266" s="5" t="s">
        <v>17</v>
      </c>
      <c r="B266" s="407">
        <v>3</v>
      </c>
      <c r="C266" s="407">
        <v>4</v>
      </c>
      <c r="D266" s="407">
        <v>4</v>
      </c>
      <c r="E266" s="407">
        <v>4</v>
      </c>
    </row>
    <row r="267" spans="1:5" ht="15.75" thickBot="1" x14ac:dyDescent="0.3">
      <c r="A267" s="5" t="s">
        <v>18</v>
      </c>
      <c r="B267" s="10">
        <f>B296</f>
        <v>2344</v>
      </c>
      <c r="C267" s="10">
        <f>C296</f>
        <v>2611</v>
      </c>
      <c r="D267" s="10">
        <f>D296</f>
        <v>2466</v>
      </c>
      <c r="E267" s="10">
        <f>E296</f>
        <v>2691</v>
      </c>
    </row>
    <row r="268" spans="1:5" ht="15.75" thickBot="1" x14ac:dyDescent="0.3">
      <c r="A268" s="5" t="s">
        <v>19</v>
      </c>
      <c r="B268" s="10">
        <f>B267/B266</f>
        <v>781.33333333333337</v>
      </c>
      <c r="C268" s="10">
        <f>C267/C266</f>
        <v>652.75</v>
      </c>
      <c r="D268" s="10">
        <f>D267/D266</f>
        <v>616.5</v>
      </c>
      <c r="E268" s="10">
        <f>E267/E266</f>
        <v>672.75</v>
      </c>
    </row>
    <row r="269" spans="1:5" ht="15.75" thickBot="1" x14ac:dyDescent="0.3">
      <c r="A269" s="5" t="s">
        <v>20</v>
      </c>
      <c r="B269" s="407"/>
      <c r="C269" s="11">
        <f t="shared" ref="C269:E271" si="7">C266/B266-1</f>
        <v>0.33333333333333326</v>
      </c>
      <c r="D269" s="11">
        <f t="shared" si="7"/>
        <v>0</v>
      </c>
      <c r="E269" s="11">
        <f t="shared" si="7"/>
        <v>0</v>
      </c>
    </row>
    <row r="270" spans="1:5" ht="15.75" thickBot="1" x14ac:dyDescent="0.3">
      <c r="A270" s="5" t="s">
        <v>22</v>
      </c>
      <c r="B270" s="407"/>
      <c r="C270" s="11">
        <f t="shared" si="7"/>
        <v>0.11390784982935154</v>
      </c>
      <c r="D270" s="11">
        <f t="shared" si="7"/>
        <v>-5.5534278054385267E-2</v>
      </c>
      <c r="E270" s="11">
        <f t="shared" si="7"/>
        <v>9.1240875912408814E-2</v>
      </c>
    </row>
    <row r="271" spans="1:5" ht="15.75" thickBot="1" x14ac:dyDescent="0.3">
      <c r="A271" s="5" t="s">
        <v>23</v>
      </c>
      <c r="B271" s="407"/>
      <c r="C271" s="11">
        <f t="shared" si="7"/>
        <v>-0.16456911262798635</v>
      </c>
      <c r="D271" s="11">
        <f t="shared" si="7"/>
        <v>-5.5534278054385267E-2</v>
      </c>
      <c r="E271" s="11">
        <f t="shared" si="7"/>
        <v>9.1240875912408814E-2</v>
      </c>
    </row>
    <row r="272" spans="1:5" ht="15.75" thickBot="1" x14ac:dyDescent="0.3">
      <c r="A272" s="1378" t="s">
        <v>165</v>
      </c>
      <c r="B272" s="1379"/>
      <c r="C272" s="1379"/>
      <c r="D272" s="1379"/>
      <c r="E272" s="1380"/>
    </row>
    <row r="273" spans="1:5" x14ac:dyDescent="0.25">
      <c r="A273" s="1381"/>
      <c r="B273" s="8">
        <v>2019</v>
      </c>
      <c r="C273" s="8">
        <v>2020</v>
      </c>
      <c r="D273" s="8">
        <v>2021</v>
      </c>
      <c r="E273" s="8">
        <v>2022</v>
      </c>
    </row>
    <row r="274" spans="1:5" ht="15.75" thickBot="1" x14ac:dyDescent="0.3">
      <c r="A274" s="1382"/>
      <c r="B274" s="9" t="s">
        <v>8</v>
      </c>
      <c r="C274" s="9" t="s">
        <v>9</v>
      </c>
      <c r="D274" s="9" t="s">
        <v>9</v>
      </c>
      <c r="E274" s="9" t="s">
        <v>9</v>
      </c>
    </row>
    <row r="275" spans="1:5" ht="15.75" thickBot="1" x14ac:dyDescent="0.3">
      <c r="A275" s="13" t="s">
        <v>24</v>
      </c>
      <c r="B275" s="14"/>
      <c r="C275" s="14"/>
      <c r="D275" s="14"/>
      <c r="E275" s="14"/>
    </row>
    <row r="276" spans="1:5" ht="15.75" thickBot="1" x14ac:dyDescent="0.3">
      <c r="A276" s="26" t="s">
        <v>296</v>
      </c>
      <c r="B276" s="15"/>
      <c r="C276" s="14"/>
      <c r="D276" s="14"/>
      <c r="E276" s="14"/>
    </row>
    <row r="277" spans="1:5" ht="15.75" thickBot="1" x14ac:dyDescent="0.3">
      <c r="A277" s="26" t="s">
        <v>297</v>
      </c>
      <c r="B277" s="15"/>
      <c r="C277" s="14"/>
      <c r="D277" s="27"/>
      <c r="E277" s="27"/>
    </row>
    <row r="278" spans="1:5" ht="24.75" thickBot="1" x14ac:dyDescent="0.3">
      <c r="A278" s="13" t="s">
        <v>25</v>
      </c>
      <c r="B278" s="14"/>
      <c r="C278" s="14"/>
      <c r="D278" s="14"/>
      <c r="E278" s="14"/>
    </row>
    <row r="279" spans="1:5" ht="15.75" thickBot="1" x14ac:dyDescent="0.3">
      <c r="A279" s="26" t="s">
        <v>296</v>
      </c>
      <c r="B279" s="15"/>
      <c r="C279" s="14"/>
      <c r="D279" s="14"/>
      <c r="E279" s="14"/>
    </row>
    <row r="280" spans="1:5" ht="15.75" thickBot="1" x14ac:dyDescent="0.3">
      <c r="A280" s="26" t="s">
        <v>297</v>
      </c>
      <c r="B280" s="15"/>
      <c r="C280" s="14"/>
      <c r="D280" s="14"/>
      <c r="E280" s="14"/>
    </row>
    <row r="281" spans="1:5" ht="15.75" thickBot="1" x14ac:dyDescent="0.3">
      <c r="A281" s="13" t="s">
        <v>26</v>
      </c>
      <c r="B281" s="15">
        <f>B282</f>
        <v>2344</v>
      </c>
      <c r="C281" s="15">
        <f>C282</f>
        <v>2611</v>
      </c>
      <c r="D281" s="15">
        <f>D282</f>
        <v>2466</v>
      </c>
      <c r="E281" s="15">
        <f>E282</f>
        <v>2691</v>
      </c>
    </row>
    <row r="282" spans="1:5" ht="15.75" thickBot="1" x14ac:dyDescent="0.3">
      <c r="A282" s="26" t="s">
        <v>296</v>
      </c>
      <c r="B282" s="14">
        <v>2344</v>
      </c>
      <c r="C282" s="14">
        <f>1808+803</f>
        <v>2611</v>
      </c>
      <c r="D282" s="14">
        <f>1808+658</f>
        <v>2466</v>
      </c>
      <c r="E282" s="14">
        <f>1808+883</f>
        <v>2691</v>
      </c>
    </row>
    <row r="283" spans="1:5" ht="15.75" thickBot="1" x14ac:dyDescent="0.3">
      <c r="A283" s="26" t="s">
        <v>297</v>
      </c>
      <c r="B283" s="15"/>
      <c r="C283" s="14"/>
      <c r="D283" s="14"/>
      <c r="E283" s="14"/>
    </row>
    <row r="284" spans="1:5" ht="15.75" thickBot="1" x14ac:dyDescent="0.3">
      <c r="A284" s="13" t="s">
        <v>27</v>
      </c>
      <c r="B284" s="15"/>
      <c r="C284" s="14"/>
      <c r="D284" s="14"/>
      <c r="E284" s="14"/>
    </row>
    <row r="285" spans="1:5" ht="15.75" thickBot="1" x14ac:dyDescent="0.3">
      <c r="A285" s="26" t="s">
        <v>296</v>
      </c>
      <c r="B285" s="15"/>
      <c r="C285" s="14"/>
      <c r="D285" s="14"/>
      <c r="E285" s="14"/>
    </row>
    <row r="286" spans="1:5" ht="15.75" thickBot="1" x14ac:dyDescent="0.3">
      <c r="A286" s="26" t="s">
        <v>297</v>
      </c>
      <c r="B286" s="15"/>
      <c r="C286" s="14"/>
      <c r="D286" s="14"/>
      <c r="E286" s="14"/>
    </row>
    <row r="287" spans="1:5" ht="15.75" thickBot="1" x14ac:dyDescent="0.3">
      <c r="A287" s="13" t="s">
        <v>28</v>
      </c>
      <c r="B287" s="15"/>
      <c r="C287" s="14"/>
      <c r="D287" s="14"/>
      <c r="E287" s="14"/>
    </row>
    <row r="288" spans="1:5" ht="15.75" thickBot="1" x14ac:dyDescent="0.3">
      <c r="A288" s="26" t="s">
        <v>296</v>
      </c>
      <c r="B288" s="15"/>
      <c r="C288" s="14"/>
      <c r="D288" s="14"/>
      <c r="E288" s="14"/>
    </row>
    <row r="289" spans="1:5" ht="15.75" thickBot="1" x14ac:dyDescent="0.3">
      <c r="A289" s="26" t="s">
        <v>297</v>
      </c>
      <c r="B289" s="15"/>
      <c r="C289" s="14"/>
      <c r="D289" s="14"/>
      <c r="E289" s="14"/>
    </row>
    <row r="290" spans="1:5" ht="15.75" thickBot="1" x14ac:dyDescent="0.3">
      <c r="A290" s="13" t="s">
        <v>29</v>
      </c>
      <c r="B290" s="15"/>
      <c r="C290" s="14"/>
      <c r="D290" s="14"/>
      <c r="E290" s="14"/>
    </row>
    <row r="291" spans="1:5" ht="15.75" thickBot="1" x14ac:dyDescent="0.3">
      <c r="A291" s="26" t="s">
        <v>296</v>
      </c>
      <c r="B291" s="15"/>
      <c r="C291" s="14"/>
      <c r="D291" s="14"/>
      <c r="E291" s="14"/>
    </row>
    <row r="292" spans="1:5" ht="15.75" thickBot="1" x14ac:dyDescent="0.3">
      <c r="A292" s="26" t="s">
        <v>297</v>
      </c>
      <c r="B292" s="15"/>
      <c r="C292" s="14"/>
      <c r="D292" s="14"/>
      <c r="E292" s="14"/>
    </row>
    <row r="293" spans="1:5" ht="24.75" thickBot="1" x14ac:dyDescent="0.3">
      <c r="A293" s="13" t="s">
        <v>30</v>
      </c>
      <c r="B293" s="15"/>
      <c r="C293" s="14"/>
      <c r="D293" s="14"/>
      <c r="E293" s="14"/>
    </row>
    <row r="294" spans="1:5" ht="15.75" thickBot="1" x14ac:dyDescent="0.3">
      <c r="A294" s="26" t="s">
        <v>296</v>
      </c>
      <c r="B294" s="15"/>
      <c r="C294" s="14"/>
      <c r="D294" s="14"/>
      <c r="E294" s="14"/>
    </row>
    <row r="295" spans="1:5" ht="15.75" thickBot="1" x14ac:dyDescent="0.3">
      <c r="A295" s="26" t="s">
        <v>297</v>
      </c>
      <c r="B295" s="15"/>
      <c r="C295" s="14"/>
      <c r="D295" s="14"/>
      <c r="E295" s="14"/>
    </row>
    <row r="296" spans="1:5" ht="15.75" thickBot="1" x14ac:dyDescent="0.3">
      <c r="A296" s="35" t="s">
        <v>34</v>
      </c>
      <c r="B296" s="15">
        <f>B293+B290+B287+B284+B281+B278+B275</f>
        <v>2344</v>
      </c>
      <c r="C296" s="15">
        <f>C293+C290+C287+C284+C281+C278+C275</f>
        <v>2611</v>
      </c>
      <c r="D296" s="15">
        <f>D293+D290+D287+D284+D281+D278+D275</f>
        <v>2466</v>
      </c>
      <c r="E296" s="15">
        <f>E293+E290+E287+E284+E281+E278+E275</f>
        <v>2691</v>
      </c>
    </row>
    <row r="297" spans="1:5" ht="15.75" thickBot="1" x14ac:dyDescent="0.3">
      <c r="A297" s="17" t="s">
        <v>32</v>
      </c>
      <c r="B297" s="18">
        <f>IF(B296-B267=0,0,"Error")</f>
        <v>0</v>
      </c>
      <c r="C297" s="18">
        <f>IF(C296-C267=0,0,"Error")</f>
        <v>0</v>
      </c>
      <c r="D297" s="18">
        <f>IF(D296-D267=0,0,"Error")</f>
        <v>0</v>
      </c>
      <c r="E297" s="18">
        <f>IF(E296-E267=0,0,"Error")</f>
        <v>0</v>
      </c>
    </row>
    <row r="298" spans="1:5" ht="15.75" thickBot="1" x14ac:dyDescent="0.3">
      <c r="A298" s="1322" t="s">
        <v>46</v>
      </c>
      <c r="B298" s="1323"/>
      <c r="C298" s="1323"/>
      <c r="D298" s="1323"/>
      <c r="E298" s="1324"/>
    </row>
    <row r="299" spans="1:5" ht="15.75" thickBot="1" x14ac:dyDescent="0.3">
      <c r="A299" s="1322" t="s">
        <v>40</v>
      </c>
      <c r="B299" s="1323"/>
      <c r="C299" s="1323"/>
      <c r="D299" s="1323"/>
      <c r="E299" s="1324"/>
    </row>
    <row r="300" spans="1:5" ht="15.75" thickBot="1" x14ac:dyDescent="0.3">
      <c r="A300" s="19" t="s">
        <v>45</v>
      </c>
      <c r="B300" s="1449" t="s">
        <v>544</v>
      </c>
      <c r="C300" s="1450"/>
      <c r="D300" s="1450"/>
      <c r="E300" s="1451"/>
    </row>
    <row r="301" spans="1:5" ht="34.5" thickBot="1" x14ac:dyDescent="0.3">
      <c r="A301" s="7" t="s">
        <v>14</v>
      </c>
      <c r="B301" s="126" t="s">
        <v>471</v>
      </c>
      <c r="C301" s="108" t="s">
        <v>306</v>
      </c>
      <c r="D301" s="304" t="s">
        <v>103</v>
      </c>
      <c r="E301" s="107"/>
    </row>
    <row r="302" spans="1:5" ht="15.75" customHeight="1" thickBot="1" x14ac:dyDescent="0.3">
      <c r="A302" s="5" t="s">
        <v>15</v>
      </c>
      <c r="B302" s="1411" t="s">
        <v>596</v>
      </c>
      <c r="C302" s="1412"/>
      <c r="D302" s="1412"/>
      <c r="E302" s="1413"/>
    </row>
    <row r="303" spans="1:5" ht="15.75" thickBot="1" x14ac:dyDescent="0.3">
      <c r="A303" s="5" t="s">
        <v>16</v>
      </c>
      <c r="B303" s="1406" t="s">
        <v>283</v>
      </c>
      <c r="C303" s="1407"/>
      <c r="D303" s="1407"/>
      <c r="E303" s="1408"/>
    </row>
    <row r="304" spans="1:5" ht="0.75" customHeight="1" thickBot="1" x14ac:dyDescent="0.3">
      <c r="A304" s="421"/>
      <c r="B304" s="1445"/>
      <c r="C304" s="1446"/>
      <c r="D304" s="1446"/>
      <c r="E304" s="1447"/>
    </row>
    <row r="305" spans="1:11" ht="12" customHeight="1" x14ac:dyDescent="0.25">
      <c r="A305" s="1381"/>
      <c r="B305" s="8">
        <v>2019</v>
      </c>
      <c r="C305" s="8">
        <v>2020</v>
      </c>
      <c r="D305" s="8">
        <v>2021</v>
      </c>
      <c r="E305" s="8">
        <v>2022</v>
      </c>
    </row>
    <row r="306" spans="1:11" ht="15.75" customHeight="1" thickBot="1" x14ac:dyDescent="0.3">
      <c r="A306" s="1382"/>
      <c r="B306" s="9" t="s">
        <v>8</v>
      </c>
      <c r="C306" s="9" t="s">
        <v>9</v>
      </c>
      <c r="D306" s="9" t="s">
        <v>9</v>
      </c>
      <c r="E306" s="9" t="s">
        <v>9</v>
      </c>
    </row>
    <row r="307" spans="1:11" ht="15.75" thickBot="1" x14ac:dyDescent="0.3">
      <c r="A307" s="5" t="s">
        <v>17</v>
      </c>
      <c r="B307" s="10">
        <v>200</v>
      </c>
      <c r="C307" s="10"/>
      <c r="D307" s="10"/>
      <c r="E307" s="10"/>
    </row>
    <row r="308" spans="1:11" ht="15.75" thickBot="1" x14ac:dyDescent="0.3">
      <c r="A308" s="5" t="s">
        <v>18</v>
      </c>
      <c r="B308" s="10">
        <f>B321</f>
        <v>600</v>
      </c>
      <c r="C308" s="10">
        <f>C321</f>
        <v>0</v>
      </c>
      <c r="D308" s="10">
        <f>D321</f>
        <v>0</v>
      </c>
      <c r="E308" s="10">
        <f>E321</f>
        <v>0</v>
      </c>
    </row>
    <row r="309" spans="1:11" ht="15.75" thickBot="1" x14ac:dyDescent="0.3">
      <c r="A309" s="5" t="s">
        <v>19</v>
      </c>
      <c r="B309" s="10">
        <f>B308/B307</f>
        <v>3</v>
      </c>
      <c r="C309" s="10" t="e">
        <f>C308/C307</f>
        <v>#DIV/0!</v>
      </c>
      <c r="D309" s="10" t="e">
        <f>D308/D307</f>
        <v>#DIV/0!</v>
      </c>
      <c r="E309" s="10" t="e">
        <f>E308/E307</f>
        <v>#DIV/0!</v>
      </c>
    </row>
    <row r="310" spans="1:11" ht="15.75" thickBot="1" x14ac:dyDescent="0.3">
      <c r="A310" s="5" t="s">
        <v>20</v>
      </c>
      <c r="B310" s="407" t="s">
        <v>21</v>
      </c>
      <c r="C310" s="11">
        <f t="shared" ref="C310:E312" si="8">C307/B307-1</f>
        <v>-1</v>
      </c>
      <c r="D310" s="11" t="e">
        <f t="shared" si="8"/>
        <v>#DIV/0!</v>
      </c>
      <c r="E310" s="11" t="e">
        <f t="shared" si="8"/>
        <v>#DIV/0!</v>
      </c>
      <c r="G310" s="12"/>
      <c r="H310" s="12"/>
      <c r="I310" s="12"/>
      <c r="J310" s="12"/>
      <c r="K310" s="12"/>
    </row>
    <row r="311" spans="1:11" ht="15.75" thickBot="1" x14ac:dyDescent="0.3">
      <c r="A311" s="5" t="s">
        <v>22</v>
      </c>
      <c r="B311" s="407" t="s">
        <v>21</v>
      </c>
      <c r="C311" s="11">
        <f t="shared" si="8"/>
        <v>-1</v>
      </c>
      <c r="D311" s="11" t="e">
        <f t="shared" si="8"/>
        <v>#DIV/0!</v>
      </c>
      <c r="E311" s="11" t="e">
        <f t="shared" si="8"/>
        <v>#DIV/0!</v>
      </c>
    </row>
    <row r="312" spans="1:11" ht="15.75" thickBot="1" x14ac:dyDescent="0.3">
      <c r="A312" s="5" t="s">
        <v>23</v>
      </c>
      <c r="B312" s="407" t="s">
        <v>21</v>
      </c>
      <c r="C312" s="11" t="e">
        <f t="shared" si="8"/>
        <v>#DIV/0!</v>
      </c>
      <c r="D312" s="11" t="e">
        <f t="shared" si="8"/>
        <v>#DIV/0!</v>
      </c>
      <c r="E312" s="11" t="e">
        <f t="shared" si="8"/>
        <v>#DIV/0!</v>
      </c>
    </row>
    <row r="313" spans="1:11" ht="15.75" customHeight="1" thickBot="1" x14ac:dyDescent="0.3">
      <c r="A313" s="1378" t="s">
        <v>166</v>
      </c>
      <c r="B313" s="1379"/>
      <c r="C313" s="1379"/>
      <c r="D313" s="1379"/>
      <c r="E313" s="1380"/>
    </row>
    <row r="314" spans="1:11" ht="11.25" customHeight="1" x14ac:dyDescent="0.25">
      <c r="A314" s="1381"/>
      <c r="B314" s="8">
        <v>2019</v>
      </c>
      <c r="C314" s="8">
        <v>2020</v>
      </c>
      <c r="D314" s="8">
        <v>2021</v>
      </c>
      <c r="E314" s="8">
        <v>2022</v>
      </c>
    </row>
    <row r="315" spans="1:11" ht="13.5" customHeight="1" thickBot="1" x14ac:dyDescent="0.3">
      <c r="A315" s="1382"/>
      <c r="B315" s="9" t="s">
        <v>8</v>
      </c>
      <c r="C315" s="9" t="s">
        <v>9</v>
      </c>
      <c r="D315" s="9" t="s">
        <v>9</v>
      </c>
      <c r="E315" s="9" t="s">
        <v>9</v>
      </c>
    </row>
    <row r="316" spans="1:11" ht="13.5" customHeight="1" thickBot="1" x14ac:dyDescent="0.3">
      <c r="A316" s="13" t="s">
        <v>42</v>
      </c>
      <c r="B316" s="14">
        <f>B317+B318+B319+B320</f>
        <v>0</v>
      </c>
      <c r="C316" s="14">
        <f>C317+C318+C319+C320</f>
        <v>0</v>
      </c>
      <c r="D316" s="14">
        <f>D317+D318+D319+D320</f>
        <v>0</v>
      </c>
      <c r="E316" s="14">
        <f>E317+E318+E319+E320</f>
        <v>0</v>
      </c>
    </row>
    <row r="317" spans="1:11" ht="13.5" customHeight="1" thickBot="1" x14ac:dyDescent="0.3">
      <c r="A317" s="26" t="s">
        <v>296</v>
      </c>
      <c r="B317" s="14"/>
      <c r="C317" s="14"/>
      <c r="D317" s="14"/>
      <c r="E317" s="14"/>
    </row>
    <row r="318" spans="1:11" ht="13.5" customHeight="1" thickBot="1" x14ac:dyDescent="0.3">
      <c r="A318" s="26" t="s">
        <v>311</v>
      </c>
      <c r="B318" s="14"/>
      <c r="C318" s="14"/>
      <c r="D318" s="14"/>
      <c r="E318" s="14"/>
    </row>
    <row r="319" spans="1:11" ht="13.5" customHeight="1" thickBot="1" x14ac:dyDescent="0.3">
      <c r="A319" s="26" t="s">
        <v>312</v>
      </c>
      <c r="B319" s="14"/>
      <c r="C319" s="14"/>
      <c r="D319" s="14"/>
      <c r="E319" s="14"/>
    </row>
    <row r="320" spans="1:11" ht="13.5" customHeight="1" thickBot="1" x14ac:dyDescent="0.3">
      <c r="A320" s="26" t="s">
        <v>313</v>
      </c>
      <c r="B320" s="14"/>
      <c r="C320" s="14"/>
      <c r="D320" s="14"/>
      <c r="E320" s="14"/>
    </row>
    <row r="321" spans="1:9" ht="13.5" customHeight="1" thickBot="1" x14ac:dyDescent="0.3">
      <c r="A321" s="13" t="s">
        <v>43</v>
      </c>
      <c r="B321" s="15">
        <f>B322+B323+B324+B325</f>
        <v>600</v>
      </c>
      <c r="C321" s="15">
        <f>C322+C323+C324+C325</f>
        <v>0</v>
      </c>
      <c r="D321" s="15">
        <f>D322+D323+D324+D325</f>
        <v>0</v>
      </c>
      <c r="E321" s="15">
        <f>E322+E323+E324+E325</f>
        <v>0</v>
      </c>
    </row>
    <row r="322" spans="1:9" ht="13.5" customHeight="1" thickBot="1" x14ac:dyDescent="0.3">
      <c r="A322" s="26" t="s">
        <v>296</v>
      </c>
      <c r="B322" s="14">
        <v>600</v>
      </c>
      <c r="C322" s="14"/>
      <c r="D322" s="14"/>
      <c r="E322" s="14"/>
    </row>
    <row r="323" spans="1:9" ht="13.5" customHeight="1" thickBot="1" x14ac:dyDescent="0.3">
      <c r="A323" s="26" t="s">
        <v>311</v>
      </c>
      <c r="B323" s="15"/>
      <c r="C323" s="14"/>
      <c r="D323" s="14"/>
      <c r="E323" s="14"/>
    </row>
    <row r="324" spans="1:9" ht="13.5" customHeight="1" thickBot="1" x14ac:dyDescent="0.3">
      <c r="A324" s="26" t="s">
        <v>312</v>
      </c>
      <c r="B324" s="15"/>
      <c r="C324" s="14"/>
      <c r="D324" s="14"/>
      <c r="E324" s="14"/>
    </row>
    <row r="325" spans="1:9" ht="13.5" customHeight="1" thickBot="1" x14ac:dyDescent="0.3">
      <c r="A325" s="26" t="s">
        <v>313</v>
      </c>
      <c r="B325" s="15"/>
      <c r="C325" s="14"/>
      <c r="D325" s="14"/>
      <c r="E325" s="14"/>
    </row>
    <row r="326" spans="1:9" ht="13.5" customHeight="1" thickBot="1" x14ac:dyDescent="0.3">
      <c r="A326" s="102" t="s">
        <v>31</v>
      </c>
      <c r="B326" s="15">
        <f>B316+B321</f>
        <v>600</v>
      </c>
      <c r="C326" s="15">
        <f>C316+C321</f>
        <v>0</v>
      </c>
      <c r="D326" s="15">
        <f>D316+D321</f>
        <v>0</v>
      </c>
      <c r="E326" s="15">
        <f>E316+E321</f>
        <v>0</v>
      </c>
    </row>
    <row r="327" spans="1:9" ht="15.75" thickBot="1" x14ac:dyDescent="0.3">
      <c r="A327" s="20"/>
      <c r="B327" s="21"/>
      <c r="C327" s="21"/>
      <c r="D327" s="21"/>
      <c r="E327" s="21"/>
    </row>
    <row r="328" spans="1:9" ht="27" customHeight="1" thickBot="1" x14ac:dyDescent="0.3">
      <c r="A328" s="6" t="s">
        <v>57</v>
      </c>
      <c r="B328" s="22">
        <f>B308+B267+B230+B198+B158+B125+B71+B31+B96</f>
        <v>178700</v>
      </c>
      <c r="C328" s="22">
        <f>C308+C267+C230+C198+C158+C125+C71+C31+C96</f>
        <v>231000</v>
      </c>
      <c r="D328" s="22">
        <f>D308+D267+D230+D198+D158+D125+D71+D31+D96</f>
        <v>231500</v>
      </c>
      <c r="E328" s="22">
        <f>E308+E267+E230+E198+E158+E125+E71+E31+E96</f>
        <v>232000</v>
      </c>
    </row>
    <row r="329" spans="1:9" ht="24.75" thickBot="1" x14ac:dyDescent="0.3">
      <c r="A329" s="6" t="s">
        <v>58</v>
      </c>
      <c r="B329" s="22">
        <f>B326+B296+B259+B216+B187+B143+B89+B60+B114</f>
        <v>178700</v>
      </c>
      <c r="C329" s="22">
        <f>C326+C296+C259+C216+C187+C143+C89+C60+C114</f>
        <v>231000</v>
      </c>
      <c r="D329" s="22">
        <f>D326+D296+D259+D216+D187+D143+D89+D60+D114</f>
        <v>231500</v>
      </c>
      <c r="E329" s="22">
        <f>E326+E296+E259+E216+E187+E143+E89+E60+E114</f>
        <v>232000</v>
      </c>
    </row>
    <row r="330" spans="1:9" ht="15.75" thickBot="1" x14ac:dyDescent="0.3">
      <c r="A330" s="13" t="s">
        <v>24</v>
      </c>
      <c r="B330" s="36">
        <f t="shared" ref="B330:E332" si="9">B275+B238+B166+B39</f>
        <v>50000</v>
      </c>
      <c r="C330" s="36">
        <f t="shared" si="9"/>
        <v>57400</v>
      </c>
      <c r="D330" s="36">
        <f t="shared" si="9"/>
        <v>57400</v>
      </c>
      <c r="E330" s="36">
        <f t="shared" si="9"/>
        <v>57400</v>
      </c>
      <c r="G330" s="12"/>
      <c r="H330" s="12"/>
      <c r="I330" s="12"/>
    </row>
    <row r="331" spans="1:9" ht="15.75" thickBot="1" x14ac:dyDescent="0.3">
      <c r="A331" s="26" t="s">
        <v>296</v>
      </c>
      <c r="B331" s="15">
        <f t="shared" si="9"/>
        <v>50000</v>
      </c>
      <c r="C331" s="15">
        <f t="shared" si="9"/>
        <v>57400</v>
      </c>
      <c r="D331" s="15">
        <f t="shared" si="9"/>
        <v>57400</v>
      </c>
      <c r="E331" s="15">
        <f t="shared" si="9"/>
        <v>57400</v>
      </c>
      <c r="G331" s="12"/>
      <c r="H331" s="86"/>
      <c r="I331" s="86"/>
    </row>
    <row r="332" spans="1:9" ht="15.75" thickBot="1" x14ac:dyDescent="0.3">
      <c r="A332" s="26" t="s">
        <v>319</v>
      </c>
      <c r="B332" s="15">
        <f t="shared" si="9"/>
        <v>0</v>
      </c>
      <c r="C332" s="15">
        <f t="shared" si="9"/>
        <v>0</v>
      </c>
      <c r="D332" s="15">
        <f t="shared" si="9"/>
        <v>0</v>
      </c>
      <c r="E332" s="15">
        <f t="shared" si="9"/>
        <v>0</v>
      </c>
      <c r="G332" s="12"/>
      <c r="H332" s="153"/>
      <c r="I332" s="153"/>
    </row>
    <row r="333" spans="1:9" ht="24.75" thickBot="1" x14ac:dyDescent="0.3">
      <c r="A333" s="13" t="s">
        <v>25</v>
      </c>
      <c r="B333" s="36">
        <f>B334+B335</f>
        <v>5000</v>
      </c>
      <c r="C333" s="36">
        <f>C334+C335</f>
        <v>6600</v>
      </c>
      <c r="D333" s="36">
        <f>D334+D335</f>
        <v>6600</v>
      </c>
      <c r="E333" s="36">
        <f>E334+E335</f>
        <v>6600</v>
      </c>
    </row>
    <row r="334" spans="1:9" ht="15.75" thickBot="1" x14ac:dyDescent="0.3">
      <c r="A334" s="26" t="s">
        <v>296</v>
      </c>
      <c r="B334" s="14">
        <f>B279+B242+B170+B43</f>
        <v>5000</v>
      </c>
      <c r="C334" s="14">
        <f>C279+C242+C170+C43</f>
        <v>6600</v>
      </c>
      <c r="D334" s="14">
        <f>D279+D242+D170+D43</f>
        <v>6600</v>
      </c>
      <c r="E334" s="14">
        <f>E279+E242+E170+E43</f>
        <v>6600</v>
      </c>
      <c r="G334" s="154"/>
    </row>
    <row r="335" spans="1:9" ht="15.75" thickBot="1" x14ac:dyDescent="0.3">
      <c r="A335" s="26" t="s">
        <v>319</v>
      </c>
      <c r="B335" s="15">
        <f>B280+B243+B171+B41</f>
        <v>0</v>
      </c>
      <c r="C335" s="15">
        <f>C280+C243+C171+C41</f>
        <v>0</v>
      </c>
      <c r="D335" s="15">
        <f>D280+D243+D171+D41</f>
        <v>0</v>
      </c>
      <c r="E335" s="15">
        <f>E280+E243+E171+E41</f>
        <v>0</v>
      </c>
    </row>
    <row r="336" spans="1:9" ht="15.75" thickBot="1" x14ac:dyDescent="0.3">
      <c r="A336" s="13" t="s">
        <v>26</v>
      </c>
      <c r="B336" s="36">
        <f>B337+B338</f>
        <v>72689</v>
      </c>
      <c r="C336" s="36">
        <f>C337+C338</f>
        <v>48282</v>
      </c>
      <c r="D336" s="36">
        <f>D337+D338</f>
        <v>54353</v>
      </c>
      <c r="E336" s="36">
        <f>E337+E338</f>
        <v>59014</v>
      </c>
    </row>
    <row r="337" spans="1:8" ht="15.75" thickBot="1" x14ac:dyDescent="0.3">
      <c r="A337" s="26" t="s">
        <v>296</v>
      </c>
      <c r="B337" s="15">
        <f t="shared" ref="B337:E338" si="10">B282+B245+B173+B46</f>
        <v>71729</v>
      </c>
      <c r="C337" s="15">
        <f t="shared" si="10"/>
        <v>48282</v>
      </c>
      <c r="D337" s="15">
        <f t="shared" si="10"/>
        <v>54353</v>
      </c>
      <c r="E337" s="15">
        <f t="shared" si="10"/>
        <v>59014</v>
      </c>
      <c r="G337" s="12"/>
      <c r="H337" s="12"/>
    </row>
    <row r="338" spans="1:8" ht="15.75" thickBot="1" x14ac:dyDescent="0.3">
      <c r="A338" s="26" t="s">
        <v>319</v>
      </c>
      <c r="B338" s="15">
        <f t="shared" si="10"/>
        <v>960</v>
      </c>
      <c r="C338" s="15">
        <f t="shared" si="10"/>
        <v>0</v>
      </c>
      <c r="D338" s="15">
        <f t="shared" si="10"/>
        <v>0</v>
      </c>
      <c r="E338" s="15">
        <f t="shared" si="10"/>
        <v>0</v>
      </c>
    </row>
    <row r="339" spans="1:8" ht="15.75" thickBot="1" x14ac:dyDescent="0.3">
      <c r="A339" s="13" t="s">
        <v>27</v>
      </c>
      <c r="B339" s="36">
        <f>B340+B341</f>
        <v>0</v>
      </c>
      <c r="C339" s="36">
        <f>C340+C341</f>
        <v>0</v>
      </c>
      <c r="D339" s="36">
        <f>D340+D341</f>
        <v>0</v>
      </c>
      <c r="E339" s="36">
        <f>E340+E341</f>
        <v>0</v>
      </c>
    </row>
    <row r="340" spans="1:8" ht="15.75" thickBot="1" x14ac:dyDescent="0.3">
      <c r="A340" s="26" t="s">
        <v>296</v>
      </c>
      <c r="B340" s="14">
        <f t="shared" ref="B340:E347" si="11">F289</f>
        <v>0</v>
      </c>
      <c r="C340" s="14">
        <f t="shared" si="11"/>
        <v>0</v>
      </c>
      <c r="D340" s="14">
        <f t="shared" si="11"/>
        <v>0</v>
      </c>
      <c r="E340" s="14">
        <f t="shared" si="11"/>
        <v>0</v>
      </c>
    </row>
    <row r="341" spans="1:8" ht="15.75" thickBot="1" x14ac:dyDescent="0.3">
      <c r="A341" s="26" t="s">
        <v>319</v>
      </c>
      <c r="B341" s="14">
        <f t="shared" si="11"/>
        <v>0</v>
      </c>
      <c r="C341" s="14">
        <f t="shared" si="11"/>
        <v>0</v>
      </c>
      <c r="D341" s="14">
        <f t="shared" si="11"/>
        <v>0</v>
      </c>
      <c r="E341" s="14">
        <f t="shared" si="11"/>
        <v>0</v>
      </c>
    </row>
    <row r="342" spans="1:8" ht="15.75" thickBot="1" x14ac:dyDescent="0.3">
      <c r="A342" s="13" t="s">
        <v>28</v>
      </c>
      <c r="B342" s="14">
        <f t="shared" si="11"/>
        <v>0</v>
      </c>
      <c r="C342" s="14">
        <f t="shared" si="11"/>
        <v>0</v>
      </c>
      <c r="D342" s="14">
        <f t="shared" si="11"/>
        <v>0</v>
      </c>
      <c r="E342" s="14">
        <f t="shared" si="11"/>
        <v>0</v>
      </c>
    </row>
    <row r="343" spans="1:8" ht="15.75" thickBot="1" x14ac:dyDescent="0.3">
      <c r="A343" s="26" t="s">
        <v>296</v>
      </c>
      <c r="B343" s="14">
        <f t="shared" si="11"/>
        <v>0</v>
      </c>
      <c r="C343" s="14">
        <f t="shared" si="11"/>
        <v>0</v>
      </c>
      <c r="D343" s="14">
        <f t="shared" si="11"/>
        <v>0</v>
      </c>
      <c r="E343" s="14">
        <f t="shared" si="11"/>
        <v>0</v>
      </c>
    </row>
    <row r="344" spans="1:8" ht="15.75" thickBot="1" x14ac:dyDescent="0.3">
      <c r="A344" s="26" t="s">
        <v>319</v>
      </c>
      <c r="B344" s="14">
        <f t="shared" si="11"/>
        <v>0</v>
      </c>
      <c r="C344" s="14">
        <f t="shared" si="11"/>
        <v>0</v>
      </c>
      <c r="D344" s="14">
        <f t="shared" si="11"/>
        <v>0</v>
      </c>
      <c r="E344" s="14">
        <f t="shared" si="11"/>
        <v>0</v>
      </c>
    </row>
    <row r="345" spans="1:8" ht="15.75" thickBot="1" x14ac:dyDescent="0.3">
      <c r="A345" s="13" t="s">
        <v>29</v>
      </c>
      <c r="B345" s="155">
        <f t="shared" si="11"/>
        <v>0</v>
      </c>
      <c r="C345" s="155">
        <f t="shared" si="11"/>
        <v>0</v>
      </c>
      <c r="D345" s="155">
        <f t="shared" si="11"/>
        <v>0</v>
      </c>
      <c r="E345" s="155">
        <f t="shared" si="11"/>
        <v>0</v>
      </c>
    </row>
    <row r="346" spans="1:8" ht="15.75" thickBot="1" x14ac:dyDescent="0.3">
      <c r="A346" s="26" t="s">
        <v>296</v>
      </c>
      <c r="B346" s="14">
        <f t="shared" si="11"/>
        <v>0</v>
      </c>
      <c r="C346" s="14">
        <f t="shared" si="11"/>
        <v>0</v>
      </c>
      <c r="D346" s="14">
        <f t="shared" si="11"/>
        <v>0</v>
      </c>
      <c r="E346" s="14">
        <f t="shared" si="11"/>
        <v>0</v>
      </c>
    </row>
    <row r="347" spans="1:8" ht="15.75" thickBot="1" x14ac:dyDescent="0.3">
      <c r="A347" s="26" t="s">
        <v>319</v>
      </c>
      <c r="B347" s="14">
        <f t="shared" si="11"/>
        <v>0</v>
      </c>
      <c r="C347" s="14">
        <f t="shared" si="11"/>
        <v>0</v>
      </c>
      <c r="D347" s="14">
        <f t="shared" si="11"/>
        <v>0</v>
      </c>
      <c r="E347" s="14">
        <f t="shared" si="11"/>
        <v>0</v>
      </c>
    </row>
    <row r="348" spans="1:8" ht="24.75" thickBot="1" x14ac:dyDescent="0.3">
      <c r="A348" s="13" t="s">
        <v>30</v>
      </c>
      <c r="B348" s="36">
        <f>B349+B350</f>
        <v>43011</v>
      </c>
      <c r="C348" s="36">
        <f>C349+C350</f>
        <v>58718</v>
      </c>
      <c r="D348" s="36">
        <f>D349+D350</f>
        <v>53147</v>
      </c>
      <c r="E348" s="36">
        <f>E349+E350</f>
        <v>48986</v>
      </c>
    </row>
    <row r="349" spans="1:8" ht="15.75" thickBot="1" x14ac:dyDescent="0.3">
      <c r="A349" s="26" t="s">
        <v>296</v>
      </c>
      <c r="B349" s="14">
        <f t="shared" ref="B349:E350" si="12">B294+B257+B185+B58</f>
        <v>43011</v>
      </c>
      <c r="C349" s="14">
        <f t="shared" si="12"/>
        <v>58718</v>
      </c>
      <c r="D349" s="14">
        <f t="shared" si="12"/>
        <v>53147</v>
      </c>
      <c r="E349" s="14">
        <f t="shared" si="12"/>
        <v>48986</v>
      </c>
    </row>
    <row r="350" spans="1:8" ht="15.75" thickBot="1" x14ac:dyDescent="0.3">
      <c r="A350" s="26" t="s">
        <v>319</v>
      </c>
      <c r="B350" s="14">
        <f t="shared" si="12"/>
        <v>0</v>
      </c>
      <c r="C350" s="14">
        <f t="shared" si="12"/>
        <v>0</v>
      </c>
      <c r="D350" s="14">
        <f t="shared" si="12"/>
        <v>0</v>
      </c>
      <c r="E350" s="14">
        <f t="shared" si="12"/>
        <v>0</v>
      </c>
    </row>
    <row r="351" spans="1:8" ht="15.75" thickBot="1" x14ac:dyDescent="0.3">
      <c r="A351" s="13" t="s">
        <v>59</v>
      </c>
      <c r="B351" s="36">
        <f>B352+B353+B354+B355</f>
        <v>0</v>
      </c>
      <c r="C351" s="36">
        <f>C352+C353+C354+C355</f>
        <v>0</v>
      </c>
      <c r="D351" s="36">
        <f>D352+D353+D354+D355</f>
        <v>0</v>
      </c>
      <c r="E351" s="36">
        <f>E352+E353+E354+E355</f>
        <v>0</v>
      </c>
    </row>
    <row r="352" spans="1:8" ht="15.75" thickBot="1" x14ac:dyDescent="0.3">
      <c r="A352" s="26" t="s">
        <v>296</v>
      </c>
      <c r="B352" s="14"/>
      <c r="C352" s="14"/>
      <c r="D352" s="14"/>
      <c r="E352" s="14"/>
    </row>
    <row r="353" spans="1:5" ht="15.75" thickBot="1" x14ac:dyDescent="0.3">
      <c r="A353" s="26" t="s">
        <v>320</v>
      </c>
      <c r="B353" s="14"/>
      <c r="C353" s="14"/>
      <c r="D353" s="14"/>
      <c r="E353" s="14"/>
    </row>
    <row r="354" spans="1:5" ht="15.75" thickBot="1" x14ac:dyDescent="0.3">
      <c r="A354" s="26" t="s">
        <v>312</v>
      </c>
      <c r="B354" s="14"/>
      <c r="C354" s="14"/>
      <c r="D354" s="14"/>
      <c r="E354" s="14"/>
    </row>
    <row r="355" spans="1:5" ht="15.75" thickBot="1" x14ac:dyDescent="0.3">
      <c r="A355" s="26" t="s">
        <v>313</v>
      </c>
      <c r="B355" s="14"/>
      <c r="C355" s="14"/>
      <c r="D355" s="14"/>
      <c r="E355" s="14"/>
    </row>
    <row r="356" spans="1:5" ht="15.75" thickBot="1" x14ac:dyDescent="0.3">
      <c r="A356" s="13" t="s">
        <v>60</v>
      </c>
      <c r="B356" s="14">
        <f>B321+B211+B138+B84+B109</f>
        <v>8000</v>
      </c>
      <c r="C356" s="14">
        <f>C321+C211+C138+C84+C109</f>
        <v>60000</v>
      </c>
      <c r="D356" s="14">
        <f>D321+D211+D138+D84</f>
        <v>60000</v>
      </c>
      <c r="E356" s="14">
        <f>E321+E211+E138+E84</f>
        <v>60000</v>
      </c>
    </row>
    <row r="357" spans="1:5" ht="15.75" thickBot="1" x14ac:dyDescent="0.3">
      <c r="A357" s="26" t="s">
        <v>296</v>
      </c>
      <c r="B357" s="14">
        <f>B322+B212+B139+B85+B110</f>
        <v>8000</v>
      </c>
      <c r="C357" s="14">
        <f>C322+C212+C139+C85+C110</f>
        <v>60000</v>
      </c>
      <c r="D357" s="14">
        <f>D322+D212+D139+D85</f>
        <v>60000</v>
      </c>
      <c r="E357" s="14">
        <f>E322+E212+E139+E85</f>
        <v>60000</v>
      </c>
    </row>
    <row r="358" spans="1:5" ht="15.75" thickBot="1" x14ac:dyDescent="0.3">
      <c r="A358" s="26" t="s">
        <v>320</v>
      </c>
      <c r="B358" s="14"/>
      <c r="C358" s="14"/>
      <c r="D358" s="14"/>
      <c r="E358" s="14"/>
    </row>
    <row r="359" spans="1:5" ht="15.75" thickBot="1" x14ac:dyDescent="0.3">
      <c r="A359" s="26" t="s">
        <v>312</v>
      </c>
      <c r="B359" s="14"/>
      <c r="C359" s="14"/>
      <c r="D359" s="14"/>
      <c r="E359" s="14"/>
    </row>
    <row r="360" spans="1:5" ht="15.75" thickBot="1" x14ac:dyDescent="0.3">
      <c r="A360" s="26" t="s">
        <v>313</v>
      </c>
      <c r="B360" s="14"/>
      <c r="C360" s="14"/>
      <c r="D360" s="14"/>
      <c r="E360" s="14"/>
    </row>
    <row r="361" spans="1:5" ht="15.75" thickBot="1" x14ac:dyDescent="0.3">
      <c r="A361" s="17" t="s">
        <v>32</v>
      </c>
      <c r="B361" s="18">
        <f>IF(B329-B328=0,0,"Error")</f>
        <v>0</v>
      </c>
      <c r="C361" s="18">
        <f>IF(C329-C328=0,0,"Error")</f>
        <v>0</v>
      </c>
      <c r="D361" s="18">
        <f>IF(D329-D328=0,0,"Error")</f>
        <v>0</v>
      </c>
      <c r="E361" s="18">
        <f>IF(E329-E328=0,0,"Error")</f>
        <v>0</v>
      </c>
    </row>
  </sheetData>
  <mergeCells count="88">
    <mergeCell ref="A1:E1"/>
    <mergeCell ref="A305:A306"/>
    <mergeCell ref="A313:E313"/>
    <mergeCell ref="A314:A315"/>
    <mergeCell ref="A2:E2"/>
    <mergeCell ref="A298:E298"/>
    <mergeCell ref="A299:E299"/>
    <mergeCell ref="B300:E300"/>
    <mergeCell ref="B302:E302"/>
    <mergeCell ref="B303:E303"/>
    <mergeCell ref="B304:E304"/>
    <mergeCell ref="B261:E261"/>
    <mergeCell ref="B262:E262"/>
    <mergeCell ref="B263:E263"/>
    <mergeCell ref="A264:A265"/>
    <mergeCell ref="A272:E272"/>
    <mergeCell ref="A273:A274"/>
    <mergeCell ref="A236:A237"/>
    <mergeCell ref="A203:E203"/>
    <mergeCell ref="A204:A205"/>
    <mergeCell ref="B217:E217"/>
    <mergeCell ref="A218:E218"/>
    <mergeCell ref="A222:E222"/>
    <mergeCell ref="A223:E223"/>
    <mergeCell ref="B224:E224"/>
    <mergeCell ref="B225:E225"/>
    <mergeCell ref="B226:E226"/>
    <mergeCell ref="A227:A228"/>
    <mergeCell ref="A235:E235"/>
    <mergeCell ref="A195:A196"/>
    <mergeCell ref="B152:E152"/>
    <mergeCell ref="B153:E153"/>
    <mergeCell ref="B154:E154"/>
    <mergeCell ref="A155:A156"/>
    <mergeCell ref="A163:E163"/>
    <mergeCell ref="A164:A165"/>
    <mergeCell ref="A189:E189"/>
    <mergeCell ref="A190:E190"/>
    <mergeCell ref="B191:E191"/>
    <mergeCell ref="B193:E193"/>
    <mergeCell ref="B194:E194"/>
    <mergeCell ref="A151:E151"/>
    <mergeCell ref="B117:E117"/>
    <mergeCell ref="D118:E118"/>
    <mergeCell ref="B119:E119"/>
    <mergeCell ref="B120:E120"/>
    <mergeCell ref="B121:E121"/>
    <mergeCell ref="A122:A123"/>
    <mergeCell ref="A130:E130"/>
    <mergeCell ref="A131:A132"/>
    <mergeCell ref="B144:E144"/>
    <mergeCell ref="A145:E145"/>
    <mergeCell ref="A150:E150"/>
    <mergeCell ref="A116:E116"/>
    <mergeCell ref="B67:E67"/>
    <mergeCell ref="A68:A69"/>
    <mergeCell ref="A76:E76"/>
    <mergeCell ref="A77:A78"/>
    <mergeCell ref="D90:E90"/>
    <mergeCell ref="B91:E91"/>
    <mergeCell ref="B92:E92"/>
    <mergeCell ref="A93:A94"/>
    <mergeCell ref="A101:E101"/>
    <mergeCell ref="A102:A103"/>
    <mergeCell ref="A115:E115"/>
    <mergeCell ref="B66:E66"/>
    <mergeCell ref="A24:E24"/>
    <mergeCell ref="B25:E25"/>
    <mergeCell ref="B26:E26"/>
    <mergeCell ref="B27:E27"/>
    <mergeCell ref="A28:A29"/>
    <mergeCell ref="A36:E36"/>
    <mergeCell ref="A37:A38"/>
    <mergeCell ref="A62:E62"/>
    <mergeCell ref="A63:E63"/>
    <mergeCell ref="B64:E64"/>
    <mergeCell ref="D65:E65"/>
    <mergeCell ref="A23:E23"/>
    <mergeCell ref="A3:E3"/>
    <mergeCell ref="B5:E5"/>
    <mergeCell ref="B6:E6"/>
    <mergeCell ref="B7:E7"/>
    <mergeCell ref="A8:E8"/>
    <mergeCell ref="A9:E11"/>
    <mergeCell ref="B12:E12"/>
    <mergeCell ref="A13:A14"/>
    <mergeCell ref="B17:E17"/>
    <mergeCell ref="A18:E18"/>
  </mergeCells>
  <pageMargins left="0.7" right="0.7" top="0.75" bottom="0.75" header="0.3" footer="0.3"/>
  <pageSetup orientation="portrait"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99"/>
  <sheetViews>
    <sheetView view="pageBreakPreview" zoomScale="60" zoomScaleNormal="170" workbookViewId="0">
      <selection activeCell="I10" sqref="I10"/>
    </sheetView>
  </sheetViews>
  <sheetFormatPr defaultRowHeight="15" x14ac:dyDescent="0.25"/>
  <cols>
    <col min="1" max="1" width="14" customWidth="1"/>
    <col min="2" max="5" width="11.7109375" customWidth="1"/>
  </cols>
  <sheetData>
    <row r="1" spans="1:5" ht="15.75" x14ac:dyDescent="0.25">
      <c r="A1" s="2604" t="s">
        <v>1661</v>
      </c>
      <c r="B1" s="2604"/>
      <c r="C1" s="2604"/>
      <c r="D1" s="2604"/>
      <c r="E1" s="2604"/>
    </row>
    <row r="2" spans="1:5" ht="29.25" customHeight="1" x14ac:dyDescent="0.25">
      <c r="A2" s="1503" t="s">
        <v>864</v>
      </c>
      <c r="B2" s="1503"/>
      <c r="C2" s="1503"/>
      <c r="D2" s="1503"/>
      <c r="E2" s="1503"/>
    </row>
    <row r="3" spans="1:5" ht="18" customHeight="1" x14ac:dyDescent="0.25">
      <c r="A3" s="1504" t="s">
        <v>863</v>
      </c>
      <c r="B3" s="1504"/>
      <c r="C3" s="1504"/>
      <c r="D3" s="1504"/>
      <c r="E3" s="1504"/>
    </row>
    <row r="4" spans="1:5" ht="15.75" thickBot="1" x14ac:dyDescent="0.3"/>
    <row r="5" spans="1:5" ht="39" thickBot="1" x14ac:dyDescent="0.3">
      <c r="A5" s="2" t="s">
        <v>0</v>
      </c>
      <c r="B5" s="1301" t="s">
        <v>597</v>
      </c>
      <c r="C5" s="1301"/>
      <c r="D5" s="1301"/>
      <c r="E5" s="1301"/>
    </row>
    <row r="6" spans="1:5" ht="26.25" thickBot="1" x14ac:dyDescent="0.3">
      <c r="A6" s="2" t="s">
        <v>1</v>
      </c>
      <c r="B6" s="1302" t="s">
        <v>170</v>
      </c>
      <c r="C6" s="1303"/>
      <c r="D6" s="1303"/>
      <c r="E6" s="1304"/>
    </row>
    <row r="7" spans="1:5" ht="39" thickBot="1" x14ac:dyDescent="0.3">
      <c r="A7" s="2" t="s">
        <v>3</v>
      </c>
      <c r="B7" s="1305" t="s">
        <v>861</v>
      </c>
      <c r="C7" s="1306"/>
      <c r="D7" s="1306"/>
      <c r="E7" s="1307"/>
    </row>
    <row r="8" spans="1:5" ht="15.75" thickBot="1" x14ac:dyDescent="0.3">
      <c r="A8" s="1308" t="s">
        <v>5</v>
      </c>
      <c r="B8" s="1309"/>
      <c r="C8" s="1309"/>
      <c r="D8" s="1309"/>
      <c r="E8" s="1310"/>
    </row>
    <row r="9" spans="1:5" x14ac:dyDescent="0.25">
      <c r="A9" s="1857" t="s">
        <v>245</v>
      </c>
      <c r="B9" s="1858"/>
      <c r="C9" s="1858"/>
      <c r="D9" s="1858"/>
      <c r="E9" s="1859"/>
    </row>
    <row r="10" spans="1:5" ht="36.75" customHeight="1" x14ac:dyDescent="0.25">
      <c r="A10" s="1860"/>
      <c r="B10" s="1861"/>
      <c r="C10" s="1861"/>
      <c r="D10" s="1861"/>
      <c r="E10" s="1862"/>
    </row>
    <row r="11" spans="1:5" ht="15.75" thickBot="1" x14ac:dyDescent="0.3">
      <c r="A11" s="1863"/>
      <c r="B11" s="1864"/>
      <c r="C11" s="1864"/>
      <c r="D11" s="1864"/>
      <c r="E11" s="1865"/>
    </row>
    <row r="12" spans="1:5" ht="38.25" customHeight="1" thickBot="1" x14ac:dyDescent="0.3">
      <c r="A12" s="3" t="s">
        <v>6</v>
      </c>
      <c r="B12" s="1409" t="s">
        <v>1069</v>
      </c>
      <c r="C12" s="1403"/>
      <c r="D12" s="1403"/>
      <c r="E12" s="1410"/>
    </row>
    <row r="13" spans="1:5" ht="23.25" customHeight="1" x14ac:dyDescent="0.25">
      <c r="A13" s="1381" t="s">
        <v>7</v>
      </c>
      <c r="B13" s="433">
        <v>2019</v>
      </c>
      <c r="C13" s="433">
        <v>2020</v>
      </c>
      <c r="D13" s="433">
        <v>2021</v>
      </c>
      <c r="E13" s="433">
        <v>2022</v>
      </c>
    </row>
    <row r="14" spans="1:5" ht="15.75" thickBot="1" x14ac:dyDescent="0.3">
      <c r="A14" s="1382"/>
      <c r="B14" s="9" t="s">
        <v>1070</v>
      </c>
      <c r="C14" s="423" t="s">
        <v>9</v>
      </c>
      <c r="D14" s="423" t="s">
        <v>9</v>
      </c>
      <c r="E14" s="423" t="s">
        <v>9</v>
      </c>
    </row>
    <row r="15" spans="1:5" ht="57" thickBot="1" x14ac:dyDescent="0.3">
      <c r="A15" s="88" t="s">
        <v>598</v>
      </c>
      <c r="B15" s="4" t="s">
        <v>69</v>
      </c>
      <c r="C15" s="4" t="s">
        <v>69</v>
      </c>
      <c r="D15" s="4" t="s">
        <v>69</v>
      </c>
      <c r="E15" s="4" t="s">
        <v>69</v>
      </c>
    </row>
    <row r="16" spans="1:5" ht="68.25" thickBot="1" x14ac:dyDescent="0.3">
      <c r="A16" s="66" t="s">
        <v>599</v>
      </c>
      <c r="B16" s="4" t="s">
        <v>69</v>
      </c>
      <c r="C16" s="4" t="s">
        <v>69</v>
      </c>
      <c r="D16" s="4" t="s">
        <v>69</v>
      </c>
      <c r="E16" s="4" t="s">
        <v>69</v>
      </c>
    </row>
    <row r="17" spans="1:5" ht="57" thickBot="1" x14ac:dyDescent="0.3">
      <c r="A17" s="5" t="s">
        <v>600</v>
      </c>
      <c r="B17" s="4" t="s">
        <v>69</v>
      </c>
      <c r="C17" s="4" t="s">
        <v>69</v>
      </c>
      <c r="D17" s="4" t="s">
        <v>69</v>
      </c>
      <c r="E17" s="4" t="s">
        <v>69</v>
      </c>
    </row>
    <row r="18" spans="1:5" ht="40.5" customHeight="1" thickBot="1" x14ac:dyDescent="0.3">
      <c r="A18" s="6" t="s">
        <v>10</v>
      </c>
      <c r="B18" s="1509" t="s">
        <v>1071</v>
      </c>
      <c r="C18" s="1510"/>
      <c r="D18" s="1510"/>
      <c r="E18" s="1511"/>
    </row>
    <row r="19" spans="1:5" ht="23.25" customHeight="1" thickBot="1" x14ac:dyDescent="0.3">
      <c r="A19" s="1411" t="s">
        <v>11</v>
      </c>
      <c r="B19" s="1412"/>
      <c r="C19" s="1412"/>
      <c r="D19" s="1412"/>
      <c r="E19" s="1413"/>
    </row>
    <row r="20" spans="1:5" ht="15.75" thickBot="1" x14ac:dyDescent="0.3">
      <c r="A20" s="91"/>
      <c r="B20" s="104"/>
      <c r="C20" s="90" t="s">
        <v>138</v>
      </c>
      <c r="D20" s="90" t="s">
        <v>138</v>
      </c>
      <c r="E20" s="90" t="s">
        <v>138</v>
      </c>
    </row>
    <row r="21" spans="1:5" ht="57" thickBot="1" x14ac:dyDescent="0.3">
      <c r="A21" s="624" t="s">
        <v>598</v>
      </c>
      <c r="B21" s="99"/>
      <c r="C21" s="100" t="s">
        <v>601</v>
      </c>
      <c r="D21" s="100" t="s">
        <v>601</v>
      </c>
      <c r="E21" s="100" t="s">
        <v>601</v>
      </c>
    </row>
    <row r="22" spans="1:5" ht="15.75" thickBot="1" x14ac:dyDescent="0.3">
      <c r="A22" s="1414" t="s">
        <v>602</v>
      </c>
      <c r="B22" s="1415"/>
      <c r="C22" s="1415"/>
      <c r="D22" s="1415"/>
      <c r="E22" s="1416"/>
    </row>
    <row r="23" spans="1:5" ht="15.75" thickBot="1" x14ac:dyDescent="0.3">
      <c r="A23" s="1322" t="s">
        <v>13</v>
      </c>
      <c r="B23" s="1323"/>
      <c r="C23" s="1323"/>
      <c r="D23" s="1323"/>
      <c r="E23" s="1324"/>
    </row>
    <row r="24" spans="1:5" ht="18.75" customHeight="1" thickBot="1" x14ac:dyDescent="0.3">
      <c r="A24" s="7" t="s">
        <v>14</v>
      </c>
      <c r="B24" s="1417" t="s">
        <v>1072</v>
      </c>
      <c r="C24" s="1418"/>
      <c r="D24" s="1418"/>
      <c r="E24" s="1419"/>
    </row>
    <row r="25" spans="1:5" ht="84" customHeight="1" thickBot="1" x14ac:dyDescent="0.3">
      <c r="A25" s="5" t="s">
        <v>15</v>
      </c>
      <c r="B25" s="1424" t="s">
        <v>603</v>
      </c>
      <c r="C25" s="1425"/>
      <c r="D25" s="1425"/>
      <c r="E25" s="1426"/>
    </row>
    <row r="26" spans="1:5" ht="15.75" thickBot="1" x14ac:dyDescent="0.3">
      <c r="A26" s="5" t="s">
        <v>16</v>
      </c>
      <c r="B26" s="1406" t="s">
        <v>604</v>
      </c>
      <c r="C26" s="1407"/>
      <c r="D26" s="1407"/>
      <c r="E26" s="1408"/>
    </row>
    <row r="27" spans="1:5" ht="12.75" customHeight="1" x14ac:dyDescent="0.25">
      <c r="A27" s="1381"/>
      <c r="B27" s="8">
        <v>2019</v>
      </c>
      <c r="C27" s="8">
        <v>2020</v>
      </c>
      <c r="D27" s="8">
        <v>2021</v>
      </c>
      <c r="E27" s="8">
        <v>2022</v>
      </c>
    </row>
    <row r="28" spans="1:5" ht="9" customHeight="1" thickBot="1" x14ac:dyDescent="0.3">
      <c r="A28" s="1382"/>
      <c r="B28" s="9" t="s">
        <v>9</v>
      </c>
      <c r="C28" s="9" t="s">
        <v>9</v>
      </c>
      <c r="D28" s="9" t="s">
        <v>9</v>
      </c>
      <c r="E28" s="9" t="s">
        <v>9</v>
      </c>
    </row>
    <row r="29" spans="1:5" ht="15.75" thickBot="1" x14ac:dyDescent="0.3">
      <c r="A29" s="5" t="s">
        <v>17</v>
      </c>
      <c r="B29" s="10">
        <v>47</v>
      </c>
      <c r="C29" s="10">
        <v>47</v>
      </c>
      <c r="D29" s="10">
        <v>47</v>
      </c>
      <c r="E29" s="10">
        <v>47</v>
      </c>
    </row>
    <row r="30" spans="1:5" ht="23.25" thickBot="1" x14ac:dyDescent="0.3">
      <c r="A30" s="5" t="s">
        <v>18</v>
      </c>
      <c r="B30" s="10">
        <v>97700</v>
      </c>
      <c r="C30" s="10">
        <v>98700</v>
      </c>
      <c r="D30" s="10">
        <f>D59</f>
        <v>99580</v>
      </c>
      <c r="E30" s="10">
        <f>E59</f>
        <v>100580</v>
      </c>
    </row>
    <row r="31" spans="1:5" ht="23.25" thickBot="1" x14ac:dyDescent="0.3">
      <c r="A31" s="5" t="s">
        <v>19</v>
      </c>
      <c r="B31" s="10">
        <f t="shared" ref="B31:E31" si="0">B30/B29</f>
        <v>2078.7234042553191</v>
      </c>
      <c r="C31" s="10">
        <f t="shared" si="0"/>
        <v>2100</v>
      </c>
      <c r="D31" s="10">
        <f t="shared" si="0"/>
        <v>2118.7234042553191</v>
      </c>
      <c r="E31" s="10">
        <f t="shared" si="0"/>
        <v>2140</v>
      </c>
    </row>
    <row r="32" spans="1:5" ht="23.25" thickBot="1" x14ac:dyDescent="0.3">
      <c r="A32" s="5" t="s">
        <v>20</v>
      </c>
      <c r="B32" s="407" t="s">
        <v>21</v>
      </c>
      <c r="C32" s="11">
        <f>C29/B29-1</f>
        <v>0</v>
      </c>
      <c r="D32" s="11">
        <f t="shared" ref="D32:E34" si="1">D29/C29-1</f>
        <v>0</v>
      </c>
      <c r="E32" s="11">
        <f>E29/D29-1</f>
        <v>0</v>
      </c>
    </row>
    <row r="33" spans="1:5" ht="23.25" thickBot="1" x14ac:dyDescent="0.3">
      <c r="A33" s="5" t="s">
        <v>22</v>
      </c>
      <c r="B33" s="407" t="s">
        <v>21</v>
      </c>
      <c r="C33" s="11">
        <f>C30/B30-1</f>
        <v>1.0235414534288667E-2</v>
      </c>
      <c r="D33" s="11">
        <f t="shared" si="1"/>
        <v>8.9159067882471632E-3</v>
      </c>
      <c r="E33" s="11">
        <f t="shared" si="1"/>
        <v>1.0042177144004905E-2</v>
      </c>
    </row>
    <row r="34" spans="1:5" ht="23.25" thickBot="1" x14ac:dyDescent="0.3">
      <c r="A34" s="5" t="s">
        <v>23</v>
      </c>
      <c r="B34" s="407" t="s">
        <v>21</v>
      </c>
      <c r="C34" s="11">
        <f>C31/B31-1</f>
        <v>1.0235414534288667E-2</v>
      </c>
      <c r="D34" s="11">
        <f t="shared" si="1"/>
        <v>8.9159067882471632E-3</v>
      </c>
      <c r="E34" s="11">
        <f t="shared" si="1"/>
        <v>1.0042177144004905E-2</v>
      </c>
    </row>
    <row r="35" spans="1:5" ht="15.75" thickBot="1" x14ac:dyDescent="0.3">
      <c r="A35" s="1378" t="s">
        <v>164</v>
      </c>
      <c r="B35" s="1379"/>
      <c r="C35" s="1379"/>
      <c r="D35" s="1379"/>
      <c r="E35" s="1380"/>
    </row>
    <row r="36" spans="1:5" ht="12.75" customHeight="1" x14ac:dyDescent="0.25">
      <c r="A36" s="1381"/>
      <c r="B36" s="8">
        <v>2019</v>
      </c>
      <c r="C36" s="8">
        <v>2020</v>
      </c>
      <c r="D36" s="8">
        <v>2021</v>
      </c>
      <c r="E36" s="8">
        <v>2022</v>
      </c>
    </row>
    <row r="37" spans="1:5" ht="9" customHeight="1" thickBot="1" x14ac:dyDescent="0.3">
      <c r="A37" s="1382"/>
      <c r="B37" s="9" t="s">
        <v>1070</v>
      </c>
      <c r="C37" s="9" t="s">
        <v>9</v>
      </c>
      <c r="D37" s="9" t="s">
        <v>9</v>
      </c>
      <c r="E37" s="9" t="s">
        <v>9</v>
      </c>
    </row>
    <row r="38" spans="1:5" ht="15.75" thickBot="1" x14ac:dyDescent="0.3">
      <c r="A38" s="13" t="s">
        <v>24</v>
      </c>
      <c r="B38" s="14">
        <v>7992</v>
      </c>
      <c r="C38" s="14">
        <v>7992</v>
      </c>
      <c r="D38" s="14">
        <v>7992</v>
      </c>
      <c r="E38" s="14">
        <v>7992</v>
      </c>
    </row>
    <row r="39" spans="1:5" ht="15.75" thickBot="1" x14ac:dyDescent="0.3">
      <c r="A39" s="26" t="s">
        <v>296</v>
      </c>
      <c r="B39" s="15">
        <v>7992</v>
      </c>
      <c r="C39" s="15">
        <v>7992</v>
      </c>
      <c r="D39" s="15">
        <v>7992</v>
      </c>
      <c r="E39" s="15">
        <v>7992</v>
      </c>
    </row>
    <row r="40" spans="1:5" ht="15.75" thickBot="1" x14ac:dyDescent="0.3">
      <c r="A40" s="26" t="s">
        <v>297</v>
      </c>
      <c r="B40" s="15"/>
      <c r="C40" s="27"/>
      <c r="D40" s="27"/>
      <c r="E40" s="27"/>
    </row>
    <row r="41" spans="1:5" ht="36.75" thickBot="1" x14ac:dyDescent="0.3">
      <c r="A41" s="13" t="s">
        <v>25</v>
      </c>
      <c r="B41" s="14">
        <v>1308</v>
      </c>
      <c r="C41" s="14">
        <v>1308</v>
      </c>
      <c r="D41" s="14">
        <v>1308</v>
      </c>
      <c r="E41" s="14">
        <v>1308</v>
      </c>
    </row>
    <row r="42" spans="1:5" ht="15.75" thickBot="1" x14ac:dyDescent="0.3">
      <c r="A42" s="26" t="s">
        <v>296</v>
      </c>
      <c r="B42" s="15">
        <v>1308</v>
      </c>
      <c r="C42" s="15">
        <v>1308</v>
      </c>
      <c r="D42" s="15">
        <v>1308</v>
      </c>
      <c r="E42" s="15">
        <v>1308</v>
      </c>
    </row>
    <row r="43" spans="1:5" ht="15.75" thickBot="1" x14ac:dyDescent="0.3">
      <c r="A43" s="26" t="s">
        <v>297</v>
      </c>
      <c r="B43" s="15"/>
      <c r="C43" s="14"/>
      <c r="D43" s="14"/>
      <c r="E43" s="14"/>
    </row>
    <row r="44" spans="1:5" ht="24.75" thickBot="1" x14ac:dyDescent="0.3">
      <c r="A44" s="13" t="s">
        <v>26</v>
      </c>
      <c r="B44" s="15">
        <v>4000</v>
      </c>
      <c r="C44" s="15">
        <v>4000</v>
      </c>
      <c r="D44" s="15">
        <v>4000</v>
      </c>
      <c r="E44" s="15">
        <v>4000</v>
      </c>
    </row>
    <row r="45" spans="1:5" ht="15.75" thickBot="1" x14ac:dyDescent="0.3">
      <c r="A45" s="26" t="s">
        <v>296</v>
      </c>
      <c r="B45" s="15">
        <v>4000</v>
      </c>
      <c r="C45" s="15">
        <v>4000</v>
      </c>
      <c r="D45" s="15">
        <v>4000</v>
      </c>
      <c r="E45" s="15">
        <v>4000</v>
      </c>
    </row>
    <row r="46" spans="1:5" ht="15.75" thickBot="1" x14ac:dyDescent="0.3">
      <c r="A46" s="26" t="s">
        <v>297</v>
      </c>
      <c r="B46" s="15"/>
      <c r="C46" s="14"/>
      <c r="D46" s="14"/>
      <c r="E46" s="14"/>
    </row>
    <row r="47" spans="1:5" ht="24.75" thickBot="1" x14ac:dyDescent="0.3">
      <c r="A47" s="13" t="s">
        <v>27</v>
      </c>
      <c r="B47" s="15"/>
      <c r="C47" s="14"/>
      <c r="D47" s="14"/>
      <c r="E47" s="14"/>
    </row>
    <row r="48" spans="1:5" ht="15.75" thickBot="1" x14ac:dyDescent="0.3">
      <c r="A48" s="26" t="s">
        <v>296</v>
      </c>
      <c r="B48" s="15"/>
      <c r="C48" s="14"/>
      <c r="D48" s="14"/>
      <c r="E48" s="14"/>
    </row>
    <row r="49" spans="1:5" ht="15.75" thickBot="1" x14ac:dyDescent="0.3">
      <c r="A49" s="26" t="s">
        <v>297</v>
      </c>
      <c r="B49" s="15"/>
      <c r="C49" s="14"/>
      <c r="D49" s="14"/>
      <c r="E49" s="14"/>
    </row>
    <row r="50" spans="1:5" ht="24.75" thickBot="1" x14ac:dyDescent="0.3">
      <c r="A50" s="13" t="s">
        <v>28</v>
      </c>
      <c r="B50" s="15">
        <v>84400</v>
      </c>
      <c r="C50" s="15">
        <v>85400</v>
      </c>
      <c r="D50" s="15">
        <v>86280</v>
      </c>
      <c r="E50" s="15">
        <v>87280</v>
      </c>
    </row>
    <row r="51" spans="1:5" ht="15.75" thickBot="1" x14ac:dyDescent="0.3">
      <c r="A51" s="26" t="s">
        <v>296</v>
      </c>
      <c r="B51" s="15">
        <v>84400</v>
      </c>
      <c r="C51" s="15">
        <v>85400</v>
      </c>
      <c r="D51" s="15">
        <v>86280</v>
      </c>
      <c r="E51" s="15">
        <v>87280</v>
      </c>
    </row>
    <row r="52" spans="1:5" ht="15.75" thickBot="1" x14ac:dyDescent="0.3">
      <c r="A52" s="26" t="s">
        <v>297</v>
      </c>
      <c r="B52" s="15"/>
      <c r="C52" s="14"/>
      <c r="D52" s="14"/>
      <c r="E52" s="14"/>
    </row>
    <row r="53" spans="1:5" ht="24.75" thickBot="1" x14ac:dyDescent="0.3">
      <c r="A53" s="13" t="s">
        <v>29</v>
      </c>
      <c r="B53" s="15"/>
      <c r="C53" s="14"/>
      <c r="D53" s="14"/>
      <c r="E53" s="14"/>
    </row>
    <row r="54" spans="1:5" ht="15.75" thickBot="1" x14ac:dyDescent="0.3">
      <c r="A54" s="26" t="s">
        <v>296</v>
      </c>
      <c r="B54" s="15"/>
      <c r="C54" s="14"/>
      <c r="D54" s="14"/>
      <c r="E54" s="14"/>
    </row>
    <row r="55" spans="1:5" ht="15.75" thickBot="1" x14ac:dyDescent="0.3">
      <c r="A55" s="26" t="s">
        <v>297</v>
      </c>
      <c r="B55" s="15"/>
      <c r="C55" s="14"/>
      <c r="D55" s="14"/>
      <c r="E55" s="14"/>
    </row>
    <row r="56" spans="1:5" ht="36.75" thickBot="1" x14ac:dyDescent="0.3">
      <c r="A56" s="13" t="s">
        <v>30</v>
      </c>
      <c r="B56" s="15">
        <v>0</v>
      </c>
      <c r="C56" s="14">
        <v>0</v>
      </c>
      <c r="D56" s="14">
        <f>C56*1.03*0.99</f>
        <v>0</v>
      </c>
      <c r="E56" s="14">
        <f>D56*1.03*0.99</f>
        <v>0</v>
      </c>
    </row>
    <row r="57" spans="1:5" ht="15.75" thickBot="1" x14ac:dyDescent="0.3">
      <c r="A57" s="26" t="s">
        <v>296</v>
      </c>
      <c r="B57" s="15"/>
      <c r="C57" s="40"/>
      <c r="D57" s="40"/>
      <c r="E57" s="40"/>
    </row>
    <row r="58" spans="1:5" ht="15.75" thickBot="1" x14ac:dyDescent="0.3">
      <c r="A58" s="26" t="s">
        <v>297</v>
      </c>
      <c r="B58" s="15"/>
      <c r="C58" s="98"/>
      <c r="D58" s="40"/>
      <c r="E58" s="40"/>
    </row>
    <row r="59" spans="1:5" ht="24.75" thickBot="1" x14ac:dyDescent="0.3">
      <c r="A59" s="16" t="s">
        <v>31</v>
      </c>
      <c r="B59" s="15">
        <f>B56+B53+B50+B47+B44+B41+B38</f>
        <v>97700</v>
      </c>
      <c r="C59" s="15">
        <f t="shared" ref="C59:D59" si="2">C56+C53+C50+C47+C44+C41+C38</f>
        <v>98700</v>
      </c>
      <c r="D59" s="15">
        <f t="shared" si="2"/>
        <v>99580</v>
      </c>
      <c r="E59" s="15">
        <f>E56+E53+E50+E47+E44+E41+E38</f>
        <v>100580</v>
      </c>
    </row>
    <row r="60" spans="1:5" ht="15.75" thickBot="1" x14ac:dyDescent="0.3">
      <c r="A60" s="17" t="s">
        <v>32</v>
      </c>
      <c r="B60" s="18">
        <f>IF(B59-B30=0,0,"Error")</f>
        <v>0</v>
      </c>
      <c r="C60" s="18">
        <f>IF(C59-C30=0,0,"Error")</f>
        <v>0</v>
      </c>
      <c r="D60" s="18">
        <f>IF(D59-D30=0,0,"Error")</f>
        <v>0</v>
      </c>
      <c r="E60" s="18">
        <f>IF(E59-E30=0,0,"Error")</f>
        <v>0</v>
      </c>
    </row>
    <row r="61" spans="1:5" ht="22.5" customHeight="1" thickBot="1" x14ac:dyDescent="0.3">
      <c r="A61" s="48" t="s">
        <v>33</v>
      </c>
      <c r="B61" s="1423" t="s">
        <v>605</v>
      </c>
      <c r="C61" s="1418"/>
      <c r="D61" s="1418"/>
      <c r="E61" s="1419"/>
    </row>
    <row r="62" spans="1:5" ht="75" customHeight="1" thickBot="1" x14ac:dyDescent="0.3">
      <c r="A62" s="5" t="s">
        <v>15</v>
      </c>
      <c r="B62" s="1866" t="s">
        <v>606</v>
      </c>
      <c r="C62" s="1867"/>
      <c r="D62" s="1867"/>
      <c r="E62" s="1868"/>
    </row>
    <row r="63" spans="1:5" ht="15.75" thickBot="1" x14ac:dyDescent="0.3">
      <c r="A63" s="5" t="s">
        <v>16</v>
      </c>
      <c r="B63" s="1406" t="s">
        <v>607</v>
      </c>
      <c r="C63" s="1407"/>
      <c r="D63" s="1407"/>
      <c r="E63" s="1408"/>
    </row>
    <row r="64" spans="1:5" ht="12.75" customHeight="1" x14ac:dyDescent="0.25">
      <c r="A64" s="1381"/>
      <c r="B64" s="8">
        <v>2019</v>
      </c>
      <c r="C64" s="8">
        <v>2020</v>
      </c>
      <c r="D64" s="8">
        <v>2021</v>
      </c>
      <c r="E64" s="8">
        <v>2022</v>
      </c>
    </row>
    <row r="65" spans="1:5" ht="9" customHeight="1" thickBot="1" x14ac:dyDescent="0.3">
      <c r="A65" s="1382"/>
      <c r="B65" s="9" t="s">
        <v>1070</v>
      </c>
      <c r="C65" s="9" t="s">
        <v>9</v>
      </c>
      <c r="D65" s="9" t="s">
        <v>9</v>
      </c>
      <c r="E65" s="9" t="s">
        <v>9</v>
      </c>
    </row>
    <row r="66" spans="1:5" ht="15.75" thickBot="1" x14ac:dyDescent="0.3">
      <c r="A66" s="5" t="s">
        <v>17</v>
      </c>
      <c r="B66" s="407">
        <v>22</v>
      </c>
      <c r="C66" s="407">
        <v>22</v>
      </c>
      <c r="D66" s="407">
        <v>22</v>
      </c>
      <c r="E66" s="407">
        <v>22</v>
      </c>
    </row>
    <row r="67" spans="1:5" ht="23.25" thickBot="1" x14ac:dyDescent="0.3">
      <c r="A67" s="5" t="s">
        <v>18</v>
      </c>
      <c r="B67" s="10">
        <v>70420</v>
      </c>
      <c r="C67" s="10">
        <v>70420</v>
      </c>
      <c r="D67" s="10">
        <v>70420</v>
      </c>
      <c r="E67" s="10">
        <v>70420</v>
      </c>
    </row>
    <row r="68" spans="1:5" ht="23.25" thickBot="1" x14ac:dyDescent="0.3">
      <c r="A68" s="5" t="s">
        <v>19</v>
      </c>
      <c r="B68" s="10">
        <f>B67/B66</f>
        <v>3200.909090909091</v>
      </c>
      <c r="C68" s="10">
        <f>C67/C66</f>
        <v>3200.909090909091</v>
      </c>
      <c r="D68" s="10">
        <f>D67/D66</f>
        <v>3200.909090909091</v>
      </c>
      <c r="E68" s="10">
        <f>E67/E66</f>
        <v>3200.909090909091</v>
      </c>
    </row>
    <row r="69" spans="1:5" ht="23.25" thickBot="1" x14ac:dyDescent="0.3">
      <c r="A69" s="5" t="s">
        <v>20</v>
      </c>
      <c r="B69" s="407"/>
      <c r="C69" s="11">
        <f>C66/B66-1</f>
        <v>0</v>
      </c>
      <c r="D69" s="11">
        <f>D66/C66-1</f>
        <v>0</v>
      </c>
      <c r="E69" s="11">
        <f>E66/D66-1</f>
        <v>0</v>
      </c>
    </row>
    <row r="70" spans="1:5" ht="23.25" thickBot="1" x14ac:dyDescent="0.3">
      <c r="A70" s="5" t="s">
        <v>22</v>
      </c>
      <c r="B70" s="407"/>
      <c r="C70" s="11">
        <f>C67/B67-1</f>
        <v>0</v>
      </c>
      <c r="D70" s="11">
        <f t="shared" ref="D70:E71" si="3">D67/C67-1</f>
        <v>0</v>
      </c>
      <c r="E70" s="11">
        <f t="shared" si="3"/>
        <v>0</v>
      </c>
    </row>
    <row r="71" spans="1:5" ht="23.25" thickBot="1" x14ac:dyDescent="0.3">
      <c r="A71" s="5" t="s">
        <v>23</v>
      </c>
      <c r="B71" s="407"/>
      <c r="C71" s="11">
        <f>C68/B68-1</f>
        <v>0</v>
      </c>
      <c r="D71" s="11">
        <f t="shared" si="3"/>
        <v>0</v>
      </c>
      <c r="E71" s="11">
        <f t="shared" si="3"/>
        <v>0</v>
      </c>
    </row>
    <row r="72" spans="1:5" ht="24.75" customHeight="1" thickBot="1" x14ac:dyDescent="0.3">
      <c r="A72" s="1378" t="s">
        <v>165</v>
      </c>
      <c r="B72" s="1379"/>
      <c r="C72" s="1379"/>
      <c r="D72" s="1379"/>
      <c r="E72" s="1380"/>
    </row>
    <row r="73" spans="1:5" ht="12.75" customHeight="1" x14ac:dyDescent="0.25">
      <c r="A73" s="1381"/>
      <c r="B73" s="8">
        <v>2019</v>
      </c>
      <c r="C73" s="8">
        <v>2020</v>
      </c>
      <c r="D73" s="8">
        <v>2021</v>
      </c>
      <c r="E73" s="8">
        <v>2022</v>
      </c>
    </row>
    <row r="74" spans="1:5" ht="11.25" customHeight="1" thickBot="1" x14ac:dyDescent="0.3">
      <c r="A74" s="1382"/>
      <c r="B74" s="9" t="s">
        <v>1070</v>
      </c>
      <c r="C74" s="9" t="s">
        <v>9</v>
      </c>
      <c r="D74" s="9" t="s">
        <v>9</v>
      </c>
      <c r="E74" s="9" t="s">
        <v>9</v>
      </c>
    </row>
    <row r="75" spans="1:5" ht="13.5" customHeight="1" thickBot="1" x14ac:dyDescent="0.3">
      <c r="A75" s="13" t="s">
        <v>24</v>
      </c>
      <c r="B75" s="14">
        <v>0</v>
      </c>
      <c r="C75" s="14"/>
      <c r="D75" s="14"/>
      <c r="E75" s="14"/>
    </row>
    <row r="76" spans="1:5" ht="22.5" customHeight="1" thickBot="1" x14ac:dyDescent="0.3">
      <c r="A76" s="26" t="s">
        <v>296</v>
      </c>
      <c r="B76" s="15">
        <v>0</v>
      </c>
      <c r="C76" s="27"/>
      <c r="D76" s="27"/>
      <c r="E76" s="27"/>
    </row>
    <row r="77" spans="1:5" ht="15.75" customHeight="1" thickBot="1" x14ac:dyDescent="0.3">
      <c r="A77" s="26" t="s">
        <v>297</v>
      </c>
      <c r="B77" s="15">
        <v>0</v>
      </c>
      <c r="C77" s="27"/>
      <c r="D77" s="27"/>
      <c r="E77" s="27"/>
    </row>
    <row r="78" spans="1:5" ht="22.5" customHeight="1" thickBot="1" x14ac:dyDescent="0.3">
      <c r="A78" s="13" t="s">
        <v>25</v>
      </c>
      <c r="B78" s="14">
        <v>0</v>
      </c>
      <c r="C78" s="14"/>
      <c r="D78" s="14"/>
      <c r="E78" s="14"/>
    </row>
    <row r="79" spans="1:5" ht="15.75" thickBot="1" x14ac:dyDescent="0.3">
      <c r="A79" s="26" t="s">
        <v>296</v>
      </c>
      <c r="B79" s="15"/>
      <c r="C79" s="14"/>
      <c r="D79" s="14"/>
      <c r="E79" s="14"/>
    </row>
    <row r="80" spans="1:5" ht="15.75" thickBot="1" x14ac:dyDescent="0.3">
      <c r="A80" s="26" t="s">
        <v>297</v>
      </c>
      <c r="B80" s="15"/>
      <c r="C80" s="14"/>
      <c r="D80" s="14"/>
      <c r="E80" s="14"/>
    </row>
    <row r="81" spans="1:5" ht="18" customHeight="1" thickBot="1" x14ac:dyDescent="0.3">
      <c r="A81" s="13" t="s">
        <v>26</v>
      </c>
      <c r="B81" s="15">
        <v>0</v>
      </c>
      <c r="C81" s="14">
        <v>0</v>
      </c>
      <c r="D81" s="14">
        <v>0</v>
      </c>
      <c r="E81" s="14">
        <v>0</v>
      </c>
    </row>
    <row r="82" spans="1:5" ht="15.75" thickBot="1" x14ac:dyDescent="0.3">
      <c r="A82" s="26" t="s">
        <v>296</v>
      </c>
      <c r="B82" s="15">
        <v>0</v>
      </c>
      <c r="C82" s="14"/>
      <c r="D82" s="14"/>
      <c r="E82" s="14"/>
    </row>
    <row r="83" spans="1:5" ht="15.75" thickBot="1" x14ac:dyDescent="0.3">
      <c r="A83" s="26" t="s">
        <v>297</v>
      </c>
      <c r="B83" s="15">
        <v>0</v>
      </c>
      <c r="C83" s="14"/>
      <c r="D83" s="14"/>
      <c r="E83" s="14"/>
    </row>
    <row r="84" spans="1:5" ht="24.75" thickBot="1" x14ac:dyDescent="0.3">
      <c r="A84" s="13" t="s">
        <v>27</v>
      </c>
      <c r="B84" s="15">
        <v>0</v>
      </c>
      <c r="C84" s="14"/>
      <c r="D84" s="14"/>
      <c r="E84" s="14"/>
    </row>
    <row r="85" spans="1:5" ht="15.75" thickBot="1" x14ac:dyDescent="0.3">
      <c r="A85" s="26" t="s">
        <v>296</v>
      </c>
      <c r="B85" s="15">
        <v>0</v>
      </c>
      <c r="C85" s="14"/>
      <c r="D85" s="14"/>
      <c r="E85" s="14"/>
    </row>
    <row r="86" spans="1:5" ht="15.75" thickBot="1" x14ac:dyDescent="0.3">
      <c r="A86" s="26" t="s">
        <v>297</v>
      </c>
      <c r="B86" s="15"/>
      <c r="C86" s="14"/>
      <c r="D86" s="14"/>
      <c r="E86" s="14"/>
    </row>
    <row r="87" spans="1:5" ht="24.75" thickBot="1" x14ac:dyDescent="0.3">
      <c r="A87" s="13" t="s">
        <v>28</v>
      </c>
      <c r="B87" s="15">
        <v>51820</v>
      </c>
      <c r="C87" s="14">
        <v>51820</v>
      </c>
      <c r="D87" s="14">
        <v>51820</v>
      </c>
      <c r="E87" s="14">
        <v>51820</v>
      </c>
    </row>
    <row r="88" spans="1:5" ht="15.75" thickBot="1" x14ac:dyDescent="0.3">
      <c r="A88" s="26" t="s">
        <v>296</v>
      </c>
      <c r="B88" s="15">
        <v>54820</v>
      </c>
      <c r="C88" s="14">
        <v>51820</v>
      </c>
      <c r="D88" s="14">
        <v>51820</v>
      </c>
      <c r="E88" s="14">
        <v>51820</v>
      </c>
    </row>
    <row r="89" spans="1:5" ht="15.75" thickBot="1" x14ac:dyDescent="0.3">
      <c r="A89" s="26" t="s">
        <v>297</v>
      </c>
      <c r="B89" s="15"/>
      <c r="C89" s="14"/>
      <c r="D89" s="14"/>
      <c r="E89" s="14"/>
    </row>
    <row r="90" spans="1:5" ht="24.75" thickBot="1" x14ac:dyDescent="0.3">
      <c r="A90" s="13" t="s">
        <v>29</v>
      </c>
      <c r="B90" s="15">
        <v>18600</v>
      </c>
      <c r="C90" s="15">
        <v>18600</v>
      </c>
      <c r="D90" s="15">
        <v>18600</v>
      </c>
      <c r="E90" s="15">
        <v>18600</v>
      </c>
    </row>
    <row r="91" spans="1:5" ht="15.75" thickBot="1" x14ac:dyDescent="0.3">
      <c r="A91" s="26" t="s">
        <v>296</v>
      </c>
      <c r="B91" s="15">
        <v>18600</v>
      </c>
      <c r="C91" s="15">
        <v>18600</v>
      </c>
      <c r="D91" s="15">
        <v>18600</v>
      </c>
      <c r="E91" s="15">
        <v>18600</v>
      </c>
    </row>
    <row r="92" spans="1:5" ht="15.75" thickBot="1" x14ac:dyDescent="0.3">
      <c r="A92" s="26" t="s">
        <v>297</v>
      </c>
      <c r="B92" s="15"/>
      <c r="C92" s="14"/>
      <c r="D92" s="14"/>
      <c r="E92" s="14"/>
    </row>
    <row r="93" spans="1:5" ht="36.75" thickBot="1" x14ac:dyDescent="0.3">
      <c r="A93" s="13" t="s">
        <v>30</v>
      </c>
      <c r="B93" s="15"/>
      <c r="C93" s="14"/>
      <c r="D93" s="14"/>
      <c r="E93" s="14"/>
    </row>
    <row r="94" spans="1:5" ht="15.75" thickBot="1" x14ac:dyDescent="0.3">
      <c r="A94" s="26" t="s">
        <v>296</v>
      </c>
      <c r="B94" s="15"/>
      <c r="C94" s="14"/>
      <c r="D94" s="14"/>
      <c r="E94" s="14"/>
    </row>
    <row r="95" spans="1:5" ht="15.75" thickBot="1" x14ac:dyDescent="0.3">
      <c r="A95" s="26" t="s">
        <v>297</v>
      </c>
      <c r="B95" s="15"/>
      <c r="C95" s="14"/>
      <c r="D95" s="14"/>
      <c r="E95" s="14"/>
    </row>
    <row r="96" spans="1:5" ht="24.75" thickBot="1" x14ac:dyDescent="0.3">
      <c r="A96" s="35" t="s">
        <v>34</v>
      </c>
      <c r="B96" s="15">
        <f>B93+B90+B87+B84+B81+B78+B75</f>
        <v>70420</v>
      </c>
      <c r="C96" s="15">
        <f t="shared" ref="C96:E96" si="4">C93+C90+C87+C84+C81+C78+C75</f>
        <v>70420</v>
      </c>
      <c r="D96" s="15">
        <f t="shared" si="4"/>
        <v>70420</v>
      </c>
      <c r="E96" s="15">
        <f t="shared" si="4"/>
        <v>70420</v>
      </c>
    </row>
    <row r="97" spans="1:5" ht="17.25" customHeight="1" thickBot="1" x14ac:dyDescent="0.3">
      <c r="A97" s="17" t="s">
        <v>32</v>
      </c>
      <c r="B97" s="18">
        <f>IF(B96-B67=0,0,"Error")</f>
        <v>0</v>
      </c>
      <c r="C97" s="18">
        <f>IF(C96-C67=0,0,"Error")</f>
        <v>0</v>
      </c>
      <c r="D97" s="18">
        <f>IF(D96-D67=0,0,"Error")</f>
        <v>0</v>
      </c>
      <c r="E97" s="18">
        <f>IF(E96-E67=0,0,"Error")</f>
        <v>0</v>
      </c>
    </row>
    <row r="98" spans="1:5" ht="15.75" hidden="1" thickBot="1" x14ac:dyDescent="0.3">
      <c r="A98" s="37"/>
      <c r="B98" s="1423"/>
      <c r="C98" s="1418"/>
      <c r="D98" s="1418"/>
      <c r="E98" s="1419"/>
    </row>
    <row r="99" spans="1:5" ht="26.25" hidden="1" customHeight="1" thickBot="1" x14ac:dyDescent="0.3">
      <c r="A99" s="5" t="s">
        <v>15</v>
      </c>
      <c r="B99" s="1411"/>
      <c r="C99" s="1412"/>
      <c r="D99" s="1412"/>
      <c r="E99" s="1413"/>
    </row>
    <row r="100" spans="1:5" ht="15.75" hidden="1" thickBot="1" x14ac:dyDescent="0.3">
      <c r="A100" s="5" t="s">
        <v>16</v>
      </c>
      <c r="B100" s="1406"/>
      <c r="C100" s="1407"/>
      <c r="D100" s="1407"/>
      <c r="E100" s="1408"/>
    </row>
    <row r="101" spans="1:5" ht="12.75" hidden="1" customHeight="1" x14ac:dyDescent="0.25">
      <c r="A101" s="1381"/>
      <c r="B101" s="8">
        <v>2019</v>
      </c>
      <c r="C101" s="8">
        <v>2020</v>
      </c>
      <c r="D101" s="8">
        <v>2021</v>
      </c>
      <c r="E101" s="8">
        <v>2022</v>
      </c>
    </row>
    <row r="102" spans="1:5" ht="9" hidden="1" customHeight="1" thickBot="1" x14ac:dyDescent="0.3">
      <c r="A102" s="1382"/>
      <c r="B102" s="9" t="s">
        <v>1070</v>
      </c>
      <c r="C102" s="9" t="s">
        <v>9</v>
      </c>
      <c r="D102" s="9" t="s">
        <v>9</v>
      </c>
      <c r="E102" s="9" t="s">
        <v>9</v>
      </c>
    </row>
    <row r="103" spans="1:5" ht="15.75" hidden="1" thickBot="1" x14ac:dyDescent="0.3">
      <c r="A103" s="5" t="s">
        <v>17</v>
      </c>
      <c r="B103" s="41"/>
      <c r="C103" s="41"/>
      <c r="D103" s="41"/>
      <c r="E103" s="41"/>
    </row>
    <row r="104" spans="1:5" ht="23.25" hidden="1" thickBot="1" x14ac:dyDescent="0.3">
      <c r="A104" s="5" t="s">
        <v>18</v>
      </c>
      <c r="B104" s="10">
        <f t="shared" ref="B104:E104" si="5">B133</f>
        <v>0</v>
      </c>
      <c r="C104" s="10">
        <f t="shared" si="5"/>
        <v>0</v>
      </c>
      <c r="D104" s="10">
        <f t="shared" si="5"/>
        <v>0</v>
      </c>
      <c r="E104" s="10">
        <f t="shared" si="5"/>
        <v>0</v>
      </c>
    </row>
    <row r="105" spans="1:5" ht="23.25" hidden="1" thickBot="1" x14ac:dyDescent="0.3">
      <c r="A105" s="5" t="s">
        <v>19</v>
      </c>
      <c r="B105" s="10" t="e">
        <f>B104/B103</f>
        <v>#DIV/0!</v>
      </c>
      <c r="C105" s="10" t="e">
        <f>C104/C103</f>
        <v>#DIV/0!</v>
      </c>
      <c r="D105" s="10" t="e">
        <f>D104/D103</f>
        <v>#DIV/0!</v>
      </c>
      <c r="E105" s="10" t="e">
        <f>E104/E103</f>
        <v>#DIV/0!</v>
      </c>
    </row>
    <row r="106" spans="1:5" ht="23.25" hidden="1" thickBot="1" x14ac:dyDescent="0.3">
      <c r="A106" s="5" t="s">
        <v>20</v>
      </c>
      <c r="B106" s="11" t="e">
        <f>B103/A103-1</f>
        <v>#VALUE!</v>
      </c>
      <c r="C106" s="11" t="e">
        <f>C103/B103-1</f>
        <v>#DIV/0!</v>
      </c>
      <c r="D106" s="11" t="e">
        <f>D103/C103-1</f>
        <v>#DIV/0!</v>
      </c>
      <c r="E106" s="11" t="e">
        <f>E103/D103-1</f>
        <v>#DIV/0!</v>
      </c>
    </row>
    <row r="107" spans="1:5" ht="23.25" hidden="1" thickBot="1" x14ac:dyDescent="0.3">
      <c r="A107" s="5" t="s">
        <v>22</v>
      </c>
      <c r="B107" s="11" t="e">
        <f>B104/A104-1</f>
        <v>#VALUE!</v>
      </c>
      <c r="C107" s="11" t="e">
        <f t="shared" ref="C107:E108" si="6">C104/B104-1</f>
        <v>#DIV/0!</v>
      </c>
      <c r="D107" s="11" t="e">
        <f t="shared" si="6"/>
        <v>#DIV/0!</v>
      </c>
      <c r="E107" s="11" t="e">
        <f t="shared" si="6"/>
        <v>#DIV/0!</v>
      </c>
    </row>
    <row r="108" spans="1:5" ht="23.25" hidden="1" thickBot="1" x14ac:dyDescent="0.3">
      <c r="A108" s="5" t="s">
        <v>23</v>
      </c>
      <c r="B108" s="11" t="e">
        <f>B105/A105-1</f>
        <v>#DIV/0!</v>
      </c>
      <c r="C108" s="11" t="e">
        <f t="shared" si="6"/>
        <v>#DIV/0!</v>
      </c>
      <c r="D108" s="11" t="e">
        <f t="shared" si="6"/>
        <v>#DIV/0!</v>
      </c>
      <c r="E108" s="11" t="e">
        <f t="shared" si="6"/>
        <v>#DIV/0!</v>
      </c>
    </row>
    <row r="109" spans="1:5" ht="24.75" hidden="1" customHeight="1" thickBot="1" x14ac:dyDescent="0.3">
      <c r="A109" s="1378" t="s">
        <v>224</v>
      </c>
      <c r="B109" s="1379"/>
      <c r="C109" s="1379"/>
      <c r="D109" s="1379"/>
      <c r="E109" s="1380"/>
    </row>
    <row r="110" spans="1:5" ht="12.75" hidden="1" customHeight="1" x14ac:dyDescent="0.25">
      <c r="A110" s="1381"/>
      <c r="B110" s="8">
        <v>2019</v>
      </c>
      <c r="C110" s="8">
        <v>2020</v>
      </c>
      <c r="D110" s="8">
        <v>2021</v>
      </c>
      <c r="E110" s="8">
        <v>2022</v>
      </c>
    </row>
    <row r="111" spans="1:5" ht="9" hidden="1" customHeight="1" thickBot="1" x14ac:dyDescent="0.3">
      <c r="A111" s="1382"/>
      <c r="B111" s="9" t="s">
        <v>1073</v>
      </c>
      <c r="C111" s="9" t="s">
        <v>9</v>
      </c>
      <c r="D111" s="9" t="s">
        <v>9</v>
      </c>
      <c r="E111" s="9" t="s">
        <v>9</v>
      </c>
    </row>
    <row r="112" spans="1:5" ht="24.75" hidden="1" customHeight="1" thickBot="1" x14ac:dyDescent="0.3">
      <c r="A112" s="13" t="s">
        <v>24</v>
      </c>
      <c r="B112" s="14"/>
      <c r="C112" s="14"/>
      <c r="D112" s="14"/>
      <c r="E112" s="14"/>
    </row>
    <row r="113" spans="1:5" ht="15.75" hidden="1" thickBot="1" x14ac:dyDescent="0.3">
      <c r="A113" s="26" t="s">
        <v>296</v>
      </c>
      <c r="B113" s="15"/>
      <c r="C113" s="27"/>
      <c r="D113" s="27"/>
      <c r="E113" s="27"/>
    </row>
    <row r="114" spans="1:5" ht="15.75" hidden="1" thickBot="1" x14ac:dyDescent="0.3">
      <c r="A114" s="26" t="s">
        <v>297</v>
      </c>
      <c r="B114" s="15"/>
      <c r="C114" s="27"/>
      <c r="D114" s="27"/>
      <c r="E114" s="27"/>
    </row>
    <row r="115" spans="1:5" ht="24.75" hidden="1" customHeight="1" thickBot="1" x14ac:dyDescent="0.3">
      <c r="A115" s="13" t="s">
        <v>25</v>
      </c>
      <c r="B115" s="14"/>
      <c r="C115" s="14"/>
      <c r="D115" s="14"/>
      <c r="E115" s="14"/>
    </row>
    <row r="116" spans="1:5" ht="15.75" hidden="1" thickBot="1" x14ac:dyDescent="0.3">
      <c r="A116" s="26" t="s">
        <v>296</v>
      </c>
      <c r="B116" s="15"/>
      <c r="C116" s="14"/>
      <c r="D116" s="14"/>
      <c r="E116" s="14"/>
    </row>
    <row r="117" spans="1:5" ht="15.75" hidden="1" thickBot="1" x14ac:dyDescent="0.3">
      <c r="A117" s="26" t="s">
        <v>297</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296</v>
      </c>
      <c r="B119" s="15"/>
      <c r="C119" s="14"/>
      <c r="D119" s="14"/>
      <c r="E119" s="14"/>
    </row>
    <row r="120" spans="1:5" ht="15.75" hidden="1" thickBot="1" x14ac:dyDescent="0.3">
      <c r="A120" s="26" t="s">
        <v>297</v>
      </c>
      <c r="B120" s="15"/>
      <c r="C120" s="14"/>
      <c r="D120" s="14"/>
      <c r="E120" s="14"/>
    </row>
    <row r="121" spans="1:5" ht="24.75" hidden="1" thickBot="1" x14ac:dyDescent="0.3">
      <c r="A121" s="13" t="s">
        <v>27</v>
      </c>
      <c r="B121" s="15"/>
      <c r="C121" s="14"/>
      <c r="D121" s="14"/>
      <c r="E121" s="14"/>
    </row>
    <row r="122" spans="1:5" ht="15.75" hidden="1" thickBot="1" x14ac:dyDescent="0.3">
      <c r="A122" s="26" t="s">
        <v>296</v>
      </c>
      <c r="B122" s="15"/>
      <c r="C122" s="14"/>
      <c r="D122" s="14"/>
      <c r="E122" s="14"/>
    </row>
    <row r="123" spans="1:5" ht="15.75" hidden="1" thickBot="1" x14ac:dyDescent="0.3">
      <c r="A123" s="26" t="s">
        <v>297</v>
      </c>
      <c r="B123" s="15"/>
      <c r="C123" s="14"/>
      <c r="D123" s="14"/>
      <c r="E123" s="14"/>
    </row>
    <row r="124" spans="1:5" ht="24.75" hidden="1" thickBot="1" x14ac:dyDescent="0.3">
      <c r="A124" s="13" t="s">
        <v>28</v>
      </c>
      <c r="B124" s="15"/>
      <c r="C124" s="14"/>
      <c r="D124" s="14"/>
      <c r="E124" s="14"/>
    </row>
    <row r="125" spans="1:5" ht="15.75" hidden="1" thickBot="1" x14ac:dyDescent="0.3">
      <c r="A125" s="26" t="s">
        <v>296</v>
      </c>
      <c r="B125" s="15"/>
      <c r="C125" s="14"/>
      <c r="D125" s="14"/>
      <c r="E125" s="14"/>
    </row>
    <row r="126" spans="1:5" ht="15" hidden="1" customHeight="1" thickBot="1" x14ac:dyDescent="0.3">
      <c r="A126" s="26" t="s">
        <v>297</v>
      </c>
      <c r="B126" s="15"/>
      <c r="C126" s="14"/>
      <c r="D126" s="14"/>
      <c r="E126" s="14"/>
    </row>
    <row r="127" spans="1:5" ht="24.75" hidden="1" thickBot="1" x14ac:dyDescent="0.3">
      <c r="A127" s="13" t="s">
        <v>29</v>
      </c>
      <c r="B127" s="15">
        <v>0</v>
      </c>
      <c r="C127" s="14">
        <v>0</v>
      </c>
      <c r="D127" s="14">
        <v>0</v>
      </c>
      <c r="E127" s="14">
        <v>0</v>
      </c>
    </row>
    <row r="128" spans="1:5" ht="15.75" hidden="1" thickBot="1" x14ac:dyDescent="0.3">
      <c r="A128" s="26" t="s">
        <v>296</v>
      </c>
      <c r="B128" s="15"/>
      <c r="C128" s="14"/>
      <c r="D128" s="14"/>
      <c r="E128" s="14"/>
    </row>
    <row r="129" spans="1:5" ht="15.75" hidden="1" thickBot="1" x14ac:dyDescent="0.3">
      <c r="A129" s="26" t="s">
        <v>297</v>
      </c>
      <c r="B129" s="15"/>
      <c r="C129" s="14"/>
      <c r="D129" s="14"/>
      <c r="E129" s="14"/>
    </row>
    <row r="130" spans="1:5" ht="36.75" hidden="1" thickBot="1" x14ac:dyDescent="0.3">
      <c r="A130" s="13" t="s">
        <v>30</v>
      </c>
      <c r="B130" s="15"/>
      <c r="C130" s="14"/>
      <c r="D130" s="14"/>
      <c r="E130" s="14"/>
    </row>
    <row r="131" spans="1:5" ht="15.75" hidden="1" thickBot="1" x14ac:dyDescent="0.3">
      <c r="A131" s="26" t="s">
        <v>296</v>
      </c>
      <c r="B131" s="15"/>
      <c r="C131" s="14"/>
      <c r="D131" s="14"/>
      <c r="E131" s="14"/>
    </row>
    <row r="132" spans="1:5" ht="15.75" hidden="1" thickBot="1" x14ac:dyDescent="0.3">
      <c r="A132" s="82" t="s">
        <v>297</v>
      </c>
      <c r="B132" s="424"/>
      <c r="C132" s="31"/>
      <c r="D132" s="31"/>
      <c r="E132" s="31"/>
    </row>
    <row r="133" spans="1:5" ht="24.75" hidden="1" thickBot="1" x14ac:dyDescent="0.3">
      <c r="A133" s="626" t="s">
        <v>53</v>
      </c>
      <c r="B133" s="424">
        <f>B130+B127+B124+B121+B118+B115+B112</f>
        <v>0</v>
      </c>
      <c r="C133" s="424">
        <f t="shared" ref="C133:E133" si="7">C130+C127+C124+C121+C118+C115+C112</f>
        <v>0</v>
      </c>
      <c r="D133" s="424">
        <f t="shared" si="7"/>
        <v>0</v>
      </c>
      <c r="E133" s="424">
        <f t="shared" si="7"/>
        <v>0</v>
      </c>
    </row>
    <row r="134" spans="1:5" ht="17.25" hidden="1" customHeight="1" thickBot="1" x14ac:dyDescent="0.3">
      <c r="A134" s="627" t="s">
        <v>32</v>
      </c>
      <c r="B134" s="51">
        <f>IF(B133-B104=0,0,"Error")</f>
        <v>0</v>
      </c>
      <c r="C134" s="51">
        <f>IF(C133-C104=0,0,"Error")</f>
        <v>0</v>
      </c>
      <c r="D134" s="51">
        <f>IF(D133-D104=0,0,"Error")</f>
        <v>0</v>
      </c>
      <c r="E134" s="51">
        <f>IF(E133-E104=0,0,"Error")</f>
        <v>0</v>
      </c>
    </row>
    <row r="135" spans="1:5" ht="15.75" thickBot="1" x14ac:dyDescent="0.3">
      <c r="A135" s="1322" t="s">
        <v>39</v>
      </c>
      <c r="B135" s="1323"/>
      <c r="C135" s="1323"/>
      <c r="D135" s="1323"/>
      <c r="E135" s="1324"/>
    </row>
    <row r="136" spans="1:5" ht="15.75" thickBot="1" x14ac:dyDescent="0.3">
      <c r="A136" s="1322" t="s">
        <v>40</v>
      </c>
      <c r="B136" s="1323"/>
      <c r="C136" s="1323"/>
      <c r="D136" s="1323"/>
      <c r="E136" s="1324"/>
    </row>
    <row r="137" spans="1:5" ht="23.25" thickBot="1" x14ac:dyDescent="0.3">
      <c r="A137" s="7" t="s">
        <v>78</v>
      </c>
      <c r="B137" s="1427" t="s">
        <v>215</v>
      </c>
      <c r="C137" s="1428"/>
      <c r="D137" s="1429"/>
      <c r="E137" s="1430"/>
    </row>
    <row r="138" spans="1:5" ht="40.5" customHeight="1" thickBot="1" x14ac:dyDescent="0.3">
      <c r="A138" s="7" t="s">
        <v>82</v>
      </c>
      <c r="B138" s="7" t="s">
        <v>608</v>
      </c>
      <c r="C138" s="101" t="s">
        <v>306</v>
      </c>
      <c r="D138" s="1870" t="s">
        <v>609</v>
      </c>
      <c r="E138" s="1871"/>
    </row>
    <row r="139" spans="1:5" ht="15.75" thickBot="1" x14ac:dyDescent="0.3">
      <c r="A139" s="112"/>
      <c r="B139" s="1427"/>
      <c r="C139" s="1431"/>
      <c r="D139" s="1429"/>
      <c r="E139" s="1430"/>
    </row>
    <row r="140" spans="1:5" ht="17.25" customHeight="1" thickBot="1" x14ac:dyDescent="0.3">
      <c r="A140" s="5" t="s">
        <v>15</v>
      </c>
      <c r="B140" s="1411" t="s">
        <v>610</v>
      </c>
      <c r="C140" s="1412"/>
      <c r="D140" s="1412"/>
      <c r="E140" s="1413"/>
    </row>
    <row r="141" spans="1:5" ht="15.75" thickBot="1" x14ac:dyDescent="0.3">
      <c r="A141" s="5" t="s">
        <v>16</v>
      </c>
      <c r="B141" s="1406" t="s">
        <v>611</v>
      </c>
      <c r="C141" s="1407"/>
      <c r="D141" s="1407"/>
      <c r="E141" s="1408"/>
    </row>
    <row r="142" spans="1:5" ht="12.75" customHeight="1" x14ac:dyDescent="0.25">
      <c r="A142" s="1381"/>
      <c r="B142" s="8">
        <v>2019</v>
      </c>
      <c r="C142" s="8">
        <v>2020</v>
      </c>
      <c r="D142" s="8">
        <v>2021</v>
      </c>
      <c r="E142" s="8">
        <v>2022</v>
      </c>
    </row>
    <row r="143" spans="1:5" ht="18" customHeight="1" thickBot="1" x14ac:dyDescent="0.3">
      <c r="A143" s="1382"/>
      <c r="B143" s="9" t="s">
        <v>9</v>
      </c>
      <c r="C143" s="9" t="s">
        <v>9</v>
      </c>
      <c r="D143" s="9" t="s">
        <v>9</v>
      </c>
      <c r="E143" s="9" t="s">
        <v>9</v>
      </c>
    </row>
    <row r="144" spans="1:5" ht="15.75" thickBot="1" x14ac:dyDescent="0.3">
      <c r="A144" s="5" t="s">
        <v>17</v>
      </c>
      <c r="B144" s="10">
        <v>2</v>
      </c>
      <c r="C144" s="10"/>
      <c r="D144" s="10">
        <v>0</v>
      </c>
      <c r="E144" s="10">
        <v>2</v>
      </c>
    </row>
    <row r="145" spans="1:5" ht="23.25" thickBot="1" x14ac:dyDescent="0.3">
      <c r="A145" s="5" t="s">
        <v>18</v>
      </c>
      <c r="B145" s="10">
        <v>200</v>
      </c>
      <c r="C145" s="10"/>
      <c r="D145" s="10">
        <v>0</v>
      </c>
      <c r="E145" s="10">
        <v>1000</v>
      </c>
    </row>
    <row r="146" spans="1:5" ht="23.25" thickBot="1" x14ac:dyDescent="0.3">
      <c r="A146" s="5" t="s">
        <v>19</v>
      </c>
      <c r="B146" s="10">
        <f t="shared" ref="B146:E146" si="8">B145/B144</f>
        <v>100</v>
      </c>
      <c r="C146" s="10" t="e">
        <f t="shared" si="8"/>
        <v>#DIV/0!</v>
      </c>
      <c r="D146" s="10" t="e">
        <f t="shared" si="8"/>
        <v>#DIV/0!</v>
      </c>
      <c r="E146" s="10">
        <f t="shared" si="8"/>
        <v>500</v>
      </c>
    </row>
    <row r="147" spans="1:5" ht="23.25" thickBot="1" x14ac:dyDescent="0.3">
      <c r="A147" s="5" t="s">
        <v>20</v>
      </c>
      <c r="B147" s="11" t="e">
        <f>B144/A144-1</f>
        <v>#VALUE!</v>
      </c>
      <c r="C147" s="11">
        <f t="shared" ref="C147:E149" si="9">C144/B144-1</f>
        <v>-1</v>
      </c>
      <c r="D147" s="11" t="e">
        <f t="shared" si="9"/>
        <v>#DIV/0!</v>
      </c>
      <c r="E147" s="11" t="e">
        <f t="shared" si="9"/>
        <v>#DIV/0!</v>
      </c>
    </row>
    <row r="148" spans="1:5" ht="23.25" thickBot="1" x14ac:dyDescent="0.3">
      <c r="A148" s="5" t="s">
        <v>22</v>
      </c>
      <c r="B148" s="11" t="e">
        <f>B145/A145-1</f>
        <v>#VALUE!</v>
      </c>
      <c r="C148" s="11">
        <f t="shared" si="9"/>
        <v>-1</v>
      </c>
      <c r="D148" s="11" t="e">
        <f t="shared" si="9"/>
        <v>#DIV/0!</v>
      </c>
      <c r="E148" s="11" t="e">
        <f t="shared" si="9"/>
        <v>#DIV/0!</v>
      </c>
    </row>
    <row r="149" spans="1:5" ht="23.25" thickBot="1" x14ac:dyDescent="0.3">
      <c r="A149" s="5" t="s">
        <v>23</v>
      </c>
      <c r="B149" s="11" t="e">
        <f>B146/A146-1</f>
        <v>#VALUE!</v>
      </c>
      <c r="C149" s="11" t="e">
        <f t="shared" si="9"/>
        <v>#DIV/0!</v>
      </c>
      <c r="D149" s="11" t="e">
        <f t="shared" si="9"/>
        <v>#DIV/0!</v>
      </c>
      <c r="E149" s="11" t="e">
        <f t="shared" si="9"/>
        <v>#DIV/0!</v>
      </c>
    </row>
    <row r="150" spans="1:5" ht="15.75" thickBot="1" x14ac:dyDescent="0.3">
      <c r="A150" s="1378" t="s">
        <v>167</v>
      </c>
      <c r="B150" s="1379"/>
      <c r="C150" s="1379"/>
      <c r="D150" s="1379"/>
      <c r="E150" s="1380"/>
    </row>
    <row r="151" spans="1:5" ht="12.75" customHeight="1" x14ac:dyDescent="0.25">
      <c r="A151" s="1381"/>
      <c r="B151" s="8">
        <v>2019</v>
      </c>
      <c r="C151" s="8">
        <v>2020</v>
      </c>
      <c r="D151" s="8">
        <v>2021</v>
      </c>
      <c r="E151" s="8">
        <v>2022</v>
      </c>
    </row>
    <row r="152" spans="1:5" ht="9" customHeight="1" thickBot="1" x14ac:dyDescent="0.3">
      <c r="A152" s="1382"/>
      <c r="B152" s="9" t="s">
        <v>8</v>
      </c>
      <c r="C152" s="9" t="s">
        <v>9</v>
      </c>
      <c r="D152" s="9" t="s">
        <v>9</v>
      </c>
      <c r="E152" s="9" t="s">
        <v>9</v>
      </c>
    </row>
    <row r="153" spans="1:5" ht="24.75" thickBot="1" x14ac:dyDescent="0.3">
      <c r="A153" s="13" t="s">
        <v>42</v>
      </c>
      <c r="B153" s="14"/>
      <c r="C153" s="14"/>
      <c r="D153" s="14"/>
      <c r="E153" s="14"/>
    </row>
    <row r="154" spans="1:5" ht="24.75" thickBot="1" x14ac:dyDescent="0.3">
      <c r="A154" s="13" t="s">
        <v>43</v>
      </c>
      <c r="B154" s="15">
        <v>1000</v>
      </c>
      <c r="C154" s="14">
        <v>1000</v>
      </c>
      <c r="D154" s="14">
        <v>1000</v>
      </c>
      <c r="E154" s="14">
        <f t="shared" ref="E154" si="10">E145</f>
        <v>1000</v>
      </c>
    </row>
    <row r="155" spans="1:5" ht="24.75" thickBot="1" x14ac:dyDescent="0.3">
      <c r="A155" s="16" t="s">
        <v>612</v>
      </c>
      <c r="B155" s="15">
        <f t="shared" ref="B155:E155" si="11">B154+B153</f>
        <v>1000</v>
      </c>
      <c r="C155" s="15">
        <f t="shared" si="11"/>
        <v>1000</v>
      </c>
      <c r="D155" s="15">
        <f t="shared" si="11"/>
        <v>1000</v>
      </c>
      <c r="E155" s="15">
        <f t="shared" si="11"/>
        <v>1000</v>
      </c>
    </row>
    <row r="156" spans="1:5" ht="30" customHeight="1" thickBot="1" x14ac:dyDescent="0.3">
      <c r="A156" s="7" t="s">
        <v>613</v>
      </c>
      <c r="B156" s="156" t="s">
        <v>614</v>
      </c>
      <c r="C156" s="114" t="s">
        <v>306</v>
      </c>
      <c r="D156" s="1869" t="s">
        <v>615</v>
      </c>
      <c r="E156" s="1416"/>
    </row>
    <row r="157" spans="1:5" ht="17.25" customHeight="1" thickBot="1" x14ac:dyDescent="0.3">
      <c r="A157" s="5" t="s">
        <v>15</v>
      </c>
      <c r="B157" s="1411" t="s">
        <v>616</v>
      </c>
      <c r="C157" s="1448"/>
      <c r="D157" s="1412"/>
      <c r="E157" s="1413"/>
    </row>
    <row r="158" spans="1:5" ht="15.75" thickBot="1" x14ac:dyDescent="0.3">
      <c r="A158" s="5" t="s">
        <v>16</v>
      </c>
      <c r="B158" s="1406" t="s">
        <v>617</v>
      </c>
      <c r="C158" s="1407"/>
      <c r="D158" s="1407"/>
      <c r="E158" s="1408"/>
    </row>
    <row r="159" spans="1:5" ht="12.75" customHeight="1" x14ac:dyDescent="0.25">
      <c r="A159" s="1381"/>
      <c r="B159" s="8">
        <v>2019</v>
      </c>
      <c r="C159" s="8">
        <v>2020</v>
      </c>
      <c r="D159" s="8">
        <v>2021</v>
      </c>
      <c r="E159" s="8">
        <v>2022</v>
      </c>
    </row>
    <row r="160" spans="1:5" ht="9" customHeight="1" thickBot="1" x14ac:dyDescent="0.3">
      <c r="A160" s="1382"/>
      <c r="B160" s="9" t="s">
        <v>8</v>
      </c>
      <c r="C160" s="9" t="s">
        <v>9</v>
      </c>
      <c r="D160" s="9" t="s">
        <v>9</v>
      </c>
      <c r="E160" s="9" t="s">
        <v>9</v>
      </c>
    </row>
    <row r="161" spans="1:5" ht="15.75" thickBot="1" x14ac:dyDescent="0.3">
      <c r="A161" s="5" t="s">
        <v>17</v>
      </c>
      <c r="B161" s="10">
        <v>4</v>
      </c>
      <c r="C161" s="10">
        <v>5</v>
      </c>
      <c r="D161" s="10">
        <v>5</v>
      </c>
      <c r="E161" s="10"/>
    </row>
    <row r="162" spans="1:5" ht="23.25" thickBot="1" x14ac:dyDescent="0.3">
      <c r="A162" s="5" t="s">
        <v>18</v>
      </c>
      <c r="B162" s="10">
        <v>800</v>
      </c>
      <c r="C162" s="10">
        <v>1000</v>
      </c>
      <c r="D162" s="10">
        <v>1000</v>
      </c>
      <c r="E162" s="10"/>
    </row>
    <row r="163" spans="1:5" ht="23.25" thickBot="1" x14ac:dyDescent="0.3">
      <c r="A163" s="5" t="s">
        <v>19</v>
      </c>
      <c r="B163" s="10">
        <f>B162/B161</f>
        <v>200</v>
      </c>
      <c r="C163" s="10">
        <f t="shared" ref="C163:E163" si="12">C162/C161</f>
        <v>200</v>
      </c>
      <c r="D163" s="10">
        <f t="shared" si="12"/>
        <v>200</v>
      </c>
      <c r="E163" s="10" t="e">
        <f t="shared" si="12"/>
        <v>#DIV/0!</v>
      </c>
    </row>
    <row r="164" spans="1:5" ht="23.25" thickBot="1" x14ac:dyDescent="0.3">
      <c r="A164" s="5" t="s">
        <v>20</v>
      </c>
      <c r="B164" s="407" t="s">
        <v>21</v>
      </c>
      <c r="C164" s="11">
        <f>C161/B161-1</f>
        <v>0.25</v>
      </c>
      <c r="D164" s="11">
        <f t="shared" ref="D164:E166" si="13">D161/C161-1</f>
        <v>0</v>
      </c>
      <c r="E164" s="11">
        <f t="shared" si="13"/>
        <v>-1</v>
      </c>
    </row>
    <row r="165" spans="1:5" ht="23.25" thickBot="1" x14ac:dyDescent="0.3">
      <c r="A165" s="5" t="s">
        <v>22</v>
      </c>
      <c r="B165" s="407" t="s">
        <v>21</v>
      </c>
      <c r="C165" s="11">
        <f>C162/B162-1</f>
        <v>0.25</v>
      </c>
      <c r="D165" s="11">
        <f t="shared" si="13"/>
        <v>0</v>
      </c>
      <c r="E165" s="11">
        <f t="shared" si="13"/>
        <v>-1</v>
      </c>
    </row>
    <row r="166" spans="1:5" ht="23.25" thickBot="1" x14ac:dyDescent="0.3">
      <c r="A166" s="5" t="s">
        <v>23</v>
      </c>
      <c r="B166" s="407" t="s">
        <v>21</v>
      </c>
      <c r="C166" s="11">
        <f>C163/B163-1</f>
        <v>0</v>
      </c>
      <c r="D166" s="11">
        <f t="shared" si="13"/>
        <v>0</v>
      </c>
      <c r="E166" s="11" t="e">
        <f t="shared" si="13"/>
        <v>#DIV/0!</v>
      </c>
    </row>
    <row r="167" spans="1:5" ht="15.75" thickBot="1" x14ac:dyDescent="0.3">
      <c r="A167" s="1378" t="s">
        <v>242</v>
      </c>
      <c r="B167" s="1379"/>
      <c r="C167" s="1379"/>
      <c r="D167" s="1379"/>
      <c r="E167" s="1380"/>
    </row>
    <row r="168" spans="1:5" ht="12.75" customHeight="1" x14ac:dyDescent="0.25">
      <c r="A168" s="1381"/>
      <c r="B168" s="8">
        <v>2019</v>
      </c>
      <c r="C168" s="8">
        <v>2020</v>
      </c>
      <c r="D168" s="8">
        <v>2021</v>
      </c>
      <c r="E168" s="8">
        <v>2022</v>
      </c>
    </row>
    <row r="169" spans="1:5" ht="9" customHeight="1" thickBot="1" x14ac:dyDescent="0.3">
      <c r="A169" s="1382"/>
      <c r="B169" s="9" t="s">
        <v>8</v>
      </c>
      <c r="C169" s="9" t="s">
        <v>9</v>
      </c>
      <c r="D169" s="9" t="s">
        <v>9</v>
      </c>
      <c r="E169" s="9" t="s">
        <v>9</v>
      </c>
    </row>
    <row r="170" spans="1:5" ht="24.75" thickBot="1" x14ac:dyDescent="0.3">
      <c r="A170" s="13" t="s">
        <v>42</v>
      </c>
      <c r="B170" s="14"/>
      <c r="C170" s="14"/>
      <c r="D170" s="14"/>
      <c r="E170" s="14"/>
    </row>
    <row r="171" spans="1:5" ht="24.75" thickBot="1" x14ac:dyDescent="0.3">
      <c r="A171" s="13" t="s">
        <v>43</v>
      </c>
      <c r="B171" s="15">
        <v>0</v>
      </c>
      <c r="C171" s="14"/>
      <c r="D171" s="14"/>
      <c r="E171" s="14"/>
    </row>
    <row r="172" spans="1:5" ht="24.75" thickBot="1" x14ac:dyDescent="0.3">
      <c r="A172" s="16" t="s">
        <v>71</v>
      </c>
      <c r="B172" s="15">
        <f>B171+B170</f>
        <v>0</v>
      </c>
      <c r="C172" s="15">
        <f t="shared" ref="C172:E172" si="14">C171+C170</f>
        <v>0</v>
      </c>
      <c r="D172" s="15">
        <f t="shared" si="14"/>
        <v>0</v>
      </c>
      <c r="E172" s="15">
        <f t="shared" si="14"/>
        <v>0</v>
      </c>
    </row>
    <row r="173" spans="1:5" ht="15.75" thickBot="1" x14ac:dyDescent="0.3">
      <c r="A173" s="20"/>
      <c r="B173" s="21"/>
      <c r="C173" s="21"/>
      <c r="D173" s="21"/>
      <c r="E173" s="21"/>
    </row>
    <row r="174" spans="1:5" ht="27" customHeight="1" thickBot="1" x14ac:dyDescent="0.3">
      <c r="A174" s="6" t="s">
        <v>57</v>
      </c>
      <c r="B174" s="22">
        <f>+B162+B145+B67+B30+B104</f>
        <v>169120</v>
      </c>
      <c r="C174" s="22">
        <f>+C162+C145+C67+C30+C104</f>
        <v>170120</v>
      </c>
      <c r="D174" s="22">
        <f>+D162+D145+D67+D30+D104</f>
        <v>171000</v>
      </c>
      <c r="E174" s="22">
        <f t="shared" ref="E174" si="15">+E162+E145+E67+E30+E104</f>
        <v>172000</v>
      </c>
    </row>
    <row r="175" spans="1:5" ht="48.75" thickBot="1" x14ac:dyDescent="0.3">
      <c r="A175" s="6" t="s">
        <v>58</v>
      </c>
      <c r="B175" s="22">
        <f>B171+B155+B133+B96+B59</f>
        <v>169120</v>
      </c>
      <c r="C175" s="22">
        <f t="shared" ref="C175:E175" si="16">C171+C155+C133+C96+C59</f>
        <v>170120</v>
      </c>
      <c r="D175" s="22">
        <f t="shared" si="16"/>
        <v>171000</v>
      </c>
      <c r="E175" s="22">
        <f t="shared" si="16"/>
        <v>172000</v>
      </c>
    </row>
    <row r="176" spans="1:5" ht="15.75" thickBot="1" x14ac:dyDescent="0.3">
      <c r="A176" s="13" t="s">
        <v>24</v>
      </c>
      <c r="B176" s="36">
        <f>B177+B178</f>
        <v>7992</v>
      </c>
      <c r="C176" s="36">
        <f t="shared" ref="C176:E176" si="17">C177+C178</f>
        <v>7992</v>
      </c>
      <c r="D176" s="36">
        <f t="shared" si="17"/>
        <v>7992</v>
      </c>
      <c r="E176" s="36">
        <f t="shared" si="17"/>
        <v>7992</v>
      </c>
    </row>
    <row r="177" spans="1:5" ht="15.75" thickBot="1" x14ac:dyDescent="0.3">
      <c r="A177" s="26" t="s">
        <v>296</v>
      </c>
      <c r="B177" s="15">
        <f>B39+B76+B113</f>
        <v>7992</v>
      </c>
      <c r="C177" s="15">
        <f>C39+C76+C113</f>
        <v>7992</v>
      </c>
      <c r="D177" s="15">
        <f>D39+D76+D113</f>
        <v>7992</v>
      </c>
      <c r="E177" s="15">
        <f>E39+E76+E113</f>
        <v>7992</v>
      </c>
    </row>
    <row r="178" spans="1:5" ht="15.75" thickBot="1" x14ac:dyDescent="0.3">
      <c r="A178" s="26" t="s">
        <v>319</v>
      </c>
      <c r="B178" s="15"/>
      <c r="C178" s="15">
        <f>C40+C77+C114</f>
        <v>0</v>
      </c>
      <c r="D178" s="15">
        <f>D40+D77+D114</f>
        <v>0</v>
      </c>
      <c r="E178" s="15">
        <f>E40+E77+E114</f>
        <v>0</v>
      </c>
    </row>
    <row r="179" spans="1:5" ht="36.75" thickBot="1" x14ac:dyDescent="0.3">
      <c r="A179" s="13" t="s">
        <v>25</v>
      </c>
      <c r="B179" s="36">
        <f>B180+B181</f>
        <v>1308</v>
      </c>
      <c r="C179" s="36">
        <f t="shared" ref="C179:E179" si="18">C180+C181</f>
        <v>1308</v>
      </c>
      <c r="D179" s="36">
        <f t="shared" si="18"/>
        <v>1308</v>
      </c>
      <c r="E179" s="36">
        <f t="shared" si="18"/>
        <v>1308</v>
      </c>
    </row>
    <row r="180" spans="1:5" ht="15.75" thickBot="1" x14ac:dyDescent="0.3">
      <c r="A180" s="26" t="s">
        <v>296</v>
      </c>
      <c r="B180" s="14">
        <f>B42+B79+B116</f>
        <v>1308</v>
      </c>
      <c r="C180" s="14">
        <f>C42+C79+C116</f>
        <v>1308</v>
      </c>
      <c r="D180" s="14">
        <f>D42+D79+D116</f>
        <v>1308</v>
      </c>
      <c r="E180" s="14">
        <f>E42+E79+E116</f>
        <v>1308</v>
      </c>
    </row>
    <row r="181" spans="1:5" ht="15.75" thickBot="1" x14ac:dyDescent="0.3">
      <c r="A181" s="26" t="s">
        <v>319</v>
      </c>
      <c r="B181" s="15">
        <f>B43+B80+B114</f>
        <v>0</v>
      </c>
      <c r="C181" s="15">
        <f>C43+C80+C114</f>
        <v>0</v>
      </c>
      <c r="D181" s="15">
        <f>D43+D80+D114</f>
        <v>0</v>
      </c>
      <c r="E181" s="15">
        <f>E43+E80+E114</f>
        <v>0</v>
      </c>
    </row>
    <row r="182" spans="1:5" ht="24.75" thickBot="1" x14ac:dyDescent="0.3">
      <c r="A182" s="13" t="s">
        <v>26</v>
      </c>
      <c r="B182" s="36">
        <f>B183+B184</f>
        <v>4000</v>
      </c>
      <c r="C182" s="36">
        <f t="shared" ref="C182:E182" si="19">C183+C184</f>
        <v>4000</v>
      </c>
      <c r="D182" s="36">
        <f t="shared" si="19"/>
        <v>4000</v>
      </c>
      <c r="E182" s="36">
        <f t="shared" si="19"/>
        <v>4000</v>
      </c>
    </row>
    <row r="183" spans="1:5" ht="15.75" thickBot="1" x14ac:dyDescent="0.3">
      <c r="A183" s="26" t="s">
        <v>296</v>
      </c>
      <c r="B183" s="15">
        <f t="shared" ref="B183:E184" si="20">B45+B82+B119</f>
        <v>4000</v>
      </c>
      <c r="C183" s="15">
        <f t="shared" si="20"/>
        <v>4000</v>
      </c>
      <c r="D183" s="15">
        <f t="shared" si="20"/>
        <v>4000</v>
      </c>
      <c r="E183" s="15">
        <f t="shared" si="20"/>
        <v>4000</v>
      </c>
    </row>
    <row r="184" spans="1:5" ht="15.75" thickBot="1" x14ac:dyDescent="0.3">
      <c r="A184" s="26" t="s">
        <v>319</v>
      </c>
      <c r="B184" s="15">
        <f t="shared" si="20"/>
        <v>0</v>
      </c>
      <c r="C184" s="15">
        <f t="shared" si="20"/>
        <v>0</v>
      </c>
      <c r="D184" s="15">
        <f t="shared" si="20"/>
        <v>0</v>
      </c>
      <c r="E184" s="15">
        <f t="shared" si="20"/>
        <v>0</v>
      </c>
    </row>
    <row r="185" spans="1:5" ht="24.75" thickBot="1" x14ac:dyDescent="0.3">
      <c r="A185" s="13" t="s">
        <v>27</v>
      </c>
      <c r="B185" s="36">
        <f>B186+B187</f>
        <v>0</v>
      </c>
      <c r="C185" s="36">
        <f t="shared" ref="C185:E185" si="21">C186+C187</f>
        <v>0</v>
      </c>
      <c r="D185" s="36">
        <f t="shared" si="21"/>
        <v>0</v>
      </c>
      <c r="E185" s="36">
        <f t="shared" si="21"/>
        <v>0</v>
      </c>
    </row>
    <row r="186" spans="1:5" ht="15.75" thickBot="1" x14ac:dyDescent="0.3">
      <c r="A186" s="26" t="s">
        <v>296</v>
      </c>
      <c r="B186" s="14">
        <f t="shared" ref="B186:E187" si="22">B48+B85+B122</f>
        <v>0</v>
      </c>
      <c r="C186" s="14">
        <f t="shared" si="22"/>
        <v>0</v>
      </c>
      <c r="D186" s="14">
        <f t="shared" si="22"/>
        <v>0</v>
      </c>
      <c r="E186" s="14">
        <f t="shared" si="22"/>
        <v>0</v>
      </c>
    </row>
    <row r="187" spans="1:5" ht="15.75" thickBot="1" x14ac:dyDescent="0.3">
      <c r="A187" s="26" t="s">
        <v>319</v>
      </c>
      <c r="B187" s="15">
        <f t="shared" si="22"/>
        <v>0</v>
      </c>
      <c r="C187" s="15">
        <f t="shared" si="22"/>
        <v>0</v>
      </c>
      <c r="D187" s="15">
        <f t="shared" si="22"/>
        <v>0</v>
      </c>
      <c r="E187" s="15">
        <f t="shared" si="22"/>
        <v>0</v>
      </c>
    </row>
    <row r="188" spans="1:5" ht="24.75" thickBot="1" x14ac:dyDescent="0.3">
      <c r="A188" s="13" t="s">
        <v>28</v>
      </c>
      <c r="B188" s="36">
        <f>B189+B190</f>
        <v>139220</v>
      </c>
      <c r="C188" s="36">
        <f t="shared" ref="C188:E188" si="23">C189+C190</f>
        <v>137220</v>
      </c>
      <c r="D188" s="36">
        <f t="shared" si="23"/>
        <v>138100</v>
      </c>
      <c r="E188" s="36">
        <f t="shared" si="23"/>
        <v>139100</v>
      </c>
    </row>
    <row r="189" spans="1:5" ht="15.75" thickBot="1" x14ac:dyDescent="0.3">
      <c r="A189" s="26" t="s">
        <v>296</v>
      </c>
      <c r="B189" s="14">
        <f t="shared" ref="B189:E190" si="24">B51+B88+B125</f>
        <v>139220</v>
      </c>
      <c r="C189" s="14">
        <f t="shared" si="24"/>
        <v>137220</v>
      </c>
      <c r="D189" s="14">
        <f t="shared" si="24"/>
        <v>138100</v>
      </c>
      <c r="E189" s="14">
        <f t="shared" si="24"/>
        <v>139100</v>
      </c>
    </row>
    <row r="190" spans="1:5" ht="15.75" thickBot="1" x14ac:dyDescent="0.3">
      <c r="A190" s="26" t="s">
        <v>319</v>
      </c>
      <c r="B190" s="15">
        <f t="shared" si="24"/>
        <v>0</v>
      </c>
      <c r="C190" s="15">
        <f t="shared" si="24"/>
        <v>0</v>
      </c>
      <c r="D190" s="15">
        <f t="shared" si="24"/>
        <v>0</v>
      </c>
      <c r="E190" s="15">
        <f t="shared" si="24"/>
        <v>0</v>
      </c>
    </row>
    <row r="191" spans="1:5" ht="24.75" thickBot="1" x14ac:dyDescent="0.3">
      <c r="A191" s="13" t="s">
        <v>29</v>
      </c>
      <c r="B191" s="36">
        <f>B192+B193</f>
        <v>18600</v>
      </c>
      <c r="C191" s="36">
        <f>C192+C193</f>
        <v>18600</v>
      </c>
      <c r="D191" s="36">
        <f t="shared" ref="D191:E191" si="25">D192+D193</f>
        <v>18600</v>
      </c>
      <c r="E191" s="36">
        <f t="shared" si="25"/>
        <v>18600</v>
      </c>
    </row>
    <row r="192" spans="1:5" ht="15.75" thickBot="1" x14ac:dyDescent="0.3">
      <c r="A192" s="26" t="s">
        <v>296</v>
      </c>
      <c r="B192" s="14">
        <f t="shared" ref="B192:E193" si="26">B54+B91+B128</f>
        <v>18600</v>
      </c>
      <c r="C192" s="14">
        <f t="shared" si="26"/>
        <v>18600</v>
      </c>
      <c r="D192" s="14">
        <f t="shared" si="26"/>
        <v>18600</v>
      </c>
      <c r="E192" s="14">
        <f t="shared" si="26"/>
        <v>18600</v>
      </c>
    </row>
    <row r="193" spans="1:5" ht="15.75" thickBot="1" x14ac:dyDescent="0.3">
      <c r="A193" s="26" t="s">
        <v>319</v>
      </c>
      <c r="B193" s="15">
        <f t="shared" si="26"/>
        <v>0</v>
      </c>
      <c r="C193" s="15">
        <f t="shared" si="26"/>
        <v>0</v>
      </c>
      <c r="D193" s="15">
        <f t="shared" si="26"/>
        <v>0</v>
      </c>
      <c r="E193" s="15">
        <f t="shared" si="26"/>
        <v>0</v>
      </c>
    </row>
    <row r="194" spans="1:5" ht="36.75" thickBot="1" x14ac:dyDescent="0.3">
      <c r="A194" s="13" t="s">
        <v>30</v>
      </c>
      <c r="B194" s="36">
        <f>B93+B56</f>
        <v>0</v>
      </c>
      <c r="C194" s="36">
        <f>C93+C56</f>
        <v>0</v>
      </c>
      <c r="D194" s="36">
        <f>D93+D56</f>
        <v>0</v>
      </c>
      <c r="E194" s="36">
        <f>E93+E56</f>
        <v>0</v>
      </c>
    </row>
    <row r="195" spans="1:5" ht="15.75" thickBot="1" x14ac:dyDescent="0.3">
      <c r="A195" s="26" t="s">
        <v>296</v>
      </c>
      <c r="B195" s="14">
        <f t="shared" ref="B195:E196" si="27">B57+B94+B131</f>
        <v>0</v>
      </c>
      <c r="C195" s="14">
        <f t="shared" si="27"/>
        <v>0</v>
      </c>
      <c r="D195" s="14">
        <f t="shared" si="27"/>
        <v>0</v>
      </c>
      <c r="E195" s="14">
        <f t="shared" si="27"/>
        <v>0</v>
      </c>
    </row>
    <row r="196" spans="1:5" ht="15.75" thickBot="1" x14ac:dyDescent="0.3">
      <c r="A196" s="26" t="s">
        <v>319</v>
      </c>
      <c r="B196" s="15">
        <f t="shared" si="27"/>
        <v>0</v>
      </c>
      <c r="C196" s="15">
        <f t="shared" si="27"/>
        <v>0</v>
      </c>
      <c r="D196" s="15">
        <f t="shared" si="27"/>
        <v>0</v>
      </c>
      <c r="E196" s="15">
        <f t="shared" si="27"/>
        <v>0</v>
      </c>
    </row>
    <row r="197" spans="1:5" ht="24.75" thickBot="1" x14ac:dyDescent="0.3">
      <c r="A197" s="13" t="s">
        <v>59</v>
      </c>
      <c r="B197" s="14">
        <f>B153+B170</f>
        <v>0</v>
      </c>
      <c r="C197" s="14">
        <f t="shared" ref="C197:E198" si="28">C153+C170</f>
        <v>0</v>
      </c>
      <c r="D197" s="14">
        <f t="shared" si="28"/>
        <v>0</v>
      </c>
      <c r="E197" s="14">
        <f t="shared" si="28"/>
        <v>0</v>
      </c>
    </row>
    <row r="198" spans="1:5" ht="24.75" thickBot="1" x14ac:dyDescent="0.3">
      <c r="A198" s="13" t="s">
        <v>60</v>
      </c>
      <c r="B198" s="14">
        <f>B154+B171</f>
        <v>1000</v>
      </c>
      <c r="C198" s="14">
        <f t="shared" si="28"/>
        <v>1000</v>
      </c>
      <c r="D198" s="14">
        <f t="shared" si="28"/>
        <v>1000</v>
      </c>
      <c r="E198" s="14">
        <f t="shared" si="28"/>
        <v>1000</v>
      </c>
    </row>
    <row r="199" spans="1:5" ht="15.75" thickBot="1" x14ac:dyDescent="0.3">
      <c r="A199" s="17" t="s">
        <v>32</v>
      </c>
      <c r="B199" s="18">
        <f>IF(B175-B174=0,0,"Error")</f>
        <v>0</v>
      </c>
      <c r="C199" s="18">
        <f>IF(C175-C174=0,0,"Error")</f>
        <v>0</v>
      </c>
      <c r="D199" s="18">
        <f>IF(D175-D174=0,0,"Error")</f>
        <v>0</v>
      </c>
      <c r="E199" s="18">
        <f>IF(E175-E174=0,0,"Error")</f>
        <v>0</v>
      </c>
    </row>
  </sheetData>
  <mergeCells count="48">
    <mergeCell ref="A1:E1"/>
    <mergeCell ref="A2:E2"/>
    <mergeCell ref="B158:E158"/>
    <mergeCell ref="A159:A160"/>
    <mergeCell ref="A167:E167"/>
    <mergeCell ref="A168:A169"/>
    <mergeCell ref="B141:E141"/>
    <mergeCell ref="A142:A143"/>
    <mergeCell ref="A150:E150"/>
    <mergeCell ref="A151:A152"/>
    <mergeCell ref="D156:E156"/>
    <mergeCell ref="B157:E157"/>
    <mergeCell ref="A110:A111"/>
    <mergeCell ref="A135:E135"/>
    <mergeCell ref="A136:E136"/>
    <mergeCell ref="B137:E137"/>
    <mergeCell ref="D138:E138"/>
    <mergeCell ref="B139:E139"/>
    <mergeCell ref="B140:E140"/>
    <mergeCell ref="A73:A74"/>
    <mergeCell ref="B98:E98"/>
    <mergeCell ref="B99:E99"/>
    <mergeCell ref="B100:E100"/>
    <mergeCell ref="A101:A102"/>
    <mergeCell ref="A109:E109"/>
    <mergeCell ref="A72:E72"/>
    <mergeCell ref="A23:E23"/>
    <mergeCell ref="B24:E24"/>
    <mergeCell ref="B25:E25"/>
    <mergeCell ref="B26:E26"/>
    <mergeCell ref="A27:A28"/>
    <mergeCell ref="A35:E35"/>
    <mergeCell ref="A36:A37"/>
    <mergeCell ref="B61:E61"/>
    <mergeCell ref="B62:E62"/>
    <mergeCell ref="B63:E63"/>
    <mergeCell ref="A64:A65"/>
    <mergeCell ref="A22:E22"/>
    <mergeCell ref="A3:E3"/>
    <mergeCell ref="B5:E5"/>
    <mergeCell ref="B6:E6"/>
    <mergeCell ref="B7:E7"/>
    <mergeCell ref="A8:E8"/>
    <mergeCell ref="A9:E11"/>
    <mergeCell ref="B12:E12"/>
    <mergeCell ref="A13:A14"/>
    <mergeCell ref="B18:E18"/>
    <mergeCell ref="A19:E19"/>
  </mergeCells>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307"/>
  <sheetViews>
    <sheetView view="pageBreakPreview" zoomScale="60" zoomScaleNormal="150" workbookViewId="0">
      <selection sqref="A1:E1"/>
    </sheetView>
  </sheetViews>
  <sheetFormatPr defaultRowHeight="15" x14ac:dyDescent="0.25"/>
  <cols>
    <col min="1" max="1" width="21.42578125" customWidth="1"/>
    <col min="2" max="2" width="7.7109375" bestFit="1" customWidth="1"/>
    <col min="3" max="3" width="16.28515625" customWidth="1"/>
    <col min="4" max="4" width="9" customWidth="1"/>
    <col min="5" max="5" width="18.28515625" customWidth="1"/>
    <col min="6" max="6" width="10.140625" customWidth="1"/>
    <col min="7" max="7" width="16" customWidth="1"/>
    <col min="8" max="8" width="11" customWidth="1"/>
    <col min="9" max="9" width="12.140625" bestFit="1" customWidth="1"/>
  </cols>
  <sheetData>
    <row r="1" spans="1:6" ht="15.75" x14ac:dyDescent="0.25">
      <c r="A1" s="2604" t="s">
        <v>1662</v>
      </c>
      <c r="B1" s="2604"/>
      <c r="C1" s="2604"/>
      <c r="D1" s="2604"/>
      <c r="E1" s="2604"/>
    </row>
    <row r="2" spans="1:6" ht="29.25" customHeight="1" x14ac:dyDescent="0.25">
      <c r="A2" s="1503" t="s">
        <v>1388</v>
      </c>
      <c r="B2" s="1503"/>
      <c r="C2" s="1503"/>
      <c r="D2" s="1503"/>
      <c r="E2" s="1503"/>
      <c r="F2" s="1"/>
    </row>
    <row r="3" spans="1:6" ht="18" customHeight="1" x14ac:dyDescent="0.25">
      <c r="A3" s="1504" t="s">
        <v>866</v>
      </c>
      <c r="B3" s="1504"/>
      <c r="C3" s="1504"/>
      <c r="D3" s="1504"/>
      <c r="E3" s="1504"/>
      <c r="F3" s="87"/>
    </row>
    <row r="4" spans="1:6" ht="15.75" thickBot="1" x14ac:dyDescent="0.3"/>
    <row r="5" spans="1:6" ht="26.25" thickBot="1" x14ac:dyDescent="0.3">
      <c r="A5" s="2" t="s">
        <v>0</v>
      </c>
      <c r="B5" s="1872" t="s">
        <v>147</v>
      </c>
      <c r="C5" s="1301"/>
      <c r="D5" s="1301"/>
      <c r="E5" s="1301"/>
    </row>
    <row r="6" spans="1:6" ht="15.75" thickBot="1" x14ac:dyDescent="0.3">
      <c r="A6" s="2" t="s">
        <v>1</v>
      </c>
      <c r="B6" s="1505" t="s">
        <v>148</v>
      </c>
      <c r="C6" s="1303"/>
      <c r="D6" s="1303"/>
      <c r="E6" s="1304"/>
    </row>
    <row r="7" spans="1:6" ht="26.25" thickBot="1" x14ac:dyDescent="0.3">
      <c r="A7" s="2" t="s">
        <v>3</v>
      </c>
      <c r="B7" s="1305" t="s">
        <v>861</v>
      </c>
      <c r="C7" s="1306"/>
      <c r="D7" s="1306"/>
      <c r="E7" s="1307"/>
    </row>
    <row r="8" spans="1:6" ht="15.75" thickBot="1" x14ac:dyDescent="0.3">
      <c r="A8" s="1308" t="s">
        <v>5</v>
      </c>
      <c r="B8" s="1309"/>
      <c r="C8" s="1309"/>
      <c r="D8" s="1309"/>
      <c r="E8" s="1310"/>
    </row>
    <row r="9" spans="1:6" ht="15.75" customHeight="1" thickBot="1" x14ac:dyDescent="0.3">
      <c r="A9" s="1873" t="s">
        <v>149</v>
      </c>
      <c r="B9" s="1874"/>
      <c r="C9" s="1874"/>
      <c r="D9" s="1874"/>
      <c r="E9" s="1875"/>
    </row>
    <row r="10" spans="1:6" ht="36.75" customHeight="1" thickBot="1" x14ac:dyDescent="0.3">
      <c r="A10" s="1873"/>
      <c r="B10" s="1874"/>
      <c r="C10" s="1874"/>
      <c r="D10" s="1874"/>
      <c r="E10" s="1875"/>
    </row>
    <row r="11" spans="1:6" ht="15.75" thickBot="1" x14ac:dyDescent="0.3">
      <c r="A11" s="1873"/>
      <c r="B11" s="1874"/>
      <c r="C11" s="1874"/>
      <c r="D11" s="1874"/>
      <c r="E11" s="1875"/>
    </row>
    <row r="12" spans="1:6" ht="52.5" customHeight="1" thickBot="1" x14ac:dyDescent="0.3">
      <c r="A12" s="3" t="s">
        <v>6</v>
      </c>
      <c r="B12" s="1317" t="s">
        <v>150</v>
      </c>
      <c r="C12" s="1318"/>
      <c r="D12" s="1318"/>
      <c r="E12" s="1319"/>
    </row>
    <row r="13" spans="1:6" ht="23.25" customHeight="1" x14ac:dyDescent="0.25">
      <c r="A13" s="1381" t="s">
        <v>61</v>
      </c>
      <c r="B13" s="433">
        <v>2019</v>
      </c>
      <c r="C13" s="433">
        <v>2020</v>
      </c>
      <c r="D13" s="433">
        <v>2021</v>
      </c>
      <c r="E13" s="433">
        <v>2022</v>
      </c>
    </row>
    <row r="14" spans="1:6" ht="15.75" thickBot="1" x14ac:dyDescent="0.3">
      <c r="A14" s="1382"/>
      <c r="B14" s="423" t="s">
        <v>8</v>
      </c>
      <c r="C14" s="423" t="s">
        <v>9</v>
      </c>
      <c r="D14" s="423" t="s">
        <v>9</v>
      </c>
      <c r="E14" s="423" t="s">
        <v>9</v>
      </c>
    </row>
    <row r="15" spans="1:6" ht="15.75" thickBot="1" x14ac:dyDescent="0.3">
      <c r="A15" s="421" t="s">
        <v>92</v>
      </c>
      <c r="B15" s="4" t="s">
        <v>68</v>
      </c>
      <c r="C15" s="4" t="s">
        <v>69</v>
      </c>
      <c r="D15" s="4" t="s">
        <v>69</v>
      </c>
      <c r="E15" s="4" t="s">
        <v>69</v>
      </c>
    </row>
    <row r="16" spans="1:6" ht="15.75" thickBot="1" x14ac:dyDescent="0.3">
      <c r="A16" s="5" t="s">
        <v>93</v>
      </c>
      <c r="B16" s="4" t="s">
        <v>68</v>
      </c>
      <c r="C16" s="4" t="s">
        <v>69</v>
      </c>
      <c r="D16" s="4" t="s">
        <v>69</v>
      </c>
      <c r="E16" s="4" t="s">
        <v>69</v>
      </c>
    </row>
    <row r="17" spans="1:10" ht="23.25" thickBot="1" x14ac:dyDescent="0.3">
      <c r="A17" s="5" t="s">
        <v>67</v>
      </c>
      <c r="B17" s="4" t="s">
        <v>68</v>
      </c>
      <c r="C17" s="4" t="s">
        <v>69</v>
      </c>
      <c r="D17" s="4" t="s">
        <v>69</v>
      </c>
      <c r="E17" s="4" t="s">
        <v>69</v>
      </c>
    </row>
    <row r="18" spans="1:10" ht="24.75" thickBot="1" x14ac:dyDescent="0.3">
      <c r="A18" s="6" t="s">
        <v>10</v>
      </c>
      <c r="B18" s="1509" t="s">
        <v>151</v>
      </c>
      <c r="C18" s="1510"/>
      <c r="D18" s="1510"/>
      <c r="E18" s="1511"/>
    </row>
    <row r="19" spans="1:10" ht="23.25" customHeight="1" thickBot="1" x14ac:dyDescent="0.3">
      <c r="A19" s="1411" t="s">
        <v>1506</v>
      </c>
      <c r="B19" s="1412"/>
      <c r="C19" s="1412"/>
      <c r="D19" s="1412"/>
      <c r="E19" s="1413"/>
      <c r="H19" s="30"/>
      <c r="J19" s="30"/>
    </row>
    <row r="20" spans="1:10" ht="23.25" thickBot="1" x14ac:dyDescent="0.3">
      <c r="A20" s="421" t="s">
        <v>1506</v>
      </c>
      <c r="B20" s="4">
        <v>1</v>
      </c>
      <c r="C20" s="4">
        <v>1</v>
      </c>
      <c r="D20" s="4">
        <v>1</v>
      </c>
      <c r="E20" s="4">
        <v>1</v>
      </c>
    </row>
    <row r="21" spans="1:10" ht="15.75" thickBot="1" x14ac:dyDescent="0.3">
      <c r="A21" s="5" t="s">
        <v>93</v>
      </c>
      <c r="B21" s="4" t="s">
        <v>68</v>
      </c>
      <c r="C21" s="4" t="s">
        <v>69</v>
      </c>
      <c r="D21" s="4" t="s">
        <v>69</v>
      </c>
      <c r="E21" s="4" t="s">
        <v>69</v>
      </c>
    </row>
    <row r="22" spans="1:10" ht="23.25" thickBot="1" x14ac:dyDescent="0.3">
      <c r="A22" s="5" t="s">
        <v>67</v>
      </c>
      <c r="B22" s="4" t="s">
        <v>68</v>
      </c>
      <c r="C22" s="4" t="s">
        <v>69</v>
      </c>
      <c r="D22" s="4" t="s">
        <v>69</v>
      </c>
      <c r="E22" s="4" t="s">
        <v>69</v>
      </c>
    </row>
    <row r="23" spans="1:10" ht="15.75" thickBot="1" x14ac:dyDescent="0.3">
      <c r="A23" s="1414" t="s">
        <v>152</v>
      </c>
      <c r="B23" s="1415"/>
      <c r="C23" s="1415"/>
      <c r="D23" s="1415"/>
      <c r="E23" s="1416"/>
    </row>
    <row r="24" spans="1:10" ht="15.75" thickBot="1" x14ac:dyDescent="0.3">
      <c r="A24" s="1322" t="s">
        <v>952</v>
      </c>
      <c r="B24" s="1323"/>
      <c r="C24" s="1323"/>
      <c r="D24" s="1323"/>
      <c r="E24" s="1324"/>
    </row>
    <row r="25" spans="1:10" ht="15.75" thickBot="1" x14ac:dyDescent="0.3">
      <c r="A25" s="7" t="s">
        <v>953</v>
      </c>
      <c r="B25" s="1423" t="s">
        <v>152</v>
      </c>
      <c r="C25" s="1418"/>
      <c r="D25" s="1418"/>
      <c r="E25" s="1419"/>
    </row>
    <row r="26" spans="1:10" ht="130.5" customHeight="1" thickBot="1" x14ac:dyDescent="0.3">
      <c r="A26" s="5" t="s">
        <v>15</v>
      </c>
      <c r="B26" s="1876" t="s">
        <v>153</v>
      </c>
      <c r="C26" s="1877"/>
      <c r="D26" s="1877"/>
      <c r="E26" s="1878"/>
    </row>
    <row r="27" spans="1:10" ht="15.75" thickBot="1" x14ac:dyDescent="0.3">
      <c r="A27" s="5" t="s">
        <v>16</v>
      </c>
      <c r="B27" s="1879" t="s">
        <v>642</v>
      </c>
      <c r="C27" s="1880"/>
      <c r="D27" s="1880"/>
      <c r="E27" s="1881"/>
    </row>
    <row r="28" spans="1:10" x14ac:dyDescent="0.25">
      <c r="A28" s="1381"/>
      <c r="B28" s="8">
        <v>2019</v>
      </c>
      <c r="C28" s="8">
        <v>2020</v>
      </c>
      <c r="D28" s="8">
        <v>2021</v>
      </c>
      <c r="E28" s="8">
        <v>2022</v>
      </c>
    </row>
    <row r="29" spans="1:10" ht="17.25" customHeight="1" thickBot="1" x14ac:dyDescent="0.3">
      <c r="A29" s="1382"/>
      <c r="B29" s="9" t="s">
        <v>8</v>
      </c>
      <c r="C29" s="9" t="s">
        <v>9</v>
      </c>
      <c r="D29" s="9" t="s">
        <v>9</v>
      </c>
      <c r="E29" s="9" t="s">
        <v>9</v>
      </c>
    </row>
    <row r="30" spans="1:10" ht="15.75" thickBot="1" x14ac:dyDescent="0.3">
      <c r="A30" s="5" t="s">
        <v>17</v>
      </c>
      <c r="B30" s="10">
        <v>200</v>
      </c>
      <c r="C30" s="10">
        <v>180</v>
      </c>
      <c r="D30" s="10">
        <v>170</v>
      </c>
      <c r="E30" s="10">
        <v>150</v>
      </c>
    </row>
    <row r="31" spans="1:10" ht="15.75" thickBot="1" x14ac:dyDescent="0.3">
      <c r="A31" s="5" t="s">
        <v>18</v>
      </c>
      <c r="B31" s="10">
        <f>B46</f>
        <v>187755</v>
      </c>
      <c r="C31" s="10">
        <f t="shared" ref="C31:E31" si="0">C46</f>
        <v>188200</v>
      </c>
      <c r="D31" s="10">
        <f t="shared" si="0"/>
        <v>188200</v>
      </c>
      <c r="E31" s="10">
        <f t="shared" si="0"/>
        <v>188200</v>
      </c>
    </row>
    <row r="32" spans="1:10" ht="15.75" thickBot="1" x14ac:dyDescent="0.3">
      <c r="A32" s="5" t="s">
        <v>19</v>
      </c>
      <c r="B32" s="10">
        <f>B31/B30</f>
        <v>938.77499999999998</v>
      </c>
      <c r="C32" s="10">
        <f t="shared" ref="C32:E32" si="1">C31/C30</f>
        <v>1045.5555555555557</v>
      </c>
      <c r="D32" s="10">
        <f t="shared" si="1"/>
        <v>1107.0588235294117</v>
      </c>
      <c r="E32" s="10">
        <f t="shared" si="1"/>
        <v>1254.6666666666667</v>
      </c>
    </row>
    <row r="33" spans="1:11" ht="15.75" thickBot="1" x14ac:dyDescent="0.3">
      <c r="A33" s="5" t="s">
        <v>20</v>
      </c>
      <c r="B33" s="407" t="s">
        <v>21</v>
      </c>
      <c r="C33" s="11">
        <f>C30/B30-1</f>
        <v>-9.9999999999999978E-2</v>
      </c>
      <c r="D33" s="11">
        <f t="shared" ref="D33:E35" si="2">D30/C30-1</f>
        <v>-5.555555555555558E-2</v>
      </c>
      <c r="E33" s="11">
        <f t="shared" si="2"/>
        <v>-0.11764705882352944</v>
      </c>
      <c r="G33" s="12"/>
      <c r="H33" s="12"/>
      <c r="I33" s="12"/>
      <c r="J33" s="12"/>
      <c r="K33" s="12"/>
    </row>
    <row r="34" spans="1:11" ht="15.75" thickBot="1" x14ac:dyDescent="0.3">
      <c r="A34" s="5" t="s">
        <v>22</v>
      </c>
      <c r="B34" s="407" t="s">
        <v>21</v>
      </c>
      <c r="C34" s="11">
        <f>C31/B31-1</f>
        <v>2.3701099837554196E-3</v>
      </c>
      <c r="D34" s="11">
        <f t="shared" si="2"/>
        <v>0</v>
      </c>
      <c r="E34" s="11">
        <f t="shared" si="2"/>
        <v>0</v>
      </c>
    </row>
    <row r="35" spans="1:11" ht="23.25" thickBot="1" x14ac:dyDescent="0.3">
      <c r="A35" s="5" t="s">
        <v>23</v>
      </c>
      <c r="B35" s="407" t="s">
        <v>21</v>
      </c>
      <c r="C35" s="11">
        <f>C32/B32-1</f>
        <v>0.11374456664861721</v>
      </c>
      <c r="D35" s="11">
        <f t="shared" si="2"/>
        <v>5.8823529411764497E-2</v>
      </c>
      <c r="E35" s="11">
        <f t="shared" si="2"/>
        <v>0.13333333333333353</v>
      </c>
    </row>
    <row r="36" spans="1:11" ht="15.75" thickBot="1" x14ac:dyDescent="0.3">
      <c r="A36" s="1378" t="s">
        <v>164</v>
      </c>
      <c r="B36" s="1379"/>
      <c r="C36" s="1379"/>
      <c r="D36" s="1379"/>
      <c r="E36" s="1380"/>
    </row>
    <row r="37" spans="1:11" ht="12.75" customHeight="1" x14ac:dyDescent="0.25">
      <c r="A37" s="1381"/>
      <c r="B37" s="8">
        <v>2019</v>
      </c>
      <c r="C37" s="8">
        <v>2020</v>
      </c>
      <c r="D37" s="8">
        <v>2021</v>
      </c>
      <c r="E37" s="8">
        <v>2022</v>
      </c>
    </row>
    <row r="38" spans="1:11" ht="9" customHeight="1" thickBot="1" x14ac:dyDescent="0.3">
      <c r="A38" s="1382"/>
      <c r="B38" s="9" t="s">
        <v>8</v>
      </c>
      <c r="C38" s="9" t="s">
        <v>9</v>
      </c>
      <c r="D38" s="9" t="s">
        <v>9</v>
      </c>
      <c r="E38" s="9" t="s">
        <v>9</v>
      </c>
    </row>
    <row r="39" spans="1:11" ht="15.75" thickBot="1" x14ac:dyDescent="0.3">
      <c r="A39" s="13" t="s">
        <v>24</v>
      </c>
      <c r="B39" s="14">
        <v>142300</v>
      </c>
      <c r="C39" s="1195">
        <v>142800</v>
      </c>
      <c r="D39" s="1195">
        <v>142800</v>
      </c>
      <c r="E39" s="1195">
        <v>142800</v>
      </c>
    </row>
    <row r="40" spans="1:11" ht="24.75" thickBot="1" x14ac:dyDescent="0.3">
      <c r="A40" s="13" t="s">
        <v>25</v>
      </c>
      <c r="B40" s="14">
        <v>13300</v>
      </c>
      <c r="C40" s="14">
        <v>13400</v>
      </c>
      <c r="D40" s="14">
        <v>13400</v>
      </c>
      <c r="E40" s="14">
        <v>13400</v>
      </c>
    </row>
    <row r="41" spans="1:11" ht="15.75" thickBot="1" x14ac:dyDescent="0.3">
      <c r="A41" s="13" t="s">
        <v>26</v>
      </c>
      <c r="B41" s="15">
        <v>32000</v>
      </c>
      <c r="C41" s="14">
        <v>32000</v>
      </c>
      <c r="D41" s="14">
        <v>32000</v>
      </c>
      <c r="E41" s="14">
        <v>32000</v>
      </c>
      <c r="G41" s="12"/>
    </row>
    <row r="42" spans="1:11" ht="15.75" thickBot="1" x14ac:dyDescent="0.3">
      <c r="A42" s="13" t="s">
        <v>27</v>
      </c>
      <c r="B42" s="15"/>
      <c r="C42" s="14"/>
      <c r="D42" s="14"/>
      <c r="E42" s="14"/>
    </row>
    <row r="43" spans="1:11" ht="24.75" thickBot="1" x14ac:dyDescent="0.3">
      <c r="A43" s="13" t="s">
        <v>28</v>
      </c>
      <c r="B43" s="15"/>
      <c r="C43" s="14"/>
      <c r="D43" s="14"/>
      <c r="E43" s="14"/>
    </row>
    <row r="44" spans="1:11" ht="15.75" thickBot="1" x14ac:dyDescent="0.3">
      <c r="A44" s="13" t="s">
        <v>29</v>
      </c>
      <c r="B44" s="15"/>
      <c r="C44" s="14"/>
      <c r="D44" s="14"/>
      <c r="E44" s="14"/>
    </row>
    <row r="45" spans="1:11" ht="24.75" thickBot="1" x14ac:dyDescent="0.3">
      <c r="A45" s="13" t="s">
        <v>30</v>
      </c>
      <c r="B45" s="15">
        <v>155</v>
      </c>
      <c r="C45" s="14"/>
      <c r="D45" s="14"/>
      <c r="E45" s="14"/>
    </row>
    <row r="46" spans="1:11" ht="15.75" thickBot="1" x14ac:dyDescent="0.3">
      <c r="A46" s="16" t="s">
        <v>31</v>
      </c>
      <c r="B46" s="15">
        <f>B45+B44+B43+B42+B41+B40+B39</f>
        <v>187755</v>
      </c>
      <c r="C46" s="15">
        <f>C45+C44+C43+C42+C41+C40+C39</f>
        <v>188200</v>
      </c>
      <c r="D46" s="15">
        <f>D45+D44+D43+D42+D41+D40+D39</f>
        <v>188200</v>
      </c>
      <c r="E46" s="15">
        <f>E45+E44+E43+E42+E41+E40+E39</f>
        <v>188200</v>
      </c>
    </row>
    <row r="47" spans="1:11" ht="15.75" thickBot="1" x14ac:dyDescent="0.3">
      <c r="A47" s="17" t="s">
        <v>32</v>
      </c>
      <c r="B47" s="18">
        <f>IF(B46-B31=0,0,"Error")</f>
        <v>0</v>
      </c>
      <c r="C47" s="18">
        <f>IF(C46-C31=0,0,"Error")</f>
        <v>0</v>
      </c>
      <c r="D47" s="18">
        <f>IF(D46-D31=0,0,"Error")</f>
        <v>0</v>
      </c>
      <c r="E47" s="18">
        <f>IF(E46-E31=0,0,"Error")</f>
        <v>0</v>
      </c>
    </row>
    <row r="48" spans="1:11" ht="23.25" hidden="1" thickBot="1" x14ac:dyDescent="0.3">
      <c r="A48" s="37" t="s">
        <v>1321</v>
      </c>
      <c r="B48" s="1423" t="s">
        <v>62</v>
      </c>
      <c r="C48" s="1418"/>
      <c r="D48" s="1418"/>
      <c r="E48" s="1419"/>
    </row>
    <row r="49" spans="1:5" ht="15.75" hidden="1" thickBot="1" x14ac:dyDescent="0.3">
      <c r="A49" s="5" t="s">
        <v>15</v>
      </c>
      <c r="B49" s="1411" t="s">
        <v>62</v>
      </c>
      <c r="C49" s="1412"/>
      <c r="D49" s="1412"/>
      <c r="E49" s="1413"/>
    </row>
    <row r="50" spans="1:5" ht="15.75" hidden="1" thickBot="1" x14ac:dyDescent="0.3">
      <c r="A50" s="5" t="s">
        <v>16</v>
      </c>
      <c r="B50" s="1406" t="s">
        <v>62</v>
      </c>
      <c r="C50" s="1407"/>
      <c r="D50" s="1407"/>
      <c r="E50" s="1408"/>
    </row>
    <row r="51" spans="1:5" ht="15.75" hidden="1" thickBot="1" x14ac:dyDescent="0.3">
      <c r="A51" s="5" t="s">
        <v>17</v>
      </c>
      <c r="B51" s="10"/>
      <c r="C51" s="10"/>
      <c r="D51" s="10"/>
      <c r="E51" s="10"/>
    </row>
    <row r="52" spans="1:5" ht="12.75" hidden="1" customHeight="1" x14ac:dyDescent="0.25">
      <c r="A52" s="1381"/>
      <c r="B52" s="8">
        <v>2018</v>
      </c>
      <c r="C52" s="8">
        <v>2019</v>
      </c>
      <c r="D52" s="8">
        <v>2020</v>
      </c>
      <c r="E52" s="8">
        <v>2021</v>
      </c>
    </row>
    <row r="53" spans="1:5" ht="9" hidden="1" customHeight="1" x14ac:dyDescent="0.25">
      <c r="A53" s="1382"/>
      <c r="B53" s="9" t="s">
        <v>8</v>
      </c>
      <c r="C53" s="9" t="s">
        <v>9</v>
      </c>
      <c r="D53" s="9" t="s">
        <v>9</v>
      </c>
      <c r="E53" s="9" t="s">
        <v>9</v>
      </c>
    </row>
    <row r="54" spans="1:5" ht="15.75" hidden="1" thickBot="1" x14ac:dyDescent="0.3">
      <c r="A54" s="5" t="s">
        <v>18</v>
      </c>
      <c r="B54" s="10"/>
      <c r="C54" s="10"/>
      <c r="D54" s="10"/>
      <c r="E54" s="10"/>
    </row>
    <row r="55" spans="1:5" ht="15.75" hidden="1" thickBot="1" x14ac:dyDescent="0.3">
      <c r="A55" s="5" t="s">
        <v>19</v>
      </c>
      <c r="B55" s="10" t="e">
        <f>B54/B51</f>
        <v>#DIV/0!</v>
      </c>
      <c r="C55" s="10" t="e">
        <f>C54/C51</f>
        <v>#DIV/0!</v>
      </c>
      <c r="D55" s="10" t="e">
        <f>D54/D51</f>
        <v>#DIV/0!</v>
      </c>
      <c r="E55" s="10" t="e">
        <f>E54/E51</f>
        <v>#DIV/0!</v>
      </c>
    </row>
    <row r="56" spans="1:5" ht="15.75" hidden="1" thickBot="1" x14ac:dyDescent="0.3">
      <c r="A56" s="5" t="s">
        <v>20</v>
      </c>
      <c r="B56" s="407"/>
      <c r="C56" s="11" t="e">
        <f>C51/B51-1</f>
        <v>#DIV/0!</v>
      </c>
      <c r="D56" s="11" t="e">
        <f>D51/C51-1</f>
        <v>#DIV/0!</v>
      </c>
      <c r="E56" s="11" t="e">
        <f>E51/D51-1</f>
        <v>#DIV/0!</v>
      </c>
    </row>
    <row r="57" spans="1:5" ht="15.75" hidden="1" thickBot="1" x14ac:dyDescent="0.3">
      <c r="A57" s="5" t="s">
        <v>22</v>
      </c>
      <c r="B57" s="407"/>
      <c r="C57" s="11" t="e">
        <f>C54/B54-1</f>
        <v>#DIV/0!</v>
      </c>
      <c r="D57" s="11" t="e">
        <f t="shared" ref="D57:E58" si="3">D54/C54-1</f>
        <v>#DIV/0!</v>
      </c>
      <c r="E57" s="11" t="e">
        <f t="shared" si="3"/>
        <v>#DIV/0!</v>
      </c>
    </row>
    <row r="58" spans="1:5" ht="23.25" hidden="1" thickBot="1" x14ac:dyDescent="0.3">
      <c r="A58" s="5" t="s">
        <v>23</v>
      </c>
      <c r="B58" s="407"/>
      <c r="C58" s="11" t="e">
        <f>C55/B55-1</f>
        <v>#DIV/0!</v>
      </c>
      <c r="D58" s="11" t="e">
        <f t="shared" si="3"/>
        <v>#DIV/0!</v>
      </c>
      <c r="E58" s="11" t="e">
        <f t="shared" si="3"/>
        <v>#DIV/0!</v>
      </c>
    </row>
    <row r="59" spans="1:5" ht="24.75" hidden="1" customHeight="1" x14ac:dyDescent="0.25">
      <c r="A59" s="1378" t="s">
        <v>224</v>
      </c>
      <c r="B59" s="1379"/>
      <c r="C59" s="1379"/>
      <c r="D59" s="1379"/>
      <c r="E59" s="1380"/>
    </row>
    <row r="60" spans="1:5" ht="12.75" hidden="1" customHeight="1" x14ac:dyDescent="0.25">
      <c r="A60" s="1381"/>
      <c r="B60" s="8">
        <v>2018</v>
      </c>
      <c r="C60" s="8">
        <v>2019</v>
      </c>
      <c r="D60" s="8">
        <v>2020</v>
      </c>
      <c r="E60" s="8">
        <v>2021</v>
      </c>
    </row>
    <row r="61" spans="1:5" ht="9" hidden="1" customHeight="1" x14ac:dyDescent="0.25">
      <c r="A61" s="1382"/>
      <c r="B61" s="9" t="s">
        <v>8</v>
      </c>
      <c r="C61" s="9" t="s">
        <v>9</v>
      </c>
      <c r="D61" s="9" t="s">
        <v>9</v>
      </c>
      <c r="E61" s="9" t="s">
        <v>9</v>
      </c>
    </row>
    <row r="62" spans="1:5" ht="24.75" hidden="1" customHeight="1" x14ac:dyDescent="0.25">
      <c r="A62" s="13" t="s">
        <v>24</v>
      </c>
      <c r="B62" s="14"/>
      <c r="C62" s="14"/>
      <c r="D62" s="14"/>
      <c r="E62" s="14"/>
    </row>
    <row r="63" spans="1:5" ht="24.75" hidden="1" customHeight="1" x14ac:dyDescent="0.25">
      <c r="A63" s="13" t="s">
        <v>25</v>
      </c>
      <c r="B63" s="14"/>
      <c r="C63" s="14"/>
      <c r="D63" s="14"/>
      <c r="E63" s="14"/>
    </row>
    <row r="64" spans="1:5" ht="24.75" hidden="1" customHeight="1" x14ac:dyDescent="0.25">
      <c r="A64" s="13" t="s">
        <v>26</v>
      </c>
      <c r="B64" s="15"/>
      <c r="C64" s="14"/>
      <c r="D64" s="14"/>
      <c r="E64" s="14"/>
    </row>
    <row r="65" spans="1:5" ht="15.75" hidden="1" thickBot="1" x14ac:dyDescent="0.3">
      <c r="A65" s="13" t="s">
        <v>27</v>
      </c>
      <c r="B65" s="15"/>
      <c r="C65" s="14"/>
      <c r="D65" s="14"/>
      <c r="E65" s="14"/>
    </row>
    <row r="66" spans="1:5" ht="24.75" hidden="1" thickBot="1" x14ac:dyDescent="0.3">
      <c r="A66" s="13" t="s">
        <v>28</v>
      </c>
      <c r="B66" s="15"/>
      <c r="C66" s="14"/>
      <c r="D66" s="14"/>
      <c r="E66" s="14"/>
    </row>
    <row r="67" spans="1:5" ht="15.75" hidden="1" thickBot="1" x14ac:dyDescent="0.3">
      <c r="A67" s="13" t="s">
        <v>29</v>
      </c>
      <c r="B67" s="15"/>
      <c r="C67" s="14"/>
      <c r="D67" s="14"/>
      <c r="E67" s="14"/>
    </row>
    <row r="68" spans="1:5" ht="24.75" hidden="1" thickBot="1" x14ac:dyDescent="0.3">
      <c r="A68" s="13" t="s">
        <v>30</v>
      </c>
      <c r="B68" s="15"/>
      <c r="C68" s="14"/>
      <c r="D68" s="14"/>
      <c r="E68" s="14"/>
    </row>
    <row r="69" spans="1:5" ht="24.75" hidden="1" thickBot="1" x14ac:dyDescent="0.3">
      <c r="A69" s="35" t="s">
        <v>53</v>
      </c>
      <c r="B69" s="15">
        <f>B68+B67+B66+B65+B64+B63+B62</f>
        <v>0</v>
      </c>
      <c r="C69" s="15">
        <f>C68+C67+C66+C65+C64+C63+C62</f>
        <v>0</v>
      </c>
      <c r="D69" s="15">
        <f>D68+D67+D66+D65+D64+D63+D62</f>
        <v>0</v>
      </c>
      <c r="E69" s="15">
        <f>E68+E67+E66+E65+E64+E63+E62</f>
        <v>0</v>
      </c>
    </row>
    <row r="70" spans="1:5" ht="17.25" hidden="1" customHeight="1" x14ac:dyDescent="0.25">
      <c r="A70" s="17" t="s">
        <v>32</v>
      </c>
      <c r="B70" s="18">
        <f>IF(B69-B54=0,0,"Error")</f>
        <v>0</v>
      </c>
      <c r="C70" s="18">
        <f>IF(C69-C54=0,0,"Error")</f>
        <v>0</v>
      </c>
      <c r="D70" s="18">
        <f>IF(D69-D54=0,0,"Error")</f>
        <v>0</v>
      </c>
      <c r="E70" s="18">
        <f>IF(E69-E54=0,0,"Error")</f>
        <v>0</v>
      </c>
    </row>
    <row r="71" spans="1:5" ht="15.75" thickBot="1" x14ac:dyDescent="0.3">
      <c r="A71" s="1322" t="s">
        <v>46</v>
      </c>
      <c r="B71" s="1323"/>
      <c r="C71" s="1323"/>
      <c r="D71" s="1323"/>
      <c r="E71" s="1324"/>
    </row>
    <row r="72" spans="1:5" ht="15.75" thickBot="1" x14ac:dyDescent="0.3">
      <c r="A72" s="1322" t="s">
        <v>40</v>
      </c>
      <c r="B72" s="1323"/>
      <c r="C72" s="1323"/>
      <c r="D72" s="1323"/>
      <c r="E72" s="1324"/>
    </row>
    <row r="73" spans="1:5" ht="15.75" thickBot="1" x14ac:dyDescent="0.3">
      <c r="A73" s="19" t="s">
        <v>1507</v>
      </c>
      <c r="B73" s="1427" t="s">
        <v>250</v>
      </c>
      <c r="C73" s="1429"/>
      <c r="D73" s="1429"/>
      <c r="E73" s="1430"/>
    </row>
    <row r="74" spans="1:5" ht="15.75" thickBot="1" x14ac:dyDescent="0.3">
      <c r="A74" s="7" t="s">
        <v>14</v>
      </c>
      <c r="B74" s="1423" t="s">
        <v>1508</v>
      </c>
      <c r="C74" s="1418"/>
      <c r="D74" s="1418"/>
      <c r="E74" s="1419"/>
    </row>
    <row r="75" spans="1:5" ht="36" customHeight="1" thickBot="1" x14ac:dyDescent="0.3">
      <c r="A75" s="5" t="s">
        <v>15</v>
      </c>
      <c r="B75" s="1411" t="s">
        <v>1509</v>
      </c>
      <c r="C75" s="1412"/>
      <c r="D75" s="1412"/>
      <c r="E75" s="1413"/>
    </row>
    <row r="76" spans="1:5" ht="15.75" thickBot="1" x14ac:dyDescent="0.3">
      <c r="A76" s="5" t="s">
        <v>16</v>
      </c>
      <c r="B76" s="1406" t="s">
        <v>91</v>
      </c>
      <c r="C76" s="1407"/>
      <c r="D76" s="1407"/>
      <c r="E76" s="1408"/>
    </row>
    <row r="77" spans="1:5" ht="12.75" customHeight="1" x14ac:dyDescent="0.25">
      <c r="A77" s="1381"/>
      <c r="B77" s="8">
        <v>2019</v>
      </c>
      <c r="C77" s="8">
        <v>2020</v>
      </c>
      <c r="D77" s="8">
        <v>2021</v>
      </c>
      <c r="E77" s="8">
        <v>2022</v>
      </c>
    </row>
    <row r="78" spans="1:5" ht="9" customHeight="1" thickBot="1" x14ac:dyDescent="0.3">
      <c r="A78" s="1382"/>
      <c r="B78" s="9" t="s">
        <v>8</v>
      </c>
      <c r="C78" s="9" t="s">
        <v>9</v>
      </c>
      <c r="D78" s="9" t="s">
        <v>9</v>
      </c>
      <c r="E78" s="9" t="s">
        <v>9</v>
      </c>
    </row>
    <row r="79" spans="1:5" ht="15.75" thickBot="1" x14ac:dyDescent="0.3">
      <c r="A79" s="5" t="s">
        <v>17</v>
      </c>
      <c r="B79" s="10">
        <v>64</v>
      </c>
      <c r="C79" s="10">
        <v>64</v>
      </c>
      <c r="D79" s="10">
        <v>64</v>
      </c>
      <c r="E79" s="10">
        <v>64</v>
      </c>
    </row>
    <row r="80" spans="1:5" ht="15.75" thickBot="1" x14ac:dyDescent="0.3">
      <c r="A80" s="5" t="s">
        <v>18</v>
      </c>
      <c r="B80" s="10">
        <v>4000</v>
      </c>
      <c r="C80" s="10">
        <v>2000</v>
      </c>
      <c r="D80" s="10">
        <v>2000</v>
      </c>
      <c r="E80" s="10">
        <v>2000</v>
      </c>
    </row>
    <row r="81" spans="1:11" ht="15.75" thickBot="1" x14ac:dyDescent="0.3">
      <c r="A81" s="5" t="s">
        <v>19</v>
      </c>
      <c r="B81" s="10">
        <f>B80/B79</f>
        <v>62.5</v>
      </c>
      <c r="C81" s="10">
        <f t="shared" ref="C81:E81" si="4">C80/C79</f>
        <v>31.25</v>
      </c>
      <c r="D81" s="10">
        <f t="shared" si="4"/>
        <v>31.25</v>
      </c>
      <c r="E81" s="10">
        <f t="shared" si="4"/>
        <v>31.25</v>
      </c>
    </row>
    <row r="82" spans="1:11" ht="15.75" thickBot="1" x14ac:dyDescent="0.3">
      <c r="A82" s="5" t="s">
        <v>20</v>
      </c>
      <c r="B82" s="407" t="s">
        <v>21</v>
      </c>
      <c r="C82" s="11">
        <f>C79/B79-1</f>
        <v>0</v>
      </c>
      <c r="D82" s="11">
        <f t="shared" ref="D82:E84" si="5">D79/C79-1</f>
        <v>0</v>
      </c>
      <c r="E82" s="11">
        <f t="shared" si="5"/>
        <v>0</v>
      </c>
      <c r="G82" s="12"/>
      <c r="H82" s="12"/>
      <c r="I82" s="12"/>
      <c r="J82" s="12"/>
      <c r="K82" s="12"/>
    </row>
    <row r="83" spans="1:11" ht="15.75" thickBot="1" x14ac:dyDescent="0.3">
      <c r="A83" s="5" t="s">
        <v>22</v>
      </c>
      <c r="B83" s="407" t="s">
        <v>21</v>
      </c>
      <c r="C83" s="11">
        <f>C80/B80-1</f>
        <v>-0.5</v>
      </c>
      <c r="D83" s="11">
        <f t="shared" si="5"/>
        <v>0</v>
      </c>
      <c r="E83" s="11">
        <f t="shared" si="5"/>
        <v>0</v>
      </c>
    </row>
    <row r="84" spans="1:11" ht="23.25" thickBot="1" x14ac:dyDescent="0.3">
      <c r="A84" s="5" t="s">
        <v>23</v>
      </c>
      <c r="B84" s="407" t="s">
        <v>21</v>
      </c>
      <c r="C84" s="11">
        <f>C81/B81-1</f>
        <v>-0.5</v>
      </c>
      <c r="D84" s="11">
        <f t="shared" si="5"/>
        <v>0</v>
      </c>
      <c r="E84" s="11">
        <f t="shared" si="5"/>
        <v>0</v>
      </c>
    </row>
    <row r="85" spans="1:11" ht="15.75" thickBot="1" x14ac:dyDescent="0.3">
      <c r="A85" s="1378" t="s">
        <v>164</v>
      </c>
      <c r="B85" s="1379"/>
      <c r="C85" s="1379"/>
      <c r="D85" s="1379"/>
      <c r="E85" s="1380"/>
    </row>
    <row r="86" spans="1:11" ht="12.75" customHeight="1" x14ac:dyDescent="0.25">
      <c r="A86" s="1381"/>
      <c r="B86" s="8">
        <v>2019</v>
      </c>
      <c r="C86" s="8">
        <v>2020</v>
      </c>
      <c r="D86" s="8">
        <v>2021</v>
      </c>
      <c r="E86" s="8">
        <v>2022</v>
      </c>
    </row>
    <row r="87" spans="1:11" ht="9" customHeight="1" thickBot="1" x14ac:dyDescent="0.3">
      <c r="A87" s="1382"/>
      <c r="B87" s="9" t="s">
        <v>8</v>
      </c>
      <c r="C87" s="9" t="s">
        <v>9</v>
      </c>
      <c r="D87" s="9" t="s">
        <v>9</v>
      </c>
      <c r="E87" s="9" t="s">
        <v>9</v>
      </c>
    </row>
    <row r="88" spans="1:11" ht="15.75" thickBot="1" x14ac:dyDescent="0.3">
      <c r="A88" s="13" t="s">
        <v>42</v>
      </c>
      <c r="B88" s="14"/>
      <c r="C88" s="14"/>
      <c r="D88" s="14"/>
      <c r="E88" s="14"/>
    </row>
    <row r="89" spans="1:11" ht="15.75" thickBot="1" x14ac:dyDescent="0.3">
      <c r="A89" s="13" t="s">
        <v>43</v>
      </c>
      <c r="B89" s="15">
        <v>4000</v>
      </c>
      <c r="C89" s="14">
        <v>2000</v>
      </c>
      <c r="D89" s="14">
        <v>2000</v>
      </c>
      <c r="E89" s="14">
        <v>2000</v>
      </c>
    </row>
    <row r="90" spans="1:11" ht="15.75" thickBot="1" x14ac:dyDescent="0.3">
      <c r="A90" s="16" t="s">
        <v>31</v>
      </c>
      <c r="B90" s="15">
        <f>B89+B88</f>
        <v>4000</v>
      </c>
      <c r="C90" s="15">
        <f t="shared" ref="C90:E90" si="6">C89+C88</f>
        <v>2000</v>
      </c>
      <c r="D90" s="15">
        <f t="shared" si="6"/>
        <v>2000</v>
      </c>
      <c r="E90" s="15">
        <f t="shared" si="6"/>
        <v>2000</v>
      </c>
    </row>
    <row r="91" spans="1:11" x14ac:dyDescent="0.25">
      <c r="A91" s="1436" t="s">
        <v>44</v>
      </c>
      <c r="B91" s="1439"/>
      <c r="C91" s="1440"/>
      <c r="D91" s="1440"/>
      <c r="E91" s="1441"/>
    </row>
    <row r="92" spans="1:11" x14ac:dyDescent="0.25">
      <c r="A92" s="1437"/>
      <c r="B92" s="1442"/>
      <c r="C92" s="1443"/>
      <c r="D92" s="1443"/>
      <c r="E92" s="1444"/>
    </row>
    <row r="93" spans="1:11" ht="15.75" thickBot="1" x14ac:dyDescent="0.3">
      <c r="A93" s="1438"/>
      <c r="B93" s="1445"/>
      <c r="C93" s="1446"/>
      <c r="D93" s="1446"/>
      <c r="E93" s="1447"/>
    </row>
    <row r="94" spans="1:11" ht="15.75" hidden="1" thickBot="1" x14ac:dyDescent="0.3">
      <c r="A94" s="19" t="s">
        <v>45</v>
      </c>
      <c r="B94" s="1427" t="s">
        <v>1344</v>
      </c>
      <c r="C94" s="1429"/>
      <c r="D94" s="1429"/>
      <c r="E94" s="1430"/>
    </row>
    <row r="95" spans="1:11" ht="23.25" hidden="1" thickBot="1" x14ac:dyDescent="0.3">
      <c r="A95" s="7" t="s">
        <v>74</v>
      </c>
      <c r="B95" s="1423" t="s">
        <v>62</v>
      </c>
      <c r="C95" s="1418"/>
      <c r="D95" s="1418"/>
      <c r="E95" s="1419"/>
    </row>
    <row r="96" spans="1:11" ht="17.25" hidden="1" customHeight="1" x14ac:dyDescent="0.25">
      <c r="A96" s="5" t="s">
        <v>15</v>
      </c>
      <c r="B96" s="1411" t="s">
        <v>62</v>
      </c>
      <c r="C96" s="1412"/>
      <c r="D96" s="1412"/>
      <c r="E96" s="1413"/>
    </row>
    <row r="97" spans="1:11" ht="15.75" hidden="1" thickBot="1" x14ac:dyDescent="0.3">
      <c r="A97" s="5" t="s">
        <v>16</v>
      </c>
      <c r="B97" s="1406" t="s">
        <v>62</v>
      </c>
      <c r="C97" s="1407"/>
      <c r="D97" s="1407"/>
      <c r="E97" s="1408"/>
    </row>
    <row r="98" spans="1:11" ht="12.75" hidden="1" customHeight="1" x14ac:dyDescent="0.25">
      <c r="A98" s="1381"/>
      <c r="B98" s="8">
        <v>2018</v>
      </c>
      <c r="C98" s="8">
        <v>2019</v>
      </c>
      <c r="D98" s="8">
        <v>2020</v>
      </c>
      <c r="E98" s="8">
        <v>2021</v>
      </c>
    </row>
    <row r="99" spans="1:11" ht="9" hidden="1" customHeight="1" x14ac:dyDescent="0.25">
      <c r="A99" s="1382"/>
      <c r="B99" s="9" t="s">
        <v>8</v>
      </c>
      <c r="C99" s="9" t="s">
        <v>9</v>
      </c>
      <c r="D99" s="9" t="s">
        <v>9</v>
      </c>
      <c r="E99" s="9" t="s">
        <v>9</v>
      </c>
    </row>
    <row r="100" spans="1:11" ht="15.75" hidden="1" thickBot="1" x14ac:dyDescent="0.3">
      <c r="A100" s="5" t="s">
        <v>17</v>
      </c>
      <c r="B100" s="10"/>
      <c r="C100" s="10"/>
      <c r="D100" s="10"/>
      <c r="E100" s="10"/>
    </row>
    <row r="101" spans="1:11" ht="15.75" hidden="1" thickBot="1" x14ac:dyDescent="0.3">
      <c r="A101" s="5" t="s">
        <v>18</v>
      </c>
      <c r="B101" s="10"/>
      <c r="C101" s="10"/>
      <c r="D101" s="10"/>
      <c r="E101" s="10"/>
    </row>
    <row r="102" spans="1:11" ht="15.75" hidden="1" thickBot="1" x14ac:dyDescent="0.3">
      <c r="A102" s="5" t="s">
        <v>19</v>
      </c>
      <c r="B102" s="10" t="e">
        <f>B101/B100</f>
        <v>#DIV/0!</v>
      </c>
      <c r="C102" s="10" t="e">
        <f t="shared" ref="C102:E102" si="7">C101/C100</f>
        <v>#DIV/0!</v>
      </c>
      <c r="D102" s="10" t="e">
        <f t="shared" si="7"/>
        <v>#DIV/0!</v>
      </c>
      <c r="E102" s="10" t="e">
        <f t="shared" si="7"/>
        <v>#DIV/0!</v>
      </c>
    </row>
    <row r="103" spans="1:11" ht="15.75" hidden="1" thickBot="1" x14ac:dyDescent="0.3">
      <c r="A103" s="5" t="s">
        <v>20</v>
      </c>
      <c r="B103" s="407" t="s">
        <v>21</v>
      </c>
      <c r="C103" s="11" t="e">
        <f>C100/B100-1</f>
        <v>#DIV/0!</v>
      </c>
      <c r="D103" s="11" t="e">
        <f t="shared" ref="D103:E105" si="8">D100/C100-1</f>
        <v>#DIV/0!</v>
      </c>
      <c r="E103" s="11" t="e">
        <f t="shared" si="8"/>
        <v>#DIV/0!</v>
      </c>
      <c r="G103" s="12"/>
      <c r="H103" s="12"/>
      <c r="I103" s="12"/>
      <c r="J103" s="12"/>
      <c r="K103" s="12"/>
    </row>
    <row r="104" spans="1:11" ht="15.75" hidden="1" thickBot="1" x14ac:dyDescent="0.3">
      <c r="A104" s="5" t="s">
        <v>22</v>
      </c>
      <c r="B104" s="407" t="s">
        <v>21</v>
      </c>
      <c r="C104" s="11" t="e">
        <f>C101/B101-1</f>
        <v>#DIV/0!</v>
      </c>
      <c r="D104" s="11" t="e">
        <f t="shared" si="8"/>
        <v>#DIV/0!</v>
      </c>
      <c r="E104" s="11" t="e">
        <f t="shared" si="8"/>
        <v>#DIV/0!</v>
      </c>
    </row>
    <row r="105" spans="1:11" ht="23.25" hidden="1" thickBot="1" x14ac:dyDescent="0.3">
      <c r="A105" s="5" t="s">
        <v>23</v>
      </c>
      <c r="B105" s="407" t="s">
        <v>21</v>
      </c>
      <c r="C105" s="11" t="e">
        <f>C102/B102-1</f>
        <v>#DIV/0!</v>
      </c>
      <c r="D105" s="11" t="e">
        <f t="shared" si="8"/>
        <v>#DIV/0!</v>
      </c>
      <c r="E105" s="11" t="e">
        <f t="shared" si="8"/>
        <v>#DIV/0!</v>
      </c>
    </row>
    <row r="106" spans="1:11" ht="15.75" hidden="1" thickBot="1" x14ac:dyDescent="0.3">
      <c r="A106" s="1378" t="s">
        <v>166</v>
      </c>
      <c r="B106" s="1379"/>
      <c r="C106" s="1379"/>
      <c r="D106" s="1379"/>
      <c r="E106" s="1380"/>
    </row>
    <row r="107" spans="1:11" ht="12.75" hidden="1" customHeight="1" x14ac:dyDescent="0.25">
      <c r="A107" s="1381"/>
      <c r="B107" s="8">
        <v>2018</v>
      </c>
      <c r="C107" s="8">
        <v>2019</v>
      </c>
      <c r="D107" s="8">
        <v>2020</v>
      </c>
      <c r="E107" s="8">
        <v>2021</v>
      </c>
    </row>
    <row r="108" spans="1:11" ht="9" hidden="1" customHeight="1" x14ac:dyDescent="0.25">
      <c r="A108" s="1382"/>
      <c r="B108" s="9" t="s">
        <v>8</v>
      </c>
      <c r="C108" s="9" t="s">
        <v>9</v>
      </c>
      <c r="D108" s="9" t="s">
        <v>9</v>
      </c>
      <c r="E108" s="9" t="s">
        <v>9</v>
      </c>
    </row>
    <row r="109" spans="1:11" ht="15.75" hidden="1" thickBot="1" x14ac:dyDescent="0.3">
      <c r="A109" s="13" t="s">
        <v>42</v>
      </c>
      <c r="B109" s="14"/>
      <c r="C109" s="14"/>
      <c r="D109" s="14"/>
      <c r="E109" s="14"/>
    </row>
    <row r="110" spans="1:11" ht="15.75" hidden="1" thickBot="1" x14ac:dyDescent="0.3">
      <c r="A110" s="13" t="s">
        <v>43</v>
      </c>
      <c r="B110" s="15"/>
      <c r="C110" s="14"/>
      <c r="D110" s="14"/>
      <c r="E110" s="14"/>
    </row>
    <row r="111" spans="1:11" ht="24.75" hidden="1" thickBot="1" x14ac:dyDescent="0.3">
      <c r="A111" s="16" t="s">
        <v>53</v>
      </c>
      <c r="B111" s="15">
        <f>B110+B109</f>
        <v>0</v>
      </c>
      <c r="C111" s="15">
        <f t="shared" ref="C111:E111" si="9">C110+C109</f>
        <v>0</v>
      </c>
      <c r="D111" s="15">
        <f t="shared" si="9"/>
        <v>0</v>
      </c>
      <c r="E111" s="15">
        <f t="shared" si="9"/>
        <v>0</v>
      </c>
    </row>
    <row r="112" spans="1:11" ht="15.75" hidden="1" thickBot="1" x14ac:dyDescent="0.3">
      <c r="A112" s="1322" t="s">
        <v>46</v>
      </c>
      <c r="B112" s="1323"/>
      <c r="C112" s="1323"/>
      <c r="D112" s="1323"/>
      <c r="E112" s="1324"/>
    </row>
    <row r="113" spans="1:11" ht="15.75" hidden="1" thickBot="1" x14ac:dyDescent="0.3">
      <c r="A113" s="1322" t="s">
        <v>47</v>
      </c>
      <c r="B113" s="1323"/>
      <c r="C113" s="1323"/>
      <c r="D113" s="1323"/>
      <c r="E113" s="1324"/>
    </row>
    <row r="114" spans="1:11" ht="15.75" hidden="1" thickBot="1" x14ac:dyDescent="0.3">
      <c r="A114" s="19" t="s">
        <v>45</v>
      </c>
      <c r="B114" s="1427" t="s">
        <v>1344</v>
      </c>
      <c r="C114" s="1429"/>
      <c r="D114" s="1429"/>
      <c r="E114" s="1430"/>
    </row>
    <row r="115" spans="1:11" ht="15.75" hidden="1" thickBot="1" x14ac:dyDescent="0.3">
      <c r="A115" s="7" t="s">
        <v>14</v>
      </c>
      <c r="B115" s="1423" t="s">
        <v>62</v>
      </c>
      <c r="C115" s="1418"/>
      <c r="D115" s="1418"/>
      <c r="E115" s="1419"/>
    </row>
    <row r="116" spans="1:11" ht="17.25" hidden="1" customHeight="1" x14ac:dyDescent="0.25">
      <c r="A116" s="5" t="s">
        <v>15</v>
      </c>
      <c r="B116" s="1411" t="s">
        <v>62</v>
      </c>
      <c r="C116" s="1412"/>
      <c r="D116" s="1412"/>
      <c r="E116" s="1413"/>
    </row>
    <row r="117" spans="1:11" ht="15.75" hidden="1" thickBot="1" x14ac:dyDescent="0.3">
      <c r="A117" s="5" t="s">
        <v>16</v>
      </c>
      <c r="B117" s="1406" t="s">
        <v>62</v>
      </c>
      <c r="C117" s="1407"/>
      <c r="D117" s="1407"/>
      <c r="E117" s="1408"/>
    </row>
    <row r="118" spans="1:11" ht="12.75" hidden="1" customHeight="1" x14ac:dyDescent="0.25">
      <c r="A118" s="1381"/>
      <c r="B118" s="8">
        <v>2018</v>
      </c>
      <c r="C118" s="8">
        <v>2019</v>
      </c>
      <c r="D118" s="8">
        <v>2020</v>
      </c>
      <c r="E118" s="8">
        <v>2021</v>
      </c>
    </row>
    <row r="119" spans="1:11" ht="9" hidden="1" customHeight="1" x14ac:dyDescent="0.25">
      <c r="A119" s="1382"/>
      <c r="B119" s="9" t="s">
        <v>8</v>
      </c>
      <c r="C119" s="9" t="s">
        <v>9</v>
      </c>
      <c r="D119" s="9" t="s">
        <v>9</v>
      </c>
      <c r="E119" s="9" t="s">
        <v>9</v>
      </c>
    </row>
    <row r="120" spans="1:11" ht="15.75" hidden="1" thickBot="1" x14ac:dyDescent="0.3">
      <c r="A120" s="5" t="s">
        <v>17</v>
      </c>
      <c r="B120" s="10"/>
      <c r="C120" s="10"/>
      <c r="D120" s="10"/>
      <c r="E120" s="10"/>
    </row>
    <row r="121" spans="1:11" ht="15.75" hidden="1" thickBot="1" x14ac:dyDescent="0.3">
      <c r="A121" s="5" t="s">
        <v>18</v>
      </c>
      <c r="B121" s="10"/>
      <c r="C121" s="10"/>
      <c r="D121" s="10"/>
      <c r="E121" s="10"/>
    </row>
    <row r="122" spans="1:11" ht="15.75" hidden="1" thickBot="1" x14ac:dyDescent="0.3">
      <c r="A122" s="5" t="s">
        <v>19</v>
      </c>
      <c r="B122" s="10" t="e">
        <f>B121/B120</f>
        <v>#DIV/0!</v>
      </c>
      <c r="C122" s="10" t="e">
        <f t="shared" ref="C122:E122" si="10">C121/C120</f>
        <v>#DIV/0!</v>
      </c>
      <c r="D122" s="10" t="e">
        <f t="shared" si="10"/>
        <v>#DIV/0!</v>
      </c>
      <c r="E122" s="10" t="e">
        <f t="shared" si="10"/>
        <v>#DIV/0!</v>
      </c>
    </row>
    <row r="123" spans="1:11" ht="15.75" hidden="1" thickBot="1" x14ac:dyDescent="0.3">
      <c r="A123" s="5" t="s">
        <v>20</v>
      </c>
      <c r="B123" s="407" t="s">
        <v>21</v>
      </c>
      <c r="C123" s="11" t="e">
        <f>C120/B120-1</f>
        <v>#DIV/0!</v>
      </c>
      <c r="D123" s="11" t="e">
        <f t="shared" ref="D123:E125" si="11">D120/C120-1</f>
        <v>#DIV/0!</v>
      </c>
      <c r="E123" s="11" t="e">
        <f t="shared" si="11"/>
        <v>#DIV/0!</v>
      </c>
      <c r="G123" s="12"/>
      <c r="H123" s="12"/>
      <c r="I123" s="12"/>
      <c r="J123" s="12"/>
      <c r="K123" s="12"/>
    </row>
    <row r="124" spans="1:11" ht="15.75" hidden="1" thickBot="1" x14ac:dyDescent="0.3">
      <c r="A124" s="5" t="s">
        <v>22</v>
      </c>
      <c r="B124" s="407" t="s">
        <v>21</v>
      </c>
      <c r="C124" s="11" t="e">
        <f>C121/B121-1</f>
        <v>#DIV/0!</v>
      </c>
      <c r="D124" s="11" t="e">
        <f t="shared" si="11"/>
        <v>#DIV/0!</v>
      </c>
      <c r="E124" s="11" t="e">
        <f t="shared" si="11"/>
        <v>#DIV/0!</v>
      </c>
    </row>
    <row r="125" spans="1:11" ht="23.25" hidden="1" thickBot="1" x14ac:dyDescent="0.3">
      <c r="A125" s="5" t="s">
        <v>23</v>
      </c>
      <c r="B125" s="407" t="s">
        <v>21</v>
      </c>
      <c r="C125" s="11" t="e">
        <f>C122/B122-1</f>
        <v>#DIV/0!</v>
      </c>
      <c r="D125" s="11" t="e">
        <f t="shared" si="11"/>
        <v>#DIV/0!</v>
      </c>
      <c r="E125" s="11" t="e">
        <f t="shared" si="11"/>
        <v>#DIV/0!</v>
      </c>
    </row>
    <row r="126" spans="1:11" ht="15.75" hidden="1" thickBot="1" x14ac:dyDescent="0.3">
      <c r="A126" s="1378" t="s">
        <v>164</v>
      </c>
      <c r="B126" s="1379"/>
      <c r="C126" s="1379"/>
      <c r="D126" s="1379"/>
      <c r="E126" s="1380"/>
    </row>
    <row r="127" spans="1:11" ht="12.75" hidden="1" customHeight="1" x14ac:dyDescent="0.25">
      <c r="A127" s="1381"/>
      <c r="B127" s="8">
        <v>2018</v>
      </c>
      <c r="C127" s="8">
        <v>2019</v>
      </c>
      <c r="D127" s="8">
        <v>2020</v>
      </c>
      <c r="E127" s="8">
        <v>2021</v>
      </c>
    </row>
    <row r="128" spans="1:11" ht="9" hidden="1" customHeight="1" x14ac:dyDescent="0.25">
      <c r="A128" s="1382"/>
      <c r="B128" s="9" t="s">
        <v>8</v>
      </c>
      <c r="C128" s="9" t="s">
        <v>9</v>
      </c>
      <c r="D128" s="9" t="s">
        <v>9</v>
      </c>
      <c r="E128" s="9" t="s">
        <v>9</v>
      </c>
    </row>
    <row r="129" spans="1:11" ht="15.75" hidden="1" thickBot="1" x14ac:dyDescent="0.3">
      <c r="A129" s="13" t="s">
        <v>42</v>
      </c>
      <c r="B129" s="14"/>
      <c r="C129" s="14"/>
      <c r="D129" s="14"/>
      <c r="E129" s="14"/>
    </row>
    <row r="130" spans="1:11" ht="15.75" hidden="1" thickBot="1" x14ac:dyDescent="0.3">
      <c r="A130" s="13" t="s">
        <v>43</v>
      </c>
      <c r="B130" s="15"/>
      <c r="C130" s="14"/>
      <c r="D130" s="14"/>
      <c r="E130" s="14"/>
    </row>
    <row r="131" spans="1:11" ht="15.75" hidden="1" thickBot="1" x14ac:dyDescent="0.3">
      <c r="A131" s="16" t="s">
        <v>31</v>
      </c>
      <c r="B131" s="15">
        <f>B130+B129</f>
        <v>0</v>
      </c>
      <c r="C131" s="15">
        <f t="shared" ref="C131:E131" si="12">C130+C129</f>
        <v>0</v>
      </c>
      <c r="D131" s="15">
        <f t="shared" si="12"/>
        <v>0</v>
      </c>
      <c r="E131" s="15">
        <f t="shared" si="12"/>
        <v>0</v>
      </c>
    </row>
    <row r="132" spans="1:11" ht="15.75" hidden="1" thickBot="1" x14ac:dyDescent="0.3">
      <c r="A132" s="1196" t="s">
        <v>45</v>
      </c>
      <c r="B132" s="1427" t="s">
        <v>1344</v>
      </c>
      <c r="C132" s="1429"/>
      <c r="D132" s="1429"/>
      <c r="E132" s="1430"/>
    </row>
    <row r="133" spans="1:11" ht="23.25" hidden="1" thickBot="1" x14ac:dyDescent="0.3">
      <c r="A133" s="7" t="s">
        <v>74</v>
      </c>
      <c r="B133" s="1423" t="s">
        <v>62</v>
      </c>
      <c r="C133" s="1418"/>
      <c r="D133" s="1418"/>
      <c r="E133" s="1419"/>
    </row>
    <row r="134" spans="1:11" ht="17.25" hidden="1" customHeight="1" x14ac:dyDescent="0.25">
      <c r="A134" s="5" t="s">
        <v>15</v>
      </c>
      <c r="B134" s="1411" t="s">
        <v>62</v>
      </c>
      <c r="C134" s="1412"/>
      <c r="D134" s="1412"/>
      <c r="E134" s="1413"/>
    </row>
    <row r="135" spans="1:11" ht="15.75" hidden="1" thickBot="1" x14ac:dyDescent="0.3">
      <c r="A135" s="5" t="s">
        <v>16</v>
      </c>
      <c r="B135" s="1406" t="s">
        <v>62</v>
      </c>
      <c r="C135" s="1407"/>
      <c r="D135" s="1407"/>
      <c r="E135" s="1408"/>
    </row>
    <row r="136" spans="1:11" ht="12.75" hidden="1" customHeight="1" x14ac:dyDescent="0.25">
      <c r="A136" s="1381"/>
      <c r="B136" s="8">
        <v>2018</v>
      </c>
      <c r="C136" s="8">
        <v>2019</v>
      </c>
      <c r="D136" s="8">
        <v>2020</v>
      </c>
      <c r="E136" s="8">
        <v>2021</v>
      </c>
    </row>
    <row r="137" spans="1:11" ht="9" hidden="1" customHeight="1" x14ac:dyDescent="0.25">
      <c r="A137" s="1382"/>
      <c r="B137" s="9" t="s">
        <v>8</v>
      </c>
      <c r="C137" s="9" t="s">
        <v>9</v>
      </c>
      <c r="D137" s="9" t="s">
        <v>9</v>
      </c>
      <c r="E137" s="9" t="s">
        <v>9</v>
      </c>
    </row>
    <row r="138" spans="1:11" ht="15.75" hidden="1" thickBot="1" x14ac:dyDescent="0.3">
      <c r="A138" s="5" t="s">
        <v>17</v>
      </c>
      <c r="B138" s="10"/>
      <c r="C138" s="10"/>
      <c r="D138" s="10"/>
      <c r="E138" s="10"/>
    </row>
    <row r="139" spans="1:11" ht="15.75" hidden="1" thickBot="1" x14ac:dyDescent="0.3">
      <c r="A139" s="5" t="s">
        <v>18</v>
      </c>
      <c r="B139" s="10"/>
      <c r="C139" s="10"/>
      <c r="D139" s="10"/>
      <c r="E139" s="10"/>
    </row>
    <row r="140" spans="1:11" ht="15.75" hidden="1" thickBot="1" x14ac:dyDescent="0.3">
      <c r="A140" s="5" t="s">
        <v>19</v>
      </c>
      <c r="B140" s="10" t="e">
        <f>B139/B138</f>
        <v>#DIV/0!</v>
      </c>
      <c r="C140" s="10" t="e">
        <f t="shared" ref="C140:E140" si="13">C139/C138</f>
        <v>#DIV/0!</v>
      </c>
      <c r="D140" s="10" t="e">
        <f t="shared" si="13"/>
        <v>#DIV/0!</v>
      </c>
      <c r="E140" s="10" t="e">
        <f t="shared" si="13"/>
        <v>#DIV/0!</v>
      </c>
    </row>
    <row r="141" spans="1:11" ht="15.75" hidden="1" thickBot="1" x14ac:dyDescent="0.3">
      <c r="A141" s="5" t="s">
        <v>20</v>
      </c>
      <c r="B141" s="407" t="s">
        <v>21</v>
      </c>
      <c r="C141" s="11" t="e">
        <f>C138/B138-1</f>
        <v>#DIV/0!</v>
      </c>
      <c r="D141" s="11" t="e">
        <f t="shared" ref="D141:E143" si="14">D138/C138-1</f>
        <v>#DIV/0!</v>
      </c>
      <c r="E141" s="11" t="e">
        <f t="shared" si="14"/>
        <v>#DIV/0!</v>
      </c>
      <c r="G141" s="12"/>
      <c r="H141" s="12"/>
      <c r="I141" s="12"/>
      <c r="J141" s="12"/>
      <c r="K141" s="12"/>
    </row>
    <row r="142" spans="1:11" ht="15.75" hidden="1" thickBot="1" x14ac:dyDescent="0.3">
      <c r="A142" s="5" t="s">
        <v>22</v>
      </c>
      <c r="B142" s="407" t="s">
        <v>21</v>
      </c>
      <c r="C142" s="11" t="e">
        <f>C139/B139-1</f>
        <v>#DIV/0!</v>
      </c>
      <c r="D142" s="11" t="e">
        <f t="shared" si="14"/>
        <v>#DIV/0!</v>
      </c>
      <c r="E142" s="11" t="e">
        <f t="shared" si="14"/>
        <v>#DIV/0!</v>
      </c>
    </row>
    <row r="143" spans="1:11" ht="23.25" hidden="1" thickBot="1" x14ac:dyDescent="0.3">
      <c r="A143" s="5" t="s">
        <v>23</v>
      </c>
      <c r="B143" s="407" t="s">
        <v>21</v>
      </c>
      <c r="C143" s="11" t="e">
        <f>C140/B140-1</f>
        <v>#DIV/0!</v>
      </c>
      <c r="D143" s="11" t="e">
        <f t="shared" si="14"/>
        <v>#DIV/0!</v>
      </c>
      <c r="E143" s="11" t="e">
        <f t="shared" si="14"/>
        <v>#DIV/0!</v>
      </c>
    </row>
    <row r="144" spans="1:11" ht="15.75" hidden="1" thickBot="1" x14ac:dyDescent="0.3">
      <c r="A144" s="1378" t="s">
        <v>166</v>
      </c>
      <c r="B144" s="1379"/>
      <c r="C144" s="1379"/>
      <c r="D144" s="1379"/>
      <c r="E144" s="1380"/>
    </row>
    <row r="145" spans="1:5" ht="12.75" hidden="1" customHeight="1" x14ac:dyDescent="0.25">
      <c r="A145" s="1381"/>
      <c r="B145" s="8">
        <v>2018</v>
      </c>
      <c r="C145" s="8">
        <v>2019</v>
      </c>
      <c r="D145" s="8">
        <v>2020</v>
      </c>
      <c r="E145" s="8">
        <v>2021</v>
      </c>
    </row>
    <row r="146" spans="1:5" ht="9" hidden="1" customHeight="1" x14ac:dyDescent="0.25">
      <c r="A146" s="1382"/>
      <c r="B146" s="9" t="s">
        <v>8</v>
      </c>
      <c r="C146" s="9" t="s">
        <v>9</v>
      </c>
      <c r="D146" s="9" t="s">
        <v>9</v>
      </c>
      <c r="E146" s="9" t="s">
        <v>9</v>
      </c>
    </row>
    <row r="147" spans="1:5" ht="15.75" hidden="1" thickBot="1" x14ac:dyDescent="0.3">
      <c r="A147" s="13" t="s">
        <v>42</v>
      </c>
      <c r="B147" s="14"/>
      <c r="C147" s="14"/>
      <c r="D147" s="14"/>
      <c r="E147" s="14"/>
    </row>
    <row r="148" spans="1:5" ht="15.75" hidden="1" thickBot="1" x14ac:dyDescent="0.3">
      <c r="A148" s="13" t="s">
        <v>43</v>
      </c>
      <c r="B148" s="15"/>
      <c r="C148" s="14"/>
      <c r="D148" s="14"/>
      <c r="E148" s="14"/>
    </row>
    <row r="149" spans="1:5" ht="24.75" hidden="1" thickBot="1" x14ac:dyDescent="0.3">
      <c r="A149" s="16" t="s">
        <v>53</v>
      </c>
      <c r="B149" s="15">
        <f>B148+B147</f>
        <v>0</v>
      </c>
      <c r="C149" s="15">
        <f t="shared" ref="C149:E149" si="15">C148+C147</f>
        <v>0</v>
      </c>
      <c r="D149" s="15">
        <f t="shared" si="15"/>
        <v>0</v>
      </c>
      <c r="E149" s="15">
        <f t="shared" si="15"/>
        <v>0</v>
      </c>
    </row>
    <row r="150" spans="1:5" ht="15.75" hidden="1" customHeight="1" x14ac:dyDescent="0.25">
      <c r="A150" s="798" t="s">
        <v>49</v>
      </c>
      <c r="B150" s="1882" t="s">
        <v>62</v>
      </c>
      <c r="C150" s="1883"/>
      <c r="D150" s="1883"/>
      <c r="E150" s="1884"/>
    </row>
    <row r="151" spans="1:5" ht="15.75" hidden="1" customHeight="1" x14ac:dyDescent="0.25">
      <c r="A151" s="1411" t="s">
        <v>50</v>
      </c>
      <c r="B151" s="1412"/>
      <c r="C151" s="1412"/>
      <c r="D151" s="1412"/>
      <c r="E151" s="1413"/>
    </row>
    <row r="152" spans="1:5" ht="15.75" hidden="1" thickBot="1" x14ac:dyDescent="0.3">
      <c r="A152" s="421" t="s">
        <v>92</v>
      </c>
      <c r="B152" s="4" t="s">
        <v>68</v>
      </c>
      <c r="C152" s="4" t="s">
        <v>69</v>
      </c>
      <c r="D152" s="4" t="s">
        <v>69</v>
      </c>
      <c r="E152" s="4" t="s">
        <v>69</v>
      </c>
    </row>
    <row r="153" spans="1:5" ht="15.75" hidden="1" customHeight="1" x14ac:dyDescent="0.25">
      <c r="A153" s="5" t="s">
        <v>93</v>
      </c>
      <c r="B153" s="4" t="s">
        <v>68</v>
      </c>
      <c r="C153" s="4" t="s">
        <v>69</v>
      </c>
      <c r="D153" s="4" t="s">
        <v>69</v>
      </c>
      <c r="E153" s="4" t="s">
        <v>69</v>
      </c>
    </row>
    <row r="154" spans="1:5" ht="23.25" hidden="1" customHeight="1" x14ac:dyDescent="0.25">
      <c r="A154" s="5" t="s">
        <v>67</v>
      </c>
      <c r="B154" s="4" t="s">
        <v>68</v>
      </c>
      <c r="C154" s="4" t="s">
        <v>69</v>
      </c>
      <c r="D154" s="4" t="s">
        <v>69</v>
      </c>
      <c r="E154" s="4" t="s">
        <v>69</v>
      </c>
    </row>
    <row r="155" spans="1:5" ht="23.25" hidden="1" customHeight="1" x14ac:dyDescent="0.25">
      <c r="A155" s="1515" t="s">
        <v>51</v>
      </c>
      <c r="B155" s="1525"/>
      <c r="C155" s="1525"/>
      <c r="D155" s="1525"/>
      <c r="E155" s="1526"/>
    </row>
    <row r="156" spans="1:5" ht="23.25" hidden="1" customHeight="1" x14ac:dyDescent="0.25">
      <c r="A156" s="1885" t="s">
        <v>1129</v>
      </c>
      <c r="B156" s="1886"/>
      <c r="C156" s="1886"/>
      <c r="D156" s="1886"/>
      <c r="E156" s="1887"/>
    </row>
    <row r="157" spans="1:5" ht="12.75" hidden="1" customHeight="1" x14ac:dyDescent="0.25">
      <c r="A157" s="1381"/>
      <c r="B157" s="8">
        <v>2018</v>
      </c>
      <c r="C157" s="8">
        <v>2019</v>
      </c>
      <c r="D157" s="8">
        <v>2020</v>
      </c>
      <c r="E157" s="8">
        <v>2021</v>
      </c>
    </row>
    <row r="158" spans="1:5" ht="9" hidden="1" customHeight="1" x14ac:dyDescent="0.25">
      <c r="A158" s="1382"/>
      <c r="B158" s="9" t="s">
        <v>8</v>
      </c>
      <c r="C158" s="9" t="s">
        <v>9</v>
      </c>
      <c r="D158" s="9" t="s">
        <v>9</v>
      </c>
      <c r="E158" s="9" t="s">
        <v>9</v>
      </c>
    </row>
    <row r="159" spans="1:5" ht="26.25" hidden="1" customHeight="1" x14ac:dyDescent="0.25">
      <c r="A159" s="7" t="s">
        <v>14</v>
      </c>
      <c r="B159" s="1423" t="s">
        <v>62</v>
      </c>
      <c r="C159" s="1418"/>
      <c r="D159" s="1418"/>
      <c r="E159" s="1419"/>
    </row>
    <row r="160" spans="1:5" ht="16.5" hidden="1" customHeight="1" x14ac:dyDescent="0.25">
      <c r="A160" s="5" t="s">
        <v>15</v>
      </c>
      <c r="B160" s="1411" t="s">
        <v>62</v>
      </c>
      <c r="C160" s="1412"/>
      <c r="D160" s="1412"/>
      <c r="E160" s="1413"/>
    </row>
    <row r="161" spans="1:5" ht="15.75" hidden="1" customHeight="1" x14ac:dyDescent="0.25">
      <c r="A161" s="5" t="s">
        <v>16</v>
      </c>
      <c r="B161" s="1406" t="s">
        <v>62</v>
      </c>
      <c r="C161" s="1407"/>
      <c r="D161" s="1407"/>
      <c r="E161" s="1408"/>
    </row>
    <row r="162" spans="1:5" ht="12.75" hidden="1" customHeight="1" x14ac:dyDescent="0.25">
      <c r="A162" s="1381"/>
      <c r="B162" s="8">
        <v>2018</v>
      </c>
      <c r="C162" s="8">
        <v>2019</v>
      </c>
      <c r="D162" s="8">
        <v>2020</v>
      </c>
      <c r="E162" s="8">
        <v>2021</v>
      </c>
    </row>
    <row r="163" spans="1:5" ht="9" hidden="1" customHeight="1" x14ac:dyDescent="0.25">
      <c r="A163" s="1382"/>
      <c r="B163" s="9" t="s">
        <v>8</v>
      </c>
      <c r="C163" s="9" t="s">
        <v>9</v>
      </c>
      <c r="D163" s="9" t="s">
        <v>9</v>
      </c>
      <c r="E163" s="9" t="s">
        <v>9</v>
      </c>
    </row>
    <row r="164" spans="1:5" ht="15.75" hidden="1" customHeight="1" x14ac:dyDescent="0.25">
      <c r="A164" s="5" t="s">
        <v>17</v>
      </c>
      <c r="B164" s="10"/>
      <c r="C164" s="31"/>
      <c r="D164" s="31"/>
      <c r="E164" s="31"/>
    </row>
    <row r="165" spans="1:5" ht="15.75" hidden="1" thickBot="1" x14ac:dyDescent="0.3">
      <c r="A165" s="5" t="s">
        <v>18</v>
      </c>
      <c r="B165" s="10"/>
      <c r="C165" s="10"/>
      <c r="D165" s="10"/>
      <c r="E165" s="10"/>
    </row>
    <row r="166" spans="1:5" ht="15.75" hidden="1" thickBot="1" x14ac:dyDescent="0.3">
      <c r="A166" s="5" t="s">
        <v>19</v>
      </c>
      <c r="B166" s="10" t="e">
        <f>B165/B164</f>
        <v>#DIV/0!</v>
      </c>
      <c r="C166" s="10" t="e">
        <f t="shared" ref="C166:E166" si="16">C165/C164</f>
        <v>#DIV/0!</v>
      </c>
      <c r="D166" s="10" t="e">
        <f t="shared" si="16"/>
        <v>#DIV/0!</v>
      </c>
      <c r="E166" s="10" t="e">
        <f t="shared" si="16"/>
        <v>#DIV/0!</v>
      </c>
    </row>
    <row r="167" spans="1:5" ht="15.75" hidden="1" thickBot="1" x14ac:dyDescent="0.3">
      <c r="A167" s="5" t="s">
        <v>20</v>
      </c>
      <c r="B167" s="407"/>
      <c r="C167" s="11" t="e">
        <f>C164/B164-1</f>
        <v>#DIV/0!</v>
      </c>
      <c r="D167" s="11" t="e">
        <f t="shared" ref="D167:E169" si="17">D164/C164-1</f>
        <v>#DIV/0!</v>
      </c>
      <c r="E167" s="11" t="e">
        <f t="shared" si="17"/>
        <v>#DIV/0!</v>
      </c>
    </row>
    <row r="168" spans="1:5" ht="15.75" hidden="1" thickBot="1" x14ac:dyDescent="0.3">
      <c r="A168" s="5" t="s">
        <v>22</v>
      </c>
      <c r="B168" s="407"/>
      <c r="C168" s="11" t="e">
        <f>C165/B165-1</f>
        <v>#DIV/0!</v>
      </c>
      <c r="D168" s="11" t="e">
        <f t="shared" si="17"/>
        <v>#DIV/0!</v>
      </c>
      <c r="E168" s="11" t="e">
        <f t="shared" si="17"/>
        <v>#DIV/0!</v>
      </c>
    </row>
    <row r="169" spans="1:5" ht="23.25" hidden="1" thickBot="1" x14ac:dyDescent="0.3">
      <c r="A169" s="5" t="s">
        <v>23</v>
      </c>
      <c r="B169" s="407"/>
      <c r="C169" s="11" t="e">
        <f>C166/B166-1</f>
        <v>#DIV/0!</v>
      </c>
      <c r="D169" s="11" t="e">
        <f t="shared" si="17"/>
        <v>#DIV/0!</v>
      </c>
      <c r="E169" s="11" t="e">
        <f t="shared" si="17"/>
        <v>#DIV/0!</v>
      </c>
    </row>
    <row r="170" spans="1:5" ht="12.75" hidden="1" customHeight="1" x14ac:dyDescent="0.25">
      <c r="A170" s="1381"/>
      <c r="B170" s="8">
        <v>2018</v>
      </c>
      <c r="C170" s="8">
        <v>2019</v>
      </c>
      <c r="D170" s="8">
        <v>2020</v>
      </c>
      <c r="E170" s="8">
        <v>2021</v>
      </c>
    </row>
    <row r="171" spans="1:5" ht="9" hidden="1" customHeight="1" x14ac:dyDescent="0.25">
      <c r="A171" s="1382"/>
      <c r="B171" s="9" t="s">
        <v>8</v>
      </c>
      <c r="C171" s="9" t="s">
        <v>9</v>
      </c>
      <c r="D171" s="9" t="s">
        <v>9</v>
      </c>
      <c r="E171" s="9" t="s">
        <v>9</v>
      </c>
    </row>
    <row r="172" spans="1:5" ht="15.75" hidden="1" thickBot="1" x14ac:dyDescent="0.3">
      <c r="A172" s="1378" t="s">
        <v>167</v>
      </c>
      <c r="B172" s="1379"/>
      <c r="C172" s="1379"/>
      <c r="D172" s="1379"/>
      <c r="E172" s="1380"/>
    </row>
    <row r="173" spans="1:5" ht="12.75" hidden="1" customHeight="1" x14ac:dyDescent="0.25">
      <c r="A173" s="1381"/>
      <c r="B173" s="8">
        <v>2018</v>
      </c>
      <c r="C173" s="8">
        <v>2019</v>
      </c>
      <c r="D173" s="8">
        <v>2020</v>
      </c>
      <c r="E173" s="8">
        <v>2021</v>
      </c>
    </row>
    <row r="174" spans="1:5" ht="9" hidden="1" customHeight="1" x14ac:dyDescent="0.25">
      <c r="A174" s="1382"/>
      <c r="B174" s="9" t="s">
        <v>8</v>
      </c>
      <c r="C174" s="9" t="s">
        <v>9</v>
      </c>
      <c r="D174" s="9" t="s">
        <v>9</v>
      </c>
      <c r="E174" s="9" t="s">
        <v>9</v>
      </c>
    </row>
    <row r="175" spans="1:5" ht="15.75" hidden="1" thickBot="1" x14ac:dyDescent="0.3">
      <c r="A175" s="13" t="s">
        <v>24</v>
      </c>
      <c r="B175" s="14"/>
      <c r="C175" s="14"/>
      <c r="D175" s="14"/>
      <c r="E175" s="14"/>
    </row>
    <row r="176" spans="1:5" ht="24.75" hidden="1" thickBot="1" x14ac:dyDescent="0.3">
      <c r="A176" s="13" t="s">
        <v>25</v>
      </c>
      <c r="B176" s="14"/>
      <c r="C176" s="14"/>
      <c r="D176" s="14"/>
      <c r="E176" s="14"/>
    </row>
    <row r="177" spans="1:5" ht="15.75" hidden="1" thickBot="1" x14ac:dyDescent="0.3">
      <c r="A177" s="13" t="s">
        <v>26</v>
      </c>
      <c r="B177" s="15"/>
      <c r="C177" s="14"/>
      <c r="D177" s="14"/>
      <c r="E177" s="14"/>
    </row>
    <row r="178" spans="1:5" ht="15.75" hidden="1" thickBot="1" x14ac:dyDescent="0.3">
      <c r="A178" s="13" t="s">
        <v>27</v>
      </c>
      <c r="B178" s="15"/>
      <c r="C178" s="14"/>
      <c r="D178" s="14"/>
      <c r="E178" s="14"/>
    </row>
    <row r="179" spans="1:5" ht="24.75" hidden="1" thickBot="1" x14ac:dyDescent="0.3">
      <c r="A179" s="13" t="s">
        <v>28</v>
      </c>
      <c r="B179" s="15"/>
      <c r="C179" s="14"/>
      <c r="D179" s="14"/>
      <c r="E179" s="14"/>
    </row>
    <row r="180" spans="1:5" ht="15.75" hidden="1" thickBot="1" x14ac:dyDescent="0.3">
      <c r="A180" s="13" t="s">
        <v>29</v>
      </c>
      <c r="B180" s="15"/>
      <c r="C180" s="14"/>
      <c r="D180" s="14"/>
      <c r="E180" s="14"/>
    </row>
    <row r="181" spans="1:5" ht="24.75" hidden="1" thickBot="1" x14ac:dyDescent="0.3">
      <c r="A181" s="13" t="s">
        <v>30</v>
      </c>
      <c r="B181" s="15"/>
      <c r="C181" s="14"/>
      <c r="D181" s="14"/>
      <c r="E181" s="14"/>
    </row>
    <row r="182" spans="1:5" ht="36.75" hidden="1" thickBot="1" x14ac:dyDescent="0.3">
      <c r="A182" s="961" t="s">
        <v>1337</v>
      </c>
      <c r="B182" s="36">
        <f>B181+B180+B179+B178+B177+B176+B175</f>
        <v>0</v>
      </c>
      <c r="C182" s="36">
        <f>C181+C180+C179+C178+C177+C176+C175</f>
        <v>0</v>
      </c>
      <c r="D182" s="36">
        <f>D181+D180+D179+D178+D177+D176+D175</f>
        <v>0</v>
      </c>
      <c r="E182" s="36">
        <f>E181+E180+E179+E178+E177+E176+E175</f>
        <v>0</v>
      </c>
    </row>
    <row r="183" spans="1:5" ht="15.75" hidden="1" thickBot="1" x14ac:dyDescent="0.3">
      <c r="A183" s="17" t="s">
        <v>32</v>
      </c>
      <c r="B183" s="18">
        <f>IF(B182-B165=0,0,"Error")</f>
        <v>0</v>
      </c>
      <c r="C183" s="18">
        <f>IF(C182-C165=0,0,"Error")</f>
        <v>0</v>
      </c>
      <c r="D183" s="18">
        <f>IF(D182-D165=0,0,"Error")</f>
        <v>0</v>
      </c>
      <c r="E183" s="18">
        <f>IF(E182-E165=0,0,"Error")</f>
        <v>0</v>
      </c>
    </row>
    <row r="184" spans="1:5" ht="23.25" hidden="1" thickBot="1" x14ac:dyDescent="0.3">
      <c r="A184" s="37" t="s">
        <v>1321</v>
      </c>
      <c r="B184" s="1423" t="s">
        <v>62</v>
      </c>
      <c r="C184" s="1418"/>
      <c r="D184" s="1418"/>
      <c r="E184" s="1419"/>
    </row>
    <row r="185" spans="1:5" ht="15.75" hidden="1" thickBot="1" x14ac:dyDescent="0.3">
      <c r="A185" s="5" t="s">
        <v>15</v>
      </c>
      <c r="B185" s="1411" t="s">
        <v>62</v>
      </c>
      <c r="C185" s="1412"/>
      <c r="D185" s="1412"/>
      <c r="E185" s="1413"/>
    </row>
    <row r="186" spans="1:5" ht="15.75" hidden="1" thickBot="1" x14ac:dyDescent="0.3">
      <c r="A186" s="5" t="s">
        <v>16</v>
      </c>
      <c r="B186" s="1406" t="s">
        <v>62</v>
      </c>
      <c r="C186" s="1407"/>
      <c r="D186" s="1407"/>
      <c r="E186" s="1408"/>
    </row>
    <row r="187" spans="1:5" ht="12.75" hidden="1" customHeight="1" x14ac:dyDescent="0.25">
      <c r="A187" s="1381"/>
      <c r="B187" s="8">
        <v>2018</v>
      </c>
      <c r="C187" s="8">
        <v>2019</v>
      </c>
      <c r="D187" s="8">
        <v>2020</v>
      </c>
      <c r="E187" s="8">
        <v>2021</v>
      </c>
    </row>
    <row r="188" spans="1:5" ht="9" hidden="1" customHeight="1" x14ac:dyDescent="0.25">
      <c r="A188" s="1382"/>
      <c r="B188" s="9" t="s">
        <v>8</v>
      </c>
      <c r="C188" s="9" t="s">
        <v>9</v>
      </c>
      <c r="D188" s="9" t="s">
        <v>9</v>
      </c>
      <c r="E188" s="9" t="s">
        <v>9</v>
      </c>
    </row>
    <row r="189" spans="1:5" ht="15.75" hidden="1" thickBot="1" x14ac:dyDescent="0.3">
      <c r="A189" s="5" t="s">
        <v>17</v>
      </c>
      <c r="B189" s="10"/>
      <c r="C189" s="10"/>
      <c r="D189" s="10"/>
      <c r="E189" s="10"/>
    </row>
    <row r="190" spans="1:5" ht="15.75" hidden="1" thickBot="1" x14ac:dyDescent="0.3">
      <c r="A190" s="5" t="s">
        <v>18</v>
      </c>
      <c r="B190" s="10"/>
      <c r="C190" s="10"/>
      <c r="D190" s="10"/>
      <c r="E190" s="10"/>
    </row>
    <row r="191" spans="1:5" ht="15.75" hidden="1" thickBot="1" x14ac:dyDescent="0.3">
      <c r="A191" s="5" t="s">
        <v>19</v>
      </c>
      <c r="B191" s="10" t="e">
        <f>B190/B189</f>
        <v>#DIV/0!</v>
      </c>
      <c r="C191" s="10" t="e">
        <f t="shared" ref="C191:E191" si="18">C190/C189</f>
        <v>#DIV/0!</v>
      </c>
      <c r="D191" s="10" t="e">
        <f t="shared" si="18"/>
        <v>#DIV/0!</v>
      </c>
      <c r="E191" s="10" t="e">
        <f t="shared" si="18"/>
        <v>#DIV/0!</v>
      </c>
    </row>
    <row r="192" spans="1:5" ht="15.75" hidden="1" thickBot="1" x14ac:dyDescent="0.3">
      <c r="A192" s="5" t="s">
        <v>20</v>
      </c>
      <c r="B192" s="407"/>
      <c r="C192" s="11" t="e">
        <f>C189/B189-1</f>
        <v>#DIV/0!</v>
      </c>
      <c r="D192" s="11" t="e">
        <f t="shared" ref="D192:E194" si="19">D189/C189-1</f>
        <v>#DIV/0!</v>
      </c>
      <c r="E192" s="11" t="e">
        <f t="shared" si="19"/>
        <v>#DIV/0!</v>
      </c>
    </row>
    <row r="193" spans="1:5" ht="15.75" hidden="1" thickBot="1" x14ac:dyDescent="0.3">
      <c r="A193" s="5" t="s">
        <v>22</v>
      </c>
      <c r="B193" s="407"/>
      <c r="C193" s="11" t="e">
        <f>C190/B190-1</f>
        <v>#DIV/0!</v>
      </c>
      <c r="D193" s="11" t="e">
        <f t="shared" si="19"/>
        <v>#DIV/0!</v>
      </c>
      <c r="E193" s="11" t="e">
        <f t="shared" si="19"/>
        <v>#DIV/0!</v>
      </c>
    </row>
    <row r="194" spans="1:5" ht="23.25" hidden="1" thickBot="1" x14ac:dyDescent="0.3">
      <c r="A194" s="5" t="s">
        <v>23</v>
      </c>
      <c r="B194" s="407"/>
      <c r="C194" s="11" t="e">
        <f>C191/B191-1</f>
        <v>#DIV/0!</v>
      </c>
      <c r="D194" s="11" t="e">
        <f t="shared" si="19"/>
        <v>#DIV/0!</v>
      </c>
      <c r="E194" s="11" t="e">
        <f t="shared" si="19"/>
        <v>#DIV/0!</v>
      </c>
    </row>
    <row r="195" spans="1:5" ht="15.75" hidden="1" thickBot="1" x14ac:dyDescent="0.3">
      <c r="A195" s="1378" t="s">
        <v>166</v>
      </c>
      <c r="B195" s="1379"/>
      <c r="C195" s="1379"/>
      <c r="D195" s="1379"/>
      <c r="E195" s="1380"/>
    </row>
    <row r="196" spans="1:5" ht="12.75" hidden="1" customHeight="1" x14ac:dyDescent="0.25">
      <c r="A196" s="1381"/>
      <c r="B196" s="8">
        <v>2018</v>
      </c>
      <c r="C196" s="8">
        <v>2019</v>
      </c>
      <c r="D196" s="8">
        <v>2020</v>
      </c>
      <c r="E196" s="8">
        <v>2021</v>
      </c>
    </row>
    <row r="197" spans="1:5" ht="9" hidden="1" customHeight="1" x14ac:dyDescent="0.25">
      <c r="A197" s="1382"/>
      <c r="B197" s="9" t="s">
        <v>8</v>
      </c>
      <c r="C197" s="9" t="s">
        <v>9</v>
      </c>
      <c r="D197" s="9" t="s">
        <v>9</v>
      </c>
      <c r="E197" s="9" t="s">
        <v>9</v>
      </c>
    </row>
    <row r="198" spans="1:5" ht="15.75" hidden="1" thickBot="1" x14ac:dyDescent="0.3">
      <c r="A198" s="13" t="s">
        <v>24</v>
      </c>
      <c r="B198" s="14"/>
      <c r="C198" s="14"/>
      <c r="D198" s="14"/>
      <c r="E198" s="14"/>
    </row>
    <row r="199" spans="1:5" ht="24.75" hidden="1" thickBot="1" x14ac:dyDescent="0.3">
      <c r="A199" s="13" t="s">
        <v>25</v>
      </c>
      <c r="B199" s="14"/>
      <c r="C199" s="14"/>
      <c r="D199" s="14"/>
      <c r="E199" s="14"/>
    </row>
    <row r="200" spans="1:5" ht="15.75" hidden="1" thickBot="1" x14ac:dyDescent="0.3">
      <c r="A200" s="13" t="s">
        <v>26</v>
      </c>
      <c r="B200" s="15"/>
      <c r="C200" s="14"/>
      <c r="D200" s="14"/>
      <c r="E200" s="14"/>
    </row>
    <row r="201" spans="1:5" ht="15.75" hidden="1" thickBot="1" x14ac:dyDescent="0.3">
      <c r="A201" s="13" t="s">
        <v>27</v>
      </c>
      <c r="B201" s="15"/>
      <c r="C201" s="14"/>
      <c r="D201" s="14"/>
      <c r="E201" s="14"/>
    </row>
    <row r="202" spans="1:5" ht="24.75" hidden="1" thickBot="1" x14ac:dyDescent="0.3">
      <c r="A202" s="13" t="s">
        <v>28</v>
      </c>
      <c r="B202" s="15"/>
      <c r="C202" s="14"/>
      <c r="D202" s="14"/>
      <c r="E202" s="14"/>
    </row>
    <row r="203" spans="1:5" ht="15.75" hidden="1" thickBot="1" x14ac:dyDescent="0.3">
      <c r="A203" s="13" t="s">
        <v>29</v>
      </c>
      <c r="B203" s="15"/>
      <c r="C203" s="14"/>
      <c r="D203" s="14"/>
      <c r="E203" s="14"/>
    </row>
    <row r="204" spans="1:5" ht="24.75" hidden="1" thickBot="1" x14ac:dyDescent="0.3">
      <c r="A204" s="13" t="s">
        <v>30</v>
      </c>
      <c r="B204" s="15"/>
      <c r="C204" s="14"/>
      <c r="D204" s="14"/>
      <c r="E204" s="14"/>
    </row>
    <row r="205" spans="1:5" ht="36.75" hidden="1" thickBot="1" x14ac:dyDescent="0.3">
      <c r="A205" s="961" t="s">
        <v>1337</v>
      </c>
      <c r="B205" s="38">
        <f>B204+B202+B203+B201+B200+B199+B198</f>
        <v>0</v>
      </c>
      <c r="C205" s="38">
        <f>C204+C202+C203+C201+C200+C199+C198</f>
        <v>0</v>
      </c>
      <c r="D205" s="38">
        <f>D204+D202+D203+D201+D200+D199+D198</f>
        <v>0</v>
      </c>
      <c r="E205" s="38">
        <f>E204+E202+E203+E201+E200+E199+E198</f>
        <v>0</v>
      </c>
    </row>
    <row r="206" spans="1:5" ht="15.75" hidden="1" thickBot="1" x14ac:dyDescent="0.3">
      <c r="A206" s="17" t="s">
        <v>32</v>
      </c>
      <c r="B206" s="18">
        <f>IF(B205-B190=0,0,"Error")</f>
        <v>0</v>
      </c>
      <c r="C206" s="18">
        <f>IF(C205-C190=0,0,"Error")</f>
        <v>0</v>
      </c>
      <c r="D206" s="18">
        <f>IF(D205-D190=0,0,"Error")</f>
        <v>0</v>
      </c>
      <c r="E206" s="18">
        <f>IF(E205-E190=0,0,"Error")</f>
        <v>0</v>
      </c>
    </row>
    <row r="207" spans="1:5" ht="15.75" hidden="1" thickBot="1" x14ac:dyDescent="0.3">
      <c r="A207" s="1322" t="s">
        <v>46</v>
      </c>
      <c r="B207" s="1323"/>
      <c r="C207" s="1323"/>
      <c r="D207" s="1323"/>
      <c r="E207" s="1324"/>
    </row>
    <row r="208" spans="1:5" ht="15.75" hidden="1" thickBot="1" x14ac:dyDescent="0.3">
      <c r="A208" s="1322" t="s">
        <v>40</v>
      </c>
      <c r="B208" s="1323"/>
      <c r="C208" s="1323"/>
      <c r="D208" s="1323"/>
      <c r="E208" s="1324"/>
    </row>
    <row r="209" spans="1:11" ht="15.75" hidden="1" thickBot="1" x14ac:dyDescent="0.3">
      <c r="A209" s="19" t="s">
        <v>45</v>
      </c>
      <c r="B209" s="1427" t="s">
        <v>1344</v>
      </c>
      <c r="C209" s="1429"/>
      <c r="D209" s="1429"/>
      <c r="E209" s="1430"/>
    </row>
    <row r="210" spans="1:11" ht="15.75" hidden="1" thickBot="1" x14ac:dyDescent="0.3">
      <c r="A210" s="7" t="s">
        <v>14</v>
      </c>
      <c r="B210" s="1423" t="s">
        <v>62</v>
      </c>
      <c r="C210" s="1418"/>
      <c r="D210" s="1418"/>
      <c r="E210" s="1419"/>
    </row>
    <row r="211" spans="1:11" ht="17.25" hidden="1" customHeight="1" x14ac:dyDescent="0.25">
      <c r="A211" s="5" t="s">
        <v>15</v>
      </c>
      <c r="B211" s="1411" t="s">
        <v>62</v>
      </c>
      <c r="C211" s="1412"/>
      <c r="D211" s="1412"/>
      <c r="E211" s="1413"/>
    </row>
    <row r="212" spans="1:11" ht="15.75" hidden="1" thickBot="1" x14ac:dyDescent="0.3">
      <c r="A212" s="5" t="s">
        <v>16</v>
      </c>
      <c r="B212" s="1406" t="s">
        <v>62</v>
      </c>
      <c r="C212" s="1407"/>
      <c r="D212" s="1407"/>
      <c r="E212" s="1408"/>
    </row>
    <row r="213" spans="1:11" ht="12.75" hidden="1" customHeight="1" x14ac:dyDescent="0.25">
      <c r="A213" s="1381"/>
      <c r="B213" s="8">
        <v>2018</v>
      </c>
      <c r="C213" s="8">
        <v>2019</v>
      </c>
      <c r="D213" s="8">
        <v>2020</v>
      </c>
      <c r="E213" s="8">
        <v>2021</v>
      </c>
    </row>
    <row r="214" spans="1:11" ht="9" hidden="1" customHeight="1" x14ac:dyDescent="0.25">
      <c r="A214" s="1382"/>
      <c r="B214" s="9" t="s">
        <v>8</v>
      </c>
      <c r="C214" s="9" t="s">
        <v>9</v>
      </c>
      <c r="D214" s="9" t="s">
        <v>9</v>
      </c>
      <c r="E214" s="9" t="s">
        <v>9</v>
      </c>
    </row>
    <row r="215" spans="1:11" ht="15.75" hidden="1" thickBot="1" x14ac:dyDescent="0.3">
      <c r="A215" s="5" t="s">
        <v>17</v>
      </c>
      <c r="B215" s="10"/>
      <c r="C215" s="10"/>
      <c r="D215" s="10"/>
      <c r="E215" s="10"/>
    </row>
    <row r="216" spans="1:11" ht="15.75" hidden="1" thickBot="1" x14ac:dyDescent="0.3">
      <c r="A216" s="5" t="s">
        <v>18</v>
      </c>
      <c r="B216" s="10"/>
      <c r="C216" s="10"/>
      <c r="D216" s="10"/>
      <c r="E216" s="10"/>
    </row>
    <row r="217" spans="1:11" ht="15.75" hidden="1" thickBot="1" x14ac:dyDescent="0.3">
      <c r="A217" s="5" t="s">
        <v>19</v>
      </c>
      <c r="B217" s="10" t="e">
        <f>B216/B215</f>
        <v>#DIV/0!</v>
      </c>
      <c r="C217" s="10" t="e">
        <f t="shared" ref="C217:E217" si="20">C216/C215</f>
        <v>#DIV/0!</v>
      </c>
      <c r="D217" s="10" t="e">
        <f t="shared" si="20"/>
        <v>#DIV/0!</v>
      </c>
      <c r="E217" s="10" t="e">
        <f t="shared" si="20"/>
        <v>#DIV/0!</v>
      </c>
    </row>
    <row r="218" spans="1:11" ht="15.75" hidden="1" thickBot="1" x14ac:dyDescent="0.3">
      <c r="A218" s="5" t="s">
        <v>20</v>
      </c>
      <c r="B218" s="407" t="s">
        <v>21</v>
      </c>
      <c r="C218" s="11" t="e">
        <f>C215/B215-1</f>
        <v>#DIV/0!</v>
      </c>
      <c r="D218" s="11" t="e">
        <f t="shared" ref="D218:E220" si="21">D215/C215-1</f>
        <v>#DIV/0!</v>
      </c>
      <c r="E218" s="11" t="e">
        <f t="shared" si="21"/>
        <v>#DIV/0!</v>
      </c>
      <c r="G218" s="12"/>
      <c r="H218" s="12"/>
      <c r="I218" s="12"/>
      <c r="J218" s="12"/>
      <c r="K218" s="12"/>
    </row>
    <row r="219" spans="1:11" ht="15.75" hidden="1" thickBot="1" x14ac:dyDescent="0.3">
      <c r="A219" s="5" t="s">
        <v>22</v>
      </c>
      <c r="B219" s="407" t="s">
        <v>21</v>
      </c>
      <c r="C219" s="11" t="e">
        <f>C216/B216-1</f>
        <v>#DIV/0!</v>
      </c>
      <c r="D219" s="11" t="e">
        <f t="shared" si="21"/>
        <v>#DIV/0!</v>
      </c>
      <c r="E219" s="11" t="e">
        <f t="shared" si="21"/>
        <v>#DIV/0!</v>
      </c>
    </row>
    <row r="220" spans="1:11" ht="23.25" hidden="1" thickBot="1" x14ac:dyDescent="0.3">
      <c r="A220" s="5" t="s">
        <v>23</v>
      </c>
      <c r="B220" s="407" t="s">
        <v>21</v>
      </c>
      <c r="C220" s="11" t="e">
        <f>C217/B217-1</f>
        <v>#DIV/0!</v>
      </c>
      <c r="D220" s="11" t="e">
        <f t="shared" si="21"/>
        <v>#DIV/0!</v>
      </c>
      <c r="E220" s="11" t="e">
        <f t="shared" si="21"/>
        <v>#DIV/0!</v>
      </c>
    </row>
    <row r="221" spans="1:11" ht="15.75" hidden="1" thickBot="1" x14ac:dyDescent="0.3">
      <c r="A221" s="1378" t="s">
        <v>164</v>
      </c>
      <c r="B221" s="1379"/>
      <c r="C221" s="1379"/>
      <c r="D221" s="1379"/>
      <c r="E221" s="1380"/>
    </row>
    <row r="222" spans="1:11" ht="12.75" hidden="1" customHeight="1" x14ac:dyDescent="0.25">
      <c r="A222" s="1381"/>
      <c r="B222" s="8">
        <v>2018</v>
      </c>
      <c r="C222" s="8">
        <v>2019</v>
      </c>
      <c r="D222" s="8">
        <v>2020</v>
      </c>
      <c r="E222" s="8">
        <v>2021</v>
      </c>
    </row>
    <row r="223" spans="1:11" ht="9" hidden="1" customHeight="1" x14ac:dyDescent="0.25">
      <c r="A223" s="1382"/>
      <c r="B223" s="9" t="s">
        <v>8</v>
      </c>
      <c r="C223" s="9" t="s">
        <v>9</v>
      </c>
      <c r="D223" s="9" t="s">
        <v>9</v>
      </c>
      <c r="E223" s="9" t="s">
        <v>9</v>
      </c>
    </row>
    <row r="224" spans="1:11" ht="15.75" hidden="1" thickBot="1" x14ac:dyDescent="0.3">
      <c r="A224" s="13" t="s">
        <v>42</v>
      </c>
      <c r="B224" s="14"/>
      <c r="C224" s="14"/>
      <c r="D224" s="14"/>
      <c r="E224" s="14"/>
    </row>
    <row r="225" spans="1:11" ht="15.75" hidden="1" thickBot="1" x14ac:dyDescent="0.3">
      <c r="A225" s="13" t="s">
        <v>43</v>
      </c>
      <c r="B225" s="15"/>
      <c r="C225" s="14"/>
      <c r="D225" s="14"/>
      <c r="E225" s="14"/>
    </row>
    <row r="226" spans="1:11" ht="15.75" hidden="1" thickBot="1" x14ac:dyDescent="0.3">
      <c r="A226" s="16" t="s">
        <v>31</v>
      </c>
      <c r="B226" s="15">
        <f>B225+B224</f>
        <v>0</v>
      </c>
      <c r="C226" s="15">
        <f t="shared" ref="C226:E226" si="22">C225+C224</f>
        <v>0</v>
      </c>
      <c r="D226" s="15">
        <f t="shared" si="22"/>
        <v>0</v>
      </c>
      <c r="E226" s="15">
        <f t="shared" si="22"/>
        <v>0</v>
      </c>
    </row>
    <row r="227" spans="1:11" ht="15.75" hidden="1" thickBot="1" x14ac:dyDescent="0.3">
      <c r="A227" s="19" t="s">
        <v>45</v>
      </c>
      <c r="B227" s="1427" t="s">
        <v>1344</v>
      </c>
      <c r="C227" s="1429"/>
      <c r="D227" s="1429"/>
      <c r="E227" s="1430"/>
    </row>
    <row r="228" spans="1:11" ht="23.25" hidden="1" thickBot="1" x14ac:dyDescent="0.3">
      <c r="A228" s="7" t="s">
        <v>74</v>
      </c>
      <c r="B228" s="1423" t="s">
        <v>62</v>
      </c>
      <c r="C228" s="1418"/>
      <c r="D228" s="1418"/>
      <c r="E228" s="1419"/>
    </row>
    <row r="229" spans="1:11" ht="17.25" hidden="1" customHeight="1" x14ac:dyDescent="0.25">
      <c r="A229" s="5" t="s">
        <v>15</v>
      </c>
      <c r="B229" s="1411" t="s">
        <v>62</v>
      </c>
      <c r="C229" s="1412"/>
      <c r="D229" s="1412"/>
      <c r="E229" s="1413"/>
    </row>
    <row r="230" spans="1:11" ht="15.75" hidden="1" thickBot="1" x14ac:dyDescent="0.3">
      <c r="A230" s="5" t="s">
        <v>16</v>
      </c>
      <c r="B230" s="1406" t="s">
        <v>62</v>
      </c>
      <c r="C230" s="1407"/>
      <c r="D230" s="1407"/>
      <c r="E230" s="1408"/>
    </row>
    <row r="231" spans="1:11" ht="12.75" hidden="1" customHeight="1" x14ac:dyDescent="0.25">
      <c r="A231" s="1381"/>
      <c r="B231" s="8">
        <v>2018</v>
      </c>
      <c r="C231" s="8">
        <v>2019</v>
      </c>
      <c r="D231" s="8">
        <v>2020</v>
      </c>
      <c r="E231" s="8">
        <v>2021</v>
      </c>
    </row>
    <row r="232" spans="1:11" ht="9" hidden="1" customHeight="1" x14ac:dyDescent="0.25">
      <c r="A232" s="1382"/>
      <c r="B232" s="9" t="s">
        <v>8</v>
      </c>
      <c r="C232" s="9" t="s">
        <v>9</v>
      </c>
      <c r="D232" s="9" t="s">
        <v>9</v>
      </c>
      <c r="E232" s="9" t="s">
        <v>9</v>
      </c>
    </row>
    <row r="233" spans="1:11" ht="15.75" hidden="1" thickBot="1" x14ac:dyDescent="0.3">
      <c r="A233" s="5" t="s">
        <v>17</v>
      </c>
      <c r="B233" s="10"/>
      <c r="C233" s="10"/>
      <c r="D233" s="10"/>
      <c r="E233" s="10"/>
    </row>
    <row r="234" spans="1:11" ht="15.75" hidden="1" thickBot="1" x14ac:dyDescent="0.3">
      <c r="A234" s="5" t="s">
        <v>18</v>
      </c>
      <c r="B234" s="10"/>
      <c r="C234" s="10"/>
      <c r="D234" s="10"/>
      <c r="E234" s="10"/>
    </row>
    <row r="235" spans="1:11" ht="15.75" hidden="1" thickBot="1" x14ac:dyDescent="0.3">
      <c r="A235" s="5" t="s">
        <v>19</v>
      </c>
      <c r="B235" s="10" t="e">
        <f>B234/B233</f>
        <v>#DIV/0!</v>
      </c>
      <c r="C235" s="10" t="e">
        <f t="shared" ref="C235:E235" si="23">C234/C233</f>
        <v>#DIV/0!</v>
      </c>
      <c r="D235" s="10" t="e">
        <f t="shared" si="23"/>
        <v>#DIV/0!</v>
      </c>
      <c r="E235" s="10" t="e">
        <f t="shared" si="23"/>
        <v>#DIV/0!</v>
      </c>
    </row>
    <row r="236" spans="1:11" ht="15.75" hidden="1" thickBot="1" x14ac:dyDescent="0.3">
      <c r="A236" s="5" t="s">
        <v>20</v>
      </c>
      <c r="B236" s="407" t="s">
        <v>21</v>
      </c>
      <c r="C236" s="11" t="e">
        <f>C233/B233-1</f>
        <v>#DIV/0!</v>
      </c>
      <c r="D236" s="11" t="e">
        <f t="shared" ref="D236:E238" si="24">D233/C233-1</f>
        <v>#DIV/0!</v>
      </c>
      <c r="E236" s="11" t="e">
        <f t="shared" si="24"/>
        <v>#DIV/0!</v>
      </c>
      <c r="G236" s="12"/>
      <c r="H236" s="12"/>
      <c r="I236" s="12"/>
      <c r="J236" s="12"/>
      <c r="K236" s="12"/>
    </row>
    <row r="237" spans="1:11" ht="15.75" hidden="1" thickBot="1" x14ac:dyDescent="0.3">
      <c r="A237" s="5" t="s">
        <v>22</v>
      </c>
      <c r="B237" s="407" t="s">
        <v>21</v>
      </c>
      <c r="C237" s="11" t="e">
        <f>C234/B234-1</f>
        <v>#DIV/0!</v>
      </c>
      <c r="D237" s="11" t="e">
        <f t="shared" si="24"/>
        <v>#DIV/0!</v>
      </c>
      <c r="E237" s="11" t="e">
        <f t="shared" si="24"/>
        <v>#DIV/0!</v>
      </c>
    </row>
    <row r="238" spans="1:11" ht="23.25" hidden="1" thickBot="1" x14ac:dyDescent="0.3">
      <c r="A238" s="5" t="s">
        <v>23</v>
      </c>
      <c r="B238" s="407" t="s">
        <v>21</v>
      </c>
      <c r="C238" s="11" t="e">
        <f>C235/B235-1</f>
        <v>#DIV/0!</v>
      </c>
      <c r="D238" s="11" t="e">
        <f t="shared" si="24"/>
        <v>#DIV/0!</v>
      </c>
      <c r="E238" s="11" t="e">
        <f t="shared" si="24"/>
        <v>#DIV/0!</v>
      </c>
    </row>
    <row r="239" spans="1:11" ht="15.75" hidden="1" thickBot="1" x14ac:dyDescent="0.3">
      <c r="A239" s="1378" t="s">
        <v>166</v>
      </c>
      <c r="B239" s="1379"/>
      <c r="C239" s="1379"/>
      <c r="D239" s="1379"/>
      <c r="E239" s="1380"/>
    </row>
    <row r="240" spans="1:11" ht="12.75" hidden="1" customHeight="1" x14ac:dyDescent="0.25">
      <c r="A240" s="1381"/>
      <c r="B240" s="8">
        <v>2018</v>
      </c>
      <c r="C240" s="8">
        <v>2019</v>
      </c>
      <c r="D240" s="8">
        <v>2020</v>
      </c>
      <c r="E240" s="8">
        <v>2021</v>
      </c>
    </row>
    <row r="241" spans="1:11" ht="9" hidden="1" customHeight="1" x14ac:dyDescent="0.25">
      <c r="A241" s="1382"/>
      <c r="B241" s="9" t="s">
        <v>8</v>
      </c>
      <c r="C241" s="9" t="s">
        <v>9</v>
      </c>
      <c r="D241" s="9" t="s">
        <v>9</v>
      </c>
      <c r="E241" s="9" t="s">
        <v>9</v>
      </c>
    </row>
    <row r="242" spans="1:11" ht="15.75" hidden="1" thickBot="1" x14ac:dyDescent="0.3">
      <c r="A242" s="13" t="s">
        <v>42</v>
      </c>
      <c r="B242" s="14"/>
      <c r="C242" s="14"/>
      <c r="D242" s="14"/>
      <c r="E242" s="14"/>
    </row>
    <row r="243" spans="1:11" ht="15.75" hidden="1" thickBot="1" x14ac:dyDescent="0.3">
      <c r="A243" s="13" t="s">
        <v>43</v>
      </c>
      <c r="B243" s="15"/>
      <c r="C243" s="14"/>
      <c r="D243" s="14"/>
      <c r="E243" s="14"/>
    </row>
    <row r="244" spans="1:11" ht="24.75" hidden="1" thickBot="1" x14ac:dyDescent="0.3">
      <c r="A244" s="16" t="s">
        <v>53</v>
      </c>
      <c r="B244" s="15">
        <f>B243+B242</f>
        <v>0</v>
      </c>
      <c r="C244" s="15">
        <f t="shared" ref="C244:E244" si="25">C243+C242</f>
        <v>0</v>
      </c>
      <c r="D244" s="15">
        <f t="shared" si="25"/>
        <v>0</v>
      </c>
      <c r="E244" s="15">
        <f t="shared" si="25"/>
        <v>0</v>
      </c>
    </row>
    <row r="245" spans="1:11" ht="15.75" hidden="1" thickBot="1" x14ac:dyDescent="0.3">
      <c r="A245" s="1322" t="s">
        <v>46</v>
      </c>
      <c r="B245" s="1323"/>
      <c r="C245" s="1323"/>
      <c r="D245" s="1323"/>
      <c r="E245" s="1324"/>
    </row>
    <row r="246" spans="1:11" ht="15.75" hidden="1" thickBot="1" x14ac:dyDescent="0.3">
      <c r="A246" s="1322" t="s">
        <v>47</v>
      </c>
      <c r="B246" s="1323"/>
      <c r="C246" s="1323"/>
      <c r="D246" s="1323"/>
      <c r="E246" s="1324"/>
    </row>
    <row r="247" spans="1:11" ht="15.75" hidden="1" thickBot="1" x14ac:dyDescent="0.3">
      <c r="A247" s="19" t="s">
        <v>45</v>
      </c>
      <c r="B247" s="1427" t="s">
        <v>1344</v>
      </c>
      <c r="C247" s="1429"/>
      <c r="D247" s="1429"/>
      <c r="E247" s="1430"/>
    </row>
    <row r="248" spans="1:11" ht="15.75" hidden="1" thickBot="1" x14ac:dyDescent="0.3">
      <c r="A248" s="7" t="s">
        <v>14</v>
      </c>
      <c r="B248" s="1423" t="s">
        <v>62</v>
      </c>
      <c r="C248" s="1418"/>
      <c r="D248" s="1418"/>
      <c r="E248" s="1419"/>
    </row>
    <row r="249" spans="1:11" ht="17.25" hidden="1" customHeight="1" x14ac:dyDescent="0.25">
      <c r="A249" s="5" t="s">
        <v>15</v>
      </c>
      <c r="B249" s="1411" t="s">
        <v>62</v>
      </c>
      <c r="C249" s="1412"/>
      <c r="D249" s="1412"/>
      <c r="E249" s="1413"/>
    </row>
    <row r="250" spans="1:11" ht="15.75" hidden="1" thickBot="1" x14ac:dyDescent="0.3">
      <c r="A250" s="5" t="s">
        <v>16</v>
      </c>
      <c r="B250" s="1406" t="s">
        <v>62</v>
      </c>
      <c r="C250" s="1407"/>
      <c r="D250" s="1407"/>
      <c r="E250" s="1408"/>
    </row>
    <row r="251" spans="1:11" ht="12.75" hidden="1" customHeight="1" x14ac:dyDescent="0.25">
      <c r="A251" s="1381"/>
      <c r="B251" s="8">
        <v>2018</v>
      </c>
      <c r="C251" s="8">
        <v>2019</v>
      </c>
      <c r="D251" s="8">
        <v>2020</v>
      </c>
      <c r="E251" s="8">
        <v>2021</v>
      </c>
    </row>
    <row r="252" spans="1:11" ht="9" hidden="1" customHeight="1" x14ac:dyDescent="0.25">
      <c r="A252" s="1382"/>
      <c r="B252" s="9" t="s">
        <v>8</v>
      </c>
      <c r="C252" s="9" t="s">
        <v>9</v>
      </c>
      <c r="D252" s="9" t="s">
        <v>9</v>
      </c>
      <c r="E252" s="9" t="s">
        <v>9</v>
      </c>
    </row>
    <row r="253" spans="1:11" ht="15.75" hidden="1" thickBot="1" x14ac:dyDescent="0.3">
      <c r="A253" s="5" t="s">
        <v>17</v>
      </c>
      <c r="B253" s="10"/>
      <c r="C253" s="10"/>
      <c r="D253" s="10"/>
      <c r="E253" s="10"/>
    </row>
    <row r="254" spans="1:11" ht="15.75" hidden="1" thickBot="1" x14ac:dyDescent="0.3">
      <c r="A254" s="5" t="s">
        <v>18</v>
      </c>
      <c r="B254" s="10"/>
      <c r="C254" s="10"/>
      <c r="D254" s="10"/>
      <c r="E254" s="10"/>
    </row>
    <row r="255" spans="1:11" ht="15.75" hidden="1" thickBot="1" x14ac:dyDescent="0.3">
      <c r="A255" s="5" t="s">
        <v>19</v>
      </c>
      <c r="B255" s="10" t="e">
        <f>B254/B253</f>
        <v>#DIV/0!</v>
      </c>
      <c r="C255" s="10" t="e">
        <f t="shared" ref="C255:E255" si="26">C254/C253</f>
        <v>#DIV/0!</v>
      </c>
      <c r="D255" s="10" t="e">
        <f t="shared" si="26"/>
        <v>#DIV/0!</v>
      </c>
      <c r="E255" s="10" t="e">
        <f t="shared" si="26"/>
        <v>#DIV/0!</v>
      </c>
    </row>
    <row r="256" spans="1:11" ht="15.75" hidden="1" thickBot="1" x14ac:dyDescent="0.3">
      <c r="A256" s="5" t="s">
        <v>20</v>
      </c>
      <c r="B256" s="407" t="s">
        <v>21</v>
      </c>
      <c r="C256" s="11" t="e">
        <f>C253/B253-1</f>
        <v>#DIV/0!</v>
      </c>
      <c r="D256" s="11" t="e">
        <f t="shared" ref="D256:E258" si="27">D253/C253-1</f>
        <v>#DIV/0!</v>
      </c>
      <c r="E256" s="11" t="e">
        <f t="shared" si="27"/>
        <v>#DIV/0!</v>
      </c>
      <c r="G256" s="12"/>
      <c r="H256" s="12"/>
      <c r="I256" s="12"/>
      <c r="J256" s="12"/>
      <c r="K256" s="12"/>
    </row>
    <row r="257" spans="1:5" ht="15.75" hidden="1" thickBot="1" x14ac:dyDescent="0.3">
      <c r="A257" s="5" t="s">
        <v>22</v>
      </c>
      <c r="B257" s="407" t="s">
        <v>21</v>
      </c>
      <c r="C257" s="11" t="e">
        <f>C254/B254-1</f>
        <v>#DIV/0!</v>
      </c>
      <c r="D257" s="11" t="e">
        <f t="shared" si="27"/>
        <v>#DIV/0!</v>
      </c>
      <c r="E257" s="11" t="e">
        <f t="shared" si="27"/>
        <v>#DIV/0!</v>
      </c>
    </row>
    <row r="258" spans="1:5" ht="23.25" hidden="1" thickBot="1" x14ac:dyDescent="0.3">
      <c r="A258" s="5" t="s">
        <v>23</v>
      </c>
      <c r="B258" s="407" t="s">
        <v>21</v>
      </c>
      <c r="C258" s="11" t="e">
        <f>C255/B255-1</f>
        <v>#DIV/0!</v>
      </c>
      <c r="D258" s="11" t="e">
        <f t="shared" si="27"/>
        <v>#DIV/0!</v>
      </c>
      <c r="E258" s="11" t="e">
        <f t="shared" si="27"/>
        <v>#DIV/0!</v>
      </c>
    </row>
    <row r="259" spans="1:5" ht="15.75" hidden="1" thickBot="1" x14ac:dyDescent="0.3">
      <c r="A259" s="1378" t="s">
        <v>164</v>
      </c>
      <c r="B259" s="1379"/>
      <c r="C259" s="1379"/>
      <c r="D259" s="1379"/>
      <c r="E259" s="1380"/>
    </row>
    <row r="260" spans="1:5" ht="12.75" hidden="1" customHeight="1" x14ac:dyDescent="0.25">
      <c r="A260" s="1381"/>
      <c r="B260" s="8">
        <v>2018</v>
      </c>
      <c r="C260" s="8">
        <v>2019</v>
      </c>
      <c r="D260" s="8">
        <v>2020</v>
      </c>
      <c r="E260" s="8">
        <v>2021</v>
      </c>
    </row>
    <row r="261" spans="1:5" ht="9" hidden="1" customHeight="1" x14ac:dyDescent="0.25">
      <c r="A261" s="1382"/>
      <c r="B261" s="9" t="s">
        <v>8</v>
      </c>
      <c r="C261" s="9" t="s">
        <v>9</v>
      </c>
      <c r="D261" s="9" t="s">
        <v>9</v>
      </c>
      <c r="E261" s="9" t="s">
        <v>9</v>
      </c>
    </row>
    <row r="262" spans="1:5" ht="15.75" hidden="1" thickBot="1" x14ac:dyDescent="0.3">
      <c r="A262" s="13" t="s">
        <v>42</v>
      </c>
      <c r="B262" s="14"/>
      <c r="C262" s="14"/>
      <c r="D262" s="14"/>
      <c r="E262" s="14"/>
    </row>
    <row r="263" spans="1:5" ht="15.75" hidden="1" thickBot="1" x14ac:dyDescent="0.3">
      <c r="A263" s="13" t="s">
        <v>43</v>
      </c>
      <c r="B263" s="15"/>
      <c r="C263" s="14"/>
      <c r="D263" s="14"/>
      <c r="E263" s="14"/>
    </row>
    <row r="264" spans="1:5" ht="15.75" hidden="1" thickBot="1" x14ac:dyDescent="0.3">
      <c r="A264" s="16" t="s">
        <v>31</v>
      </c>
      <c r="B264" s="15">
        <f>B263+B262</f>
        <v>0</v>
      </c>
      <c r="C264" s="15">
        <f t="shared" ref="C264:E264" si="28">C263+C262</f>
        <v>0</v>
      </c>
      <c r="D264" s="15">
        <f t="shared" si="28"/>
        <v>0</v>
      </c>
      <c r="E264" s="15">
        <f t="shared" si="28"/>
        <v>0</v>
      </c>
    </row>
    <row r="265" spans="1:5" ht="15.75" hidden="1" thickBot="1" x14ac:dyDescent="0.3">
      <c r="A265" s="19" t="s">
        <v>45</v>
      </c>
      <c r="B265" s="1427" t="s">
        <v>1344</v>
      </c>
      <c r="C265" s="1429"/>
      <c r="D265" s="1429"/>
      <c r="E265" s="1430"/>
    </row>
    <row r="266" spans="1:5" ht="23.25" hidden="1" thickBot="1" x14ac:dyDescent="0.3">
      <c r="A266" s="7" t="s">
        <v>74</v>
      </c>
      <c r="B266" s="1423" t="s">
        <v>62</v>
      </c>
      <c r="C266" s="1418"/>
      <c r="D266" s="1418"/>
      <c r="E266" s="1419"/>
    </row>
    <row r="267" spans="1:5" ht="17.25" hidden="1" customHeight="1" x14ac:dyDescent="0.25">
      <c r="A267" s="5" t="s">
        <v>15</v>
      </c>
      <c r="B267" s="1411" t="s">
        <v>62</v>
      </c>
      <c r="C267" s="1412"/>
      <c r="D267" s="1412"/>
      <c r="E267" s="1413"/>
    </row>
    <row r="268" spans="1:5" ht="15.75" hidden="1" thickBot="1" x14ac:dyDescent="0.3">
      <c r="A268" s="5" t="s">
        <v>16</v>
      </c>
      <c r="B268" s="1406" t="s">
        <v>62</v>
      </c>
      <c r="C268" s="1407"/>
      <c r="D268" s="1407"/>
      <c r="E268" s="1408"/>
    </row>
    <row r="269" spans="1:5" ht="12.75" hidden="1" customHeight="1" x14ac:dyDescent="0.25">
      <c r="A269" s="1381"/>
      <c r="B269" s="8">
        <v>2018</v>
      </c>
      <c r="C269" s="8">
        <v>2019</v>
      </c>
      <c r="D269" s="8">
        <v>2020</v>
      </c>
      <c r="E269" s="8">
        <v>2021</v>
      </c>
    </row>
    <row r="270" spans="1:5" ht="9" hidden="1" customHeight="1" x14ac:dyDescent="0.25">
      <c r="A270" s="1382"/>
      <c r="B270" s="9" t="s">
        <v>8</v>
      </c>
      <c r="C270" s="9" t="s">
        <v>9</v>
      </c>
      <c r="D270" s="9" t="s">
        <v>9</v>
      </c>
      <c r="E270" s="9" t="s">
        <v>9</v>
      </c>
    </row>
    <row r="271" spans="1:5" ht="15.75" hidden="1" thickBot="1" x14ac:dyDescent="0.3">
      <c r="A271" s="5" t="s">
        <v>17</v>
      </c>
      <c r="B271" s="10"/>
      <c r="C271" s="10"/>
      <c r="D271" s="10"/>
      <c r="E271" s="10"/>
    </row>
    <row r="272" spans="1:5" ht="15.75" hidden="1" thickBot="1" x14ac:dyDescent="0.3">
      <c r="A272" s="5" t="s">
        <v>18</v>
      </c>
      <c r="B272" s="10"/>
      <c r="C272" s="10"/>
      <c r="D272" s="10"/>
      <c r="E272" s="10"/>
    </row>
    <row r="273" spans="1:11" ht="15.75" hidden="1" thickBot="1" x14ac:dyDescent="0.3">
      <c r="A273" s="5" t="s">
        <v>19</v>
      </c>
      <c r="B273" s="10" t="e">
        <f>B272/B271</f>
        <v>#DIV/0!</v>
      </c>
      <c r="C273" s="10" t="e">
        <f t="shared" ref="C273:E273" si="29">C272/C271</f>
        <v>#DIV/0!</v>
      </c>
      <c r="D273" s="10" t="e">
        <f t="shared" si="29"/>
        <v>#DIV/0!</v>
      </c>
      <c r="E273" s="10" t="e">
        <f t="shared" si="29"/>
        <v>#DIV/0!</v>
      </c>
    </row>
    <row r="274" spans="1:11" ht="15.75" hidden="1" thickBot="1" x14ac:dyDescent="0.3">
      <c r="A274" s="5" t="s">
        <v>20</v>
      </c>
      <c r="B274" s="407" t="s">
        <v>21</v>
      </c>
      <c r="C274" s="11" t="e">
        <f>C271/B271-1</f>
        <v>#DIV/0!</v>
      </c>
      <c r="D274" s="11" t="e">
        <f t="shared" ref="D274:E276" si="30">D271/C271-1</f>
        <v>#DIV/0!</v>
      </c>
      <c r="E274" s="11" t="e">
        <f t="shared" si="30"/>
        <v>#DIV/0!</v>
      </c>
      <c r="G274" s="12"/>
      <c r="H274" s="12"/>
      <c r="I274" s="12"/>
      <c r="J274" s="12"/>
      <c r="K274" s="12"/>
    </row>
    <row r="275" spans="1:11" ht="15.75" hidden="1" thickBot="1" x14ac:dyDescent="0.3">
      <c r="A275" s="5" t="s">
        <v>22</v>
      </c>
      <c r="B275" s="407" t="s">
        <v>21</v>
      </c>
      <c r="C275" s="11" t="e">
        <f>C272/B272-1</f>
        <v>#DIV/0!</v>
      </c>
      <c r="D275" s="11" t="e">
        <f t="shared" si="30"/>
        <v>#DIV/0!</v>
      </c>
      <c r="E275" s="11" t="e">
        <f t="shared" si="30"/>
        <v>#DIV/0!</v>
      </c>
    </row>
    <row r="276" spans="1:11" ht="23.25" hidden="1" thickBot="1" x14ac:dyDescent="0.3">
      <c r="A276" s="5" t="s">
        <v>23</v>
      </c>
      <c r="B276" s="407" t="s">
        <v>21</v>
      </c>
      <c r="C276" s="11" t="e">
        <f>C273/B273-1</f>
        <v>#DIV/0!</v>
      </c>
      <c r="D276" s="11" t="e">
        <f t="shared" si="30"/>
        <v>#DIV/0!</v>
      </c>
      <c r="E276" s="11" t="e">
        <f t="shared" si="30"/>
        <v>#DIV/0!</v>
      </c>
    </row>
    <row r="277" spans="1:11" ht="15.75" hidden="1" thickBot="1" x14ac:dyDescent="0.3">
      <c r="A277" s="1378" t="s">
        <v>166</v>
      </c>
      <c r="B277" s="1379"/>
      <c r="C277" s="1379"/>
      <c r="D277" s="1379"/>
      <c r="E277" s="1380"/>
    </row>
    <row r="278" spans="1:11" ht="12.75" hidden="1" customHeight="1" x14ac:dyDescent="0.25">
      <c r="A278" s="1381"/>
      <c r="B278" s="8">
        <v>2018</v>
      </c>
      <c r="C278" s="8">
        <v>2019</v>
      </c>
      <c r="D278" s="8">
        <v>2020</v>
      </c>
      <c r="E278" s="8">
        <v>2021</v>
      </c>
    </row>
    <row r="279" spans="1:11" ht="9" hidden="1" customHeight="1" x14ac:dyDescent="0.25">
      <c r="A279" s="1382"/>
      <c r="B279" s="9" t="s">
        <v>8</v>
      </c>
      <c r="C279" s="9" t="s">
        <v>9</v>
      </c>
      <c r="D279" s="9" t="s">
        <v>9</v>
      </c>
      <c r="E279" s="9" t="s">
        <v>9</v>
      </c>
    </row>
    <row r="280" spans="1:11" ht="15.75" hidden="1" thickBot="1" x14ac:dyDescent="0.3">
      <c r="A280" s="13" t="s">
        <v>42</v>
      </c>
      <c r="B280" s="14"/>
      <c r="C280" s="14"/>
      <c r="D280" s="14"/>
      <c r="E280" s="14"/>
    </row>
    <row r="281" spans="1:11" ht="15.75" hidden="1" thickBot="1" x14ac:dyDescent="0.3">
      <c r="A281" s="13" t="s">
        <v>43</v>
      </c>
      <c r="B281" s="15"/>
      <c r="C281" s="14"/>
      <c r="D281" s="14"/>
      <c r="E281" s="14"/>
    </row>
    <row r="282" spans="1:11" ht="24.75" hidden="1" thickBot="1" x14ac:dyDescent="0.3">
      <c r="A282" s="16" t="s">
        <v>53</v>
      </c>
      <c r="B282" s="15">
        <f>B281+B280</f>
        <v>0</v>
      </c>
      <c r="C282" s="15">
        <f t="shared" ref="C282:E282" si="31">C281+C280</f>
        <v>0</v>
      </c>
      <c r="D282" s="15">
        <f t="shared" si="31"/>
        <v>0</v>
      </c>
      <c r="E282" s="15">
        <f t="shared" si="31"/>
        <v>0</v>
      </c>
    </row>
    <row r="283" spans="1:11" ht="15.75" thickBot="1" x14ac:dyDescent="0.3">
      <c r="A283" s="20"/>
      <c r="B283" s="21"/>
      <c r="C283" s="21"/>
      <c r="D283" s="21"/>
      <c r="E283" s="21"/>
    </row>
    <row r="284" spans="1:11" ht="36" customHeight="1" thickBot="1" x14ac:dyDescent="0.3">
      <c r="A284" s="6" t="s">
        <v>57</v>
      </c>
      <c r="B284" s="22">
        <f>B39+B40+B41+B45+B80</f>
        <v>191755</v>
      </c>
      <c r="C284" s="22">
        <f>C272+C254+C234+C216+C190+C165+C139+C121+C101+C80+C54+C31</f>
        <v>190200</v>
      </c>
      <c r="D284" s="22">
        <f>D272+D254+D234+D216+D190+D165+D139+D121+D101+D80+D54+D31</f>
        <v>190200</v>
      </c>
      <c r="E284" s="22">
        <f>E272+E254+E234+E216+E190+E165+E139+E121+E101+E80+E54+E31</f>
        <v>190200</v>
      </c>
    </row>
    <row r="285" spans="1:11" ht="36.75" thickBot="1" x14ac:dyDescent="0.3">
      <c r="A285" s="6" t="s">
        <v>58</v>
      </c>
      <c r="B285" s="22">
        <f>B287+B289+B291+B293+B295+B297+B299+B301+B303</f>
        <v>191755</v>
      </c>
      <c r="C285" s="22">
        <f>C287+C289+C291+C293+C295+C297+C299+C301+C303</f>
        <v>190200</v>
      </c>
      <c r="D285" s="22">
        <f>D287+D289+D291+D293+D295+D297+D299+D301+D303</f>
        <v>190200</v>
      </c>
      <c r="E285" s="22">
        <f>E287+E289+E291+E293+E295+E297+E299+E301+E303</f>
        <v>190200</v>
      </c>
    </row>
    <row r="286" spans="1:11" ht="36.75" thickBot="1" x14ac:dyDescent="0.3">
      <c r="A286" s="23" t="s">
        <v>965</v>
      </c>
      <c r="B286" s="24"/>
      <c r="C286" s="25">
        <f>C285/B285-1</f>
        <v>-8.1093061458632487E-3</v>
      </c>
      <c r="D286" s="25">
        <f t="shared" ref="D286:E286" si="32">D285/C285-1</f>
        <v>0</v>
      </c>
      <c r="E286" s="25">
        <f t="shared" si="32"/>
        <v>0</v>
      </c>
    </row>
    <row r="287" spans="1:11" ht="15.75" thickBot="1" x14ac:dyDescent="0.3">
      <c r="A287" s="1197" t="s">
        <v>24</v>
      </c>
      <c r="B287" s="1198">
        <f>B198+B175+B62+B39</f>
        <v>142300</v>
      </c>
      <c r="C287" s="1198">
        <f>C198+C175+C62+C39</f>
        <v>142800</v>
      </c>
      <c r="D287" s="1198">
        <f>D198+D175+D62+D39</f>
        <v>142800</v>
      </c>
      <c r="E287" s="1198">
        <f>E198+E175+E62+E39</f>
        <v>142800</v>
      </c>
      <c r="G287" s="12"/>
      <c r="H287" s="12"/>
      <c r="I287" s="12"/>
    </row>
    <row r="288" spans="1:11" ht="15.75" thickBot="1" x14ac:dyDescent="0.3">
      <c r="A288" s="26" t="s">
        <v>1345</v>
      </c>
      <c r="B288" s="15"/>
      <c r="C288" s="27">
        <f>C287/B287-1</f>
        <v>3.5137034434293835E-3</v>
      </c>
      <c r="D288" s="27">
        <f t="shared" ref="D288:E288" si="33">D287/C287-1</f>
        <v>0</v>
      </c>
      <c r="E288" s="27">
        <f t="shared" si="33"/>
        <v>0</v>
      </c>
    </row>
    <row r="289" spans="1:5" ht="24.75" thickBot="1" x14ac:dyDescent="0.3">
      <c r="A289" s="1197" t="s">
        <v>25</v>
      </c>
      <c r="B289" s="1198">
        <f>B199+B176+B63+B40</f>
        <v>13300</v>
      </c>
      <c r="C289" s="1198">
        <f>C199+C176+C63+C40</f>
        <v>13400</v>
      </c>
      <c r="D289" s="1198">
        <f>D199+D176+D63+D40</f>
        <v>13400</v>
      </c>
      <c r="E289" s="1198">
        <f>E199+E176+E63+E40</f>
        <v>13400</v>
      </c>
    </row>
    <row r="290" spans="1:5" ht="24.75" thickBot="1" x14ac:dyDescent="0.3">
      <c r="A290" s="26" t="s">
        <v>1346</v>
      </c>
      <c r="B290" s="15"/>
      <c r="C290" s="27">
        <f>C289/B289-1</f>
        <v>7.5187969924812581E-3</v>
      </c>
      <c r="D290" s="27">
        <f t="shared" ref="D290:E290" si="34">D289/C289-1</f>
        <v>0</v>
      </c>
      <c r="E290" s="27">
        <f t="shared" si="34"/>
        <v>0</v>
      </c>
    </row>
    <row r="291" spans="1:5" ht="15.75" thickBot="1" x14ac:dyDescent="0.3">
      <c r="A291" s="1197" t="s">
        <v>26</v>
      </c>
      <c r="B291" s="1198">
        <f>B200+B177+B64+B41</f>
        <v>32000</v>
      </c>
      <c r="C291" s="1198">
        <f>C200+C177+C64+C41</f>
        <v>32000</v>
      </c>
      <c r="D291" s="1198">
        <f>D200+D177+D64+D41</f>
        <v>32000</v>
      </c>
      <c r="E291" s="1198">
        <f>E200+E177+E64+E41</f>
        <v>32000</v>
      </c>
    </row>
    <row r="292" spans="1:5" ht="24.75" thickBot="1" x14ac:dyDescent="0.3">
      <c r="A292" s="26" t="s">
        <v>1347</v>
      </c>
      <c r="B292" s="15"/>
      <c r="C292" s="27">
        <f>C291/B291-1</f>
        <v>0</v>
      </c>
      <c r="D292" s="27">
        <f t="shared" ref="D292:E292" si="35">D291/C291-1</f>
        <v>0</v>
      </c>
      <c r="E292" s="27">
        <f t="shared" si="35"/>
        <v>0</v>
      </c>
    </row>
    <row r="293" spans="1:5" ht="15.75" thickBot="1" x14ac:dyDescent="0.3">
      <c r="A293" s="13" t="s">
        <v>27</v>
      </c>
      <c r="B293" s="14">
        <f>B201+B178+B65+B42</f>
        <v>0</v>
      </c>
      <c r="C293" s="14">
        <f>C201+C178+C65+C42</f>
        <v>0</v>
      </c>
      <c r="D293" s="14">
        <f>D201+D178+D65+D42</f>
        <v>0</v>
      </c>
      <c r="E293" s="14">
        <f>E201+E178+E65+E42</f>
        <v>0</v>
      </c>
    </row>
    <row r="294" spans="1:5" ht="24.75" thickBot="1" x14ac:dyDescent="0.3">
      <c r="A294" s="26" t="s">
        <v>1348</v>
      </c>
      <c r="B294" s="15"/>
      <c r="C294" s="27" t="e">
        <f>C293/B293-1</f>
        <v>#DIV/0!</v>
      </c>
      <c r="D294" s="27" t="e">
        <f t="shared" ref="D294:E294" si="36">D293/C293-1</f>
        <v>#DIV/0!</v>
      </c>
      <c r="E294" s="27" t="e">
        <f t="shared" si="36"/>
        <v>#DIV/0!</v>
      </c>
    </row>
    <row r="295" spans="1:5" ht="24.75" thickBot="1" x14ac:dyDescent="0.3">
      <c r="A295" s="13" t="s">
        <v>28</v>
      </c>
      <c r="B295" s="14">
        <f>B202+B179+B66+B43</f>
        <v>0</v>
      </c>
      <c r="C295" s="14">
        <f>C202+C179+C66+C43</f>
        <v>0</v>
      </c>
      <c r="D295" s="14">
        <f>D202+D179+D66+D43</f>
        <v>0</v>
      </c>
      <c r="E295" s="14">
        <f>E202+E179+E66+E43</f>
        <v>0</v>
      </c>
    </row>
    <row r="296" spans="1:5" ht="24.75" thickBot="1" x14ac:dyDescent="0.3">
      <c r="A296" s="26" t="s">
        <v>1349</v>
      </c>
      <c r="B296" s="15"/>
      <c r="C296" s="27" t="e">
        <f>C295/B295-1</f>
        <v>#DIV/0!</v>
      </c>
      <c r="D296" s="27" t="e">
        <f t="shared" ref="D296:E296" si="37">D295/C295-1</f>
        <v>#DIV/0!</v>
      </c>
      <c r="E296" s="27" t="e">
        <f t="shared" si="37"/>
        <v>#DIV/0!</v>
      </c>
    </row>
    <row r="297" spans="1:5" ht="15.75" thickBot="1" x14ac:dyDescent="0.3">
      <c r="A297" s="13" t="s">
        <v>29</v>
      </c>
      <c r="B297" s="14">
        <f>B203+B180+B67+B44</f>
        <v>0</v>
      </c>
      <c r="C297" s="14">
        <f>C203+C180+C67+C44</f>
        <v>0</v>
      </c>
      <c r="D297" s="14">
        <f>D203+D180+D67+D44</f>
        <v>0</v>
      </c>
      <c r="E297" s="14">
        <f>E203+E180+E67+E44</f>
        <v>0</v>
      </c>
    </row>
    <row r="298" spans="1:5" ht="24.75" thickBot="1" x14ac:dyDescent="0.3">
      <c r="A298" s="26" t="s">
        <v>1350</v>
      </c>
      <c r="B298" s="15"/>
      <c r="C298" s="27" t="e">
        <f>C297/B297-1</f>
        <v>#DIV/0!</v>
      </c>
      <c r="D298" s="27" t="e">
        <f t="shared" ref="D298:E298" si="38">D297/C297-1</f>
        <v>#DIV/0!</v>
      </c>
      <c r="E298" s="27" t="e">
        <f t="shared" si="38"/>
        <v>#DIV/0!</v>
      </c>
    </row>
    <row r="299" spans="1:5" ht="24.75" thickBot="1" x14ac:dyDescent="0.3">
      <c r="A299" s="13" t="s">
        <v>30</v>
      </c>
      <c r="B299" s="14">
        <f>B204+B181+B68+B45</f>
        <v>155</v>
      </c>
      <c r="C299" s="14">
        <f>C204+C181+C68+C45</f>
        <v>0</v>
      </c>
      <c r="D299" s="14">
        <f>D204+D181+D68+D45</f>
        <v>0</v>
      </c>
      <c r="E299" s="14">
        <f>E204+E181+E68+E45</f>
        <v>0</v>
      </c>
    </row>
    <row r="300" spans="1:5" ht="24.75" thickBot="1" x14ac:dyDescent="0.3">
      <c r="A300" s="26" t="s">
        <v>1351</v>
      </c>
      <c r="B300" s="15"/>
      <c r="C300" s="27">
        <f>C299/B299-1</f>
        <v>-1</v>
      </c>
      <c r="D300" s="27" t="e">
        <f t="shared" ref="D300:E300" si="39">D299/C299-1</f>
        <v>#DIV/0!</v>
      </c>
      <c r="E300" s="27" t="e">
        <f t="shared" si="39"/>
        <v>#DIV/0!</v>
      </c>
    </row>
    <row r="301" spans="1:5" ht="15.75" thickBot="1" x14ac:dyDescent="0.3">
      <c r="A301" s="13" t="s">
        <v>59</v>
      </c>
      <c r="B301" s="14">
        <f>B88+B109+B129+B147+B224+B242+B262+B280</f>
        <v>0</v>
      </c>
      <c r="C301" s="14">
        <f>C88+C109+C129+C147+C224+C242+C262+C280</f>
        <v>0</v>
      </c>
      <c r="D301" s="14">
        <f>D88+D109+D129+D147+D224+D242+D262+D280</f>
        <v>0</v>
      </c>
      <c r="E301" s="14">
        <f>E88+E109+E129+E147+E224+E242+E262+E280</f>
        <v>0</v>
      </c>
    </row>
    <row r="302" spans="1:5" ht="24.75" thickBot="1" x14ac:dyDescent="0.3">
      <c r="A302" s="26" t="s">
        <v>1352</v>
      </c>
      <c r="B302" s="15"/>
      <c r="C302" s="27" t="e">
        <f>C301/B301-1</f>
        <v>#DIV/0!</v>
      </c>
      <c r="D302" s="27" t="e">
        <f t="shared" ref="D302:E302" si="40">D301/C301-1</f>
        <v>#DIV/0!</v>
      </c>
      <c r="E302" s="27" t="e">
        <f t="shared" si="40"/>
        <v>#DIV/0!</v>
      </c>
    </row>
    <row r="303" spans="1:5" ht="15.75" thickBot="1" x14ac:dyDescent="0.3">
      <c r="A303" s="1197" t="s">
        <v>60</v>
      </c>
      <c r="B303" s="1198">
        <f>B89+B110+B130+B148+B225+B243+B263+B281</f>
        <v>4000</v>
      </c>
      <c r="C303" s="1198">
        <f>C89+C110+C130+C148+C225+C243+C263+C281</f>
        <v>2000</v>
      </c>
      <c r="D303" s="1198">
        <f>D89+D110+D130+D148+D225+D243+D263+D281</f>
        <v>2000</v>
      </c>
      <c r="E303" s="1198">
        <f>E89+E110+E130+E148+E225+E243+E263+E281</f>
        <v>2000</v>
      </c>
    </row>
    <row r="304" spans="1:5" ht="24.75" thickBot="1" x14ac:dyDescent="0.3">
      <c r="A304" s="26" t="s">
        <v>1353</v>
      </c>
      <c r="B304" s="15"/>
      <c r="C304" s="27">
        <f>C303/B303-1</f>
        <v>-0.5</v>
      </c>
      <c r="D304" s="27">
        <f t="shared" ref="D304:E304" si="41">D303/C303-1</f>
        <v>0</v>
      </c>
      <c r="E304" s="27">
        <f t="shared" si="41"/>
        <v>0</v>
      </c>
    </row>
    <row r="305" spans="1:5" ht="15.75" thickBot="1" x14ac:dyDescent="0.3">
      <c r="A305" s="17" t="s">
        <v>32</v>
      </c>
      <c r="B305" s="18">
        <f>IF(B285-B284=0,0,"Error")</f>
        <v>0</v>
      </c>
      <c r="C305" s="18">
        <f t="shared" ref="C305:E305" si="42">IF(C285-C284=0,0,"Error")</f>
        <v>0</v>
      </c>
      <c r="D305" s="18">
        <f t="shared" si="42"/>
        <v>0</v>
      </c>
      <c r="E305" s="18">
        <f t="shared" si="42"/>
        <v>0</v>
      </c>
    </row>
    <row r="306" spans="1:5" ht="36.75" thickBot="1" x14ac:dyDescent="0.3">
      <c r="A306" s="600" t="s">
        <v>966</v>
      </c>
      <c r="B306" s="14">
        <v>64</v>
      </c>
      <c r="C306" s="14">
        <v>64</v>
      </c>
      <c r="D306" s="14">
        <v>64</v>
      </c>
      <c r="E306" s="14">
        <v>64</v>
      </c>
    </row>
    <row r="307" spans="1:5" ht="36.75" thickBot="1" x14ac:dyDescent="0.3">
      <c r="A307" s="600" t="s">
        <v>967</v>
      </c>
      <c r="B307" s="14">
        <v>5</v>
      </c>
      <c r="C307" s="31">
        <v>0</v>
      </c>
      <c r="D307" s="31">
        <v>0</v>
      </c>
      <c r="E307" s="31">
        <v>0</v>
      </c>
    </row>
  </sheetData>
  <mergeCells count="110">
    <mergeCell ref="A1:E1"/>
    <mergeCell ref="A2:E2"/>
    <mergeCell ref="B266:E266"/>
    <mergeCell ref="B267:E267"/>
    <mergeCell ref="B268:E268"/>
    <mergeCell ref="A269:A270"/>
    <mergeCell ref="A277:E277"/>
    <mergeCell ref="A278:A279"/>
    <mergeCell ref="B249:E249"/>
    <mergeCell ref="B250:E250"/>
    <mergeCell ref="A251:A252"/>
    <mergeCell ref="A259:E259"/>
    <mergeCell ref="A260:A261"/>
    <mergeCell ref="B265:E265"/>
    <mergeCell ref="A239:E239"/>
    <mergeCell ref="A240:A241"/>
    <mergeCell ref="A245:E245"/>
    <mergeCell ref="A246:E246"/>
    <mergeCell ref="B247:E247"/>
    <mergeCell ref="B248:E248"/>
    <mergeCell ref="A222:A223"/>
    <mergeCell ref="B227:E227"/>
    <mergeCell ref="B228:E228"/>
    <mergeCell ref="B229:E229"/>
    <mergeCell ref="B230:E230"/>
    <mergeCell ref="A231:A232"/>
    <mergeCell ref="B209:E209"/>
    <mergeCell ref="B210:E210"/>
    <mergeCell ref="B211:E211"/>
    <mergeCell ref="B212:E212"/>
    <mergeCell ref="A213:A214"/>
    <mergeCell ref="A221:E221"/>
    <mergeCell ref="B186:E186"/>
    <mergeCell ref="A187:A188"/>
    <mergeCell ref="A195:E195"/>
    <mergeCell ref="A196:A197"/>
    <mergeCell ref="A207:E207"/>
    <mergeCell ref="A208:E208"/>
    <mergeCell ref="A162:A163"/>
    <mergeCell ref="A170:A171"/>
    <mergeCell ref="A172:E172"/>
    <mergeCell ref="A173:A174"/>
    <mergeCell ref="B184:E184"/>
    <mergeCell ref="B185:E185"/>
    <mergeCell ref="A155:E155"/>
    <mergeCell ref="A156:E156"/>
    <mergeCell ref="A157:A158"/>
    <mergeCell ref="B159:E159"/>
    <mergeCell ref="B160:E160"/>
    <mergeCell ref="B161:E161"/>
    <mergeCell ref="B135:E135"/>
    <mergeCell ref="A136:A137"/>
    <mergeCell ref="A144:E144"/>
    <mergeCell ref="A145:A146"/>
    <mergeCell ref="B150:E150"/>
    <mergeCell ref="A151:E151"/>
    <mergeCell ref="A118:A119"/>
    <mergeCell ref="A126:E126"/>
    <mergeCell ref="A127:A128"/>
    <mergeCell ref="B132:E132"/>
    <mergeCell ref="B133:E133"/>
    <mergeCell ref="B134:E134"/>
    <mergeCell ref="A112:E112"/>
    <mergeCell ref="A113:E113"/>
    <mergeCell ref="B114:E114"/>
    <mergeCell ref="B115:E115"/>
    <mergeCell ref="B116:E116"/>
    <mergeCell ref="B117:E117"/>
    <mergeCell ref="B95:E95"/>
    <mergeCell ref="B96:E96"/>
    <mergeCell ref="B97:E97"/>
    <mergeCell ref="A98:A99"/>
    <mergeCell ref="A106:E106"/>
    <mergeCell ref="A107:A108"/>
    <mergeCell ref="A77:A78"/>
    <mergeCell ref="A85:E85"/>
    <mergeCell ref="A86:A87"/>
    <mergeCell ref="A91:A93"/>
    <mergeCell ref="B91:E93"/>
    <mergeCell ref="B94:E94"/>
    <mergeCell ref="A71:E71"/>
    <mergeCell ref="A72:E72"/>
    <mergeCell ref="B73:E73"/>
    <mergeCell ref="B74:E74"/>
    <mergeCell ref="B75:E75"/>
    <mergeCell ref="B76:E76"/>
    <mergeCell ref="B48:E48"/>
    <mergeCell ref="B49:E49"/>
    <mergeCell ref="B50:E50"/>
    <mergeCell ref="A52:A53"/>
    <mergeCell ref="A59:E59"/>
    <mergeCell ref="A60:A61"/>
    <mergeCell ref="B25:E25"/>
    <mergeCell ref="B26:E26"/>
    <mergeCell ref="B27:E27"/>
    <mergeCell ref="A28:A29"/>
    <mergeCell ref="A36:E36"/>
    <mergeCell ref="A37:A38"/>
    <mergeCell ref="B12:E12"/>
    <mergeCell ref="A13:A14"/>
    <mergeCell ref="B18:E18"/>
    <mergeCell ref="A19:E19"/>
    <mergeCell ref="A23:E23"/>
    <mergeCell ref="A24:E24"/>
    <mergeCell ref="A3:E3"/>
    <mergeCell ref="B5:E5"/>
    <mergeCell ref="B6:E6"/>
    <mergeCell ref="B7:E7"/>
    <mergeCell ref="A8:E8"/>
    <mergeCell ref="A9:E11"/>
  </mergeCells>
  <printOptions horizontalCentered="1" verticalCentered="1"/>
  <pageMargins left="0.11811023622047245" right="0.11811023622047245" top="0.15748031496062992" bottom="0.15748031496062992" header="0.31496062992125984" footer="0.31496062992125984"/>
  <pageSetup scale="30" orientation="landscape" r:id="rId1"/>
  <rowBreaks count="4" manualBreakCount="4">
    <brk id="70" max="16383" man="1"/>
    <brk id="125" max="16383" man="1"/>
    <brk id="194" max="16383" man="1"/>
    <brk id="26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3"/>
  <sheetViews>
    <sheetView view="pageBreakPreview" zoomScale="60" zoomScaleNormal="150" workbookViewId="0">
      <selection activeCell="I11" sqref="I11"/>
    </sheetView>
  </sheetViews>
  <sheetFormatPr defaultRowHeight="15" x14ac:dyDescent="0.25"/>
  <cols>
    <col min="1" max="1" width="28.5703125" customWidth="1"/>
    <col min="2" max="2" width="11.7109375" customWidth="1"/>
    <col min="3" max="3" width="17.85546875" customWidth="1"/>
    <col min="4" max="5" width="11.7109375" customWidth="1"/>
  </cols>
  <sheetData>
    <row r="1" spans="1:5" ht="15.75" x14ac:dyDescent="0.25">
      <c r="A1" s="2606" t="s">
        <v>1663</v>
      </c>
      <c r="B1" s="2606"/>
      <c r="C1" s="2606"/>
      <c r="D1" s="2606"/>
      <c r="E1" s="2606"/>
    </row>
    <row r="2" spans="1:5" ht="18" customHeight="1" x14ac:dyDescent="0.25">
      <c r="A2" s="1930" t="s">
        <v>864</v>
      </c>
      <c r="B2" s="1930"/>
      <c r="C2" s="1930"/>
      <c r="D2" s="1930"/>
      <c r="E2" s="1930"/>
    </row>
    <row r="3" spans="1:5" ht="18" customHeight="1" x14ac:dyDescent="0.25">
      <c r="A3" s="1888" t="s">
        <v>944</v>
      </c>
      <c r="B3" s="1888"/>
      <c r="C3" s="1888"/>
      <c r="D3" s="1888"/>
      <c r="E3" s="1888"/>
    </row>
    <row r="4" spans="1:5" ht="15.75" thickBot="1" x14ac:dyDescent="0.3">
      <c r="A4" s="34"/>
      <c r="B4" s="34"/>
      <c r="C4" s="34"/>
      <c r="D4" s="34"/>
      <c r="E4" s="34"/>
    </row>
    <row r="5" spans="1:5" ht="15.75" thickBot="1" x14ac:dyDescent="0.3">
      <c r="A5" s="1199" t="s">
        <v>0</v>
      </c>
      <c r="B5" s="1889" t="s">
        <v>654</v>
      </c>
      <c r="C5" s="1889"/>
      <c r="D5" s="1889"/>
      <c r="E5" s="1889"/>
    </row>
    <row r="6" spans="1:5" ht="15.75" thickBot="1" x14ac:dyDescent="0.3">
      <c r="A6" s="1199" t="s">
        <v>1</v>
      </c>
      <c r="B6" s="1890" t="s">
        <v>2</v>
      </c>
      <c r="C6" s="1891"/>
      <c r="D6" s="1891"/>
      <c r="E6" s="1892"/>
    </row>
    <row r="7" spans="1:5" ht="15.75" thickBot="1" x14ac:dyDescent="0.3">
      <c r="A7" s="1199" t="s">
        <v>3</v>
      </c>
      <c r="B7" s="1325" t="s">
        <v>861</v>
      </c>
      <c r="C7" s="1326"/>
      <c r="D7" s="1326"/>
      <c r="E7" s="1327"/>
    </row>
    <row r="8" spans="1:5" ht="15.75" thickBot="1" x14ac:dyDescent="0.3">
      <c r="A8" s="1893" t="s">
        <v>5</v>
      </c>
      <c r="B8" s="1894"/>
      <c r="C8" s="1894"/>
      <c r="D8" s="1894"/>
      <c r="E8" s="1895"/>
    </row>
    <row r="9" spans="1:5" ht="40.5" customHeight="1" thickBot="1" x14ac:dyDescent="0.3">
      <c r="A9" s="1904" t="s">
        <v>1519</v>
      </c>
      <c r="B9" s="1905"/>
      <c r="C9" s="1905"/>
      <c r="D9" s="1905"/>
      <c r="E9" s="1906"/>
    </row>
    <row r="10" spans="1:5" ht="36.6" hidden="1" customHeight="1" x14ac:dyDescent="0.25">
      <c r="A10" s="1904"/>
      <c r="B10" s="1905"/>
      <c r="C10" s="1905"/>
      <c r="D10" s="1905"/>
      <c r="E10" s="1906"/>
    </row>
    <row r="11" spans="1:5" ht="52.5" customHeight="1" thickBot="1" x14ac:dyDescent="0.3">
      <c r="A11" s="1200" t="s">
        <v>6</v>
      </c>
      <c r="B11" s="1907" t="s">
        <v>1520</v>
      </c>
      <c r="C11" s="1908"/>
      <c r="D11" s="1908"/>
      <c r="E11" s="1909"/>
    </row>
    <row r="12" spans="1:5" ht="23.25" customHeight="1" x14ac:dyDescent="0.25">
      <c r="A12" s="1902" t="s">
        <v>7</v>
      </c>
      <c r="B12" s="1201">
        <v>2019</v>
      </c>
      <c r="C12" s="1201">
        <v>2020</v>
      </c>
      <c r="D12" s="1201">
        <v>2021</v>
      </c>
      <c r="E12" s="1201">
        <v>2022</v>
      </c>
    </row>
    <row r="13" spans="1:5" ht="15.75" thickBot="1" x14ac:dyDescent="0.3">
      <c r="A13" s="1903"/>
      <c r="B13" s="1202" t="s">
        <v>8</v>
      </c>
      <c r="C13" s="1202" t="s">
        <v>9</v>
      </c>
      <c r="D13" s="1202" t="s">
        <v>9</v>
      </c>
      <c r="E13" s="1202" t="s">
        <v>9</v>
      </c>
    </row>
    <row r="14" spans="1:5" ht="15.75" thickBot="1" x14ac:dyDescent="0.3">
      <c r="A14" s="88" t="s">
        <v>92</v>
      </c>
      <c r="B14" s="52" t="s">
        <v>68</v>
      </c>
      <c r="C14" s="52" t="s">
        <v>69</v>
      </c>
      <c r="D14" s="52" t="s">
        <v>69</v>
      </c>
      <c r="E14" s="52" t="s">
        <v>69</v>
      </c>
    </row>
    <row r="15" spans="1:5" ht="15.75" thickBot="1" x14ac:dyDescent="0.3">
      <c r="A15" s="66" t="s">
        <v>93</v>
      </c>
      <c r="B15" s="52" t="s">
        <v>68</v>
      </c>
      <c r="C15" s="52" t="s">
        <v>69</v>
      </c>
      <c r="D15" s="52" t="s">
        <v>69</v>
      </c>
      <c r="E15" s="52" t="s">
        <v>69</v>
      </c>
    </row>
    <row r="16" spans="1:5" ht="23.25" thickBot="1" x14ac:dyDescent="0.3">
      <c r="A16" s="66" t="s">
        <v>67</v>
      </c>
      <c r="B16" s="52" t="s">
        <v>68</v>
      </c>
      <c r="C16" s="52" t="s">
        <v>69</v>
      </c>
      <c r="D16" s="52" t="s">
        <v>69</v>
      </c>
      <c r="E16" s="52" t="s">
        <v>69</v>
      </c>
    </row>
    <row r="17" spans="1:5" ht="39.75" customHeight="1" thickBot="1" x14ac:dyDescent="0.3">
      <c r="A17" s="61" t="s">
        <v>10</v>
      </c>
      <c r="B17" s="1910" t="s">
        <v>1521</v>
      </c>
      <c r="C17" s="1506"/>
      <c r="D17" s="1506"/>
      <c r="E17" s="1911"/>
    </row>
    <row r="18" spans="1:5" ht="23.25" customHeight="1" thickBot="1" x14ac:dyDescent="0.3">
      <c r="A18" s="1512" t="s">
        <v>11</v>
      </c>
      <c r="B18" s="1513"/>
      <c r="C18" s="1513"/>
      <c r="D18" s="1513"/>
      <c r="E18" s="1514"/>
    </row>
    <row r="19" spans="1:5" ht="15.75" thickBot="1" x14ac:dyDescent="0.3">
      <c r="A19" s="88" t="s">
        <v>92</v>
      </c>
      <c r="B19" s="52" t="s">
        <v>68</v>
      </c>
      <c r="C19" s="52" t="s">
        <v>69</v>
      </c>
      <c r="D19" s="52" t="s">
        <v>69</v>
      </c>
      <c r="E19" s="52" t="s">
        <v>69</v>
      </c>
    </row>
    <row r="20" spans="1:5" ht="15.75" thickBot="1" x14ac:dyDescent="0.3">
      <c r="A20" s="66" t="s">
        <v>93</v>
      </c>
      <c r="B20" s="52" t="s">
        <v>68</v>
      </c>
      <c r="C20" s="52" t="s">
        <v>69</v>
      </c>
      <c r="D20" s="52" t="s">
        <v>69</v>
      </c>
      <c r="E20" s="52" t="s">
        <v>69</v>
      </c>
    </row>
    <row r="21" spans="1:5" ht="23.25" thickBot="1" x14ac:dyDescent="0.3">
      <c r="A21" s="66" t="s">
        <v>67</v>
      </c>
      <c r="B21" s="52" t="s">
        <v>68</v>
      </c>
      <c r="C21" s="52" t="s">
        <v>69</v>
      </c>
      <c r="D21" s="52" t="s">
        <v>69</v>
      </c>
      <c r="E21" s="52" t="s">
        <v>69</v>
      </c>
    </row>
    <row r="22" spans="1:5" ht="15.75" thickBot="1" x14ac:dyDescent="0.3">
      <c r="A22" s="1912" t="s">
        <v>12</v>
      </c>
      <c r="B22" s="1913"/>
      <c r="C22" s="1913"/>
      <c r="D22" s="1913"/>
      <c r="E22" s="1914"/>
    </row>
    <row r="23" spans="1:5" ht="15.75" thickBot="1" x14ac:dyDescent="0.3">
      <c r="A23" s="1896" t="s">
        <v>13</v>
      </c>
      <c r="B23" s="1897"/>
      <c r="C23" s="1897"/>
      <c r="D23" s="1897"/>
      <c r="E23" s="1898"/>
    </row>
    <row r="24" spans="1:5" ht="15.75" thickBot="1" x14ac:dyDescent="0.3">
      <c r="A24" s="47" t="s">
        <v>14</v>
      </c>
      <c r="B24" s="1899" t="s">
        <v>1522</v>
      </c>
      <c r="C24" s="1900"/>
      <c r="D24" s="1900"/>
      <c r="E24" s="1901"/>
    </row>
    <row r="25" spans="1:5" ht="36" customHeight="1" thickBot="1" x14ac:dyDescent="0.3">
      <c r="A25" s="66" t="s">
        <v>15</v>
      </c>
      <c r="B25" s="1512" t="s">
        <v>1523</v>
      </c>
      <c r="C25" s="1513"/>
      <c r="D25" s="1513"/>
      <c r="E25" s="1514"/>
    </row>
    <row r="26" spans="1:5" ht="15.75" thickBot="1" x14ac:dyDescent="0.3">
      <c r="A26" s="66" t="s">
        <v>16</v>
      </c>
      <c r="B26" s="1879" t="s">
        <v>129</v>
      </c>
      <c r="C26" s="1880"/>
      <c r="D26" s="1880"/>
      <c r="E26" s="1881"/>
    </row>
    <row r="27" spans="1:5" ht="12.75" customHeight="1" x14ac:dyDescent="0.25">
      <c r="A27" s="1902"/>
      <c r="B27" s="64">
        <v>2019</v>
      </c>
      <c r="C27" s="64">
        <v>2020</v>
      </c>
      <c r="D27" s="64">
        <v>2021</v>
      </c>
      <c r="E27" s="64">
        <v>2022</v>
      </c>
    </row>
    <row r="28" spans="1:5" ht="9" customHeight="1" thickBot="1" x14ac:dyDescent="0.3">
      <c r="A28" s="1903"/>
      <c r="B28" s="63" t="s">
        <v>8</v>
      </c>
      <c r="C28" s="63" t="s">
        <v>9</v>
      </c>
      <c r="D28" s="63" t="s">
        <v>9</v>
      </c>
      <c r="E28" s="63" t="s">
        <v>9</v>
      </c>
    </row>
    <row r="29" spans="1:5" ht="15.75" thickBot="1" x14ac:dyDescent="0.3">
      <c r="A29" s="66" t="s">
        <v>17</v>
      </c>
      <c r="B29" s="46">
        <v>150</v>
      </c>
      <c r="C29" s="46">
        <v>200</v>
      </c>
      <c r="D29" s="46">
        <v>200</v>
      </c>
      <c r="E29" s="46">
        <v>200</v>
      </c>
    </row>
    <row r="30" spans="1:5" ht="15.75" thickBot="1" x14ac:dyDescent="0.3">
      <c r="A30" s="66" t="s">
        <v>18</v>
      </c>
      <c r="B30" s="46">
        <v>88000</v>
      </c>
      <c r="C30" s="46">
        <v>94000</v>
      </c>
      <c r="D30" s="46">
        <v>94000</v>
      </c>
      <c r="E30" s="46">
        <v>94000</v>
      </c>
    </row>
    <row r="31" spans="1:5" ht="15.75" thickBot="1" x14ac:dyDescent="0.3">
      <c r="A31" s="66" t="s">
        <v>19</v>
      </c>
      <c r="B31" s="46">
        <f>B30/B29</f>
        <v>586.66666666666663</v>
      </c>
      <c r="C31" s="46">
        <f t="shared" ref="C31:E31" si="0">C30/C29</f>
        <v>470</v>
      </c>
      <c r="D31" s="46">
        <f t="shared" si="0"/>
        <v>470</v>
      </c>
      <c r="E31" s="46">
        <f t="shared" si="0"/>
        <v>470</v>
      </c>
    </row>
    <row r="32" spans="1:5" ht="15.75" thickBot="1" x14ac:dyDescent="0.3">
      <c r="A32" s="66" t="s">
        <v>20</v>
      </c>
      <c r="B32" s="427" t="s">
        <v>21</v>
      </c>
      <c r="C32" s="65">
        <f>C29/B29-1</f>
        <v>0.33333333333333326</v>
      </c>
      <c r="D32" s="65">
        <f t="shared" ref="D32:E34" si="1">D29/C29-1</f>
        <v>0</v>
      </c>
      <c r="E32" s="65">
        <f t="shared" si="1"/>
        <v>0</v>
      </c>
    </row>
    <row r="33" spans="1:5" ht="15.75" thickBot="1" x14ac:dyDescent="0.3">
      <c r="A33" s="66" t="s">
        <v>22</v>
      </c>
      <c r="B33" s="427" t="s">
        <v>21</v>
      </c>
      <c r="C33" s="65">
        <f>C30/B30-1</f>
        <v>6.8181818181818121E-2</v>
      </c>
      <c r="D33" s="65">
        <f t="shared" si="1"/>
        <v>0</v>
      </c>
      <c r="E33" s="65">
        <f t="shared" si="1"/>
        <v>0</v>
      </c>
    </row>
    <row r="34" spans="1:5" ht="15.75" thickBot="1" x14ac:dyDescent="0.3">
      <c r="A34" s="66" t="s">
        <v>23</v>
      </c>
      <c r="B34" s="427" t="s">
        <v>21</v>
      </c>
      <c r="C34" s="65">
        <f>C31/B31-1</f>
        <v>-0.19886363636363635</v>
      </c>
      <c r="D34" s="65">
        <f t="shared" si="1"/>
        <v>0</v>
      </c>
      <c r="E34" s="65">
        <f t="shared" si="1"/>
        <v>0</v>
      </c>
    </row>
    <row r="35" spans="1:5" ht="15.75" thickBot="1" x14ac:dyDescent="0.3">
      <c r="A35" s="1519" t="s">
        <v>70</v>
      </c>
      <c r="B35" s="1520"/>
      <c r="C35" s="1520"/>
      <c r="D35" s="1520"/>
      <c r="E35" s="1521"/>
    </row>
    <row r="36" spans="1:5" ht="12.75" customHeight="1" x14ac:dyDescent="0.25">
      <c r="A36" s="1902"/>
      <c r="B36" s="64">
        <v>2019</v>
      </c>
      <c r="C36" s="64">
        <v>2020</v>
      </c>
      <c r="D36" s="64">
        <v>2021</v>
      </c>
      <c r="E36" s="64">
        <v>2022</v>
      </c>
    </row>
    <row r="37" spans="1:5" ht="9" customHeight="1" thickBot="1" x14ac:dyDescent="0.3">
      <c r="A37" s="1903"/>
      <c r="B37" s="63" t="s">
        <v>8</v>
      </c>
      <c r="C37" s="63" t="s">
        <v>9</v>
      </c>
      <c r="D37" s="63" t="s">
        <v>9</v>
      </c>
      <c r="E37" s="63" t="s">
        <v>9</v>
      </c>
    </row>
    <row r="38" spans="1:5" ht="15.75" thickBot="1" x14ac:dyDescent="0.3">
      <c r="A38" s="60" t="s">
        <v>24</v>
      </c>
      <c r="B38" s="44">
        <v>60000</v>
      </c>
      <c r="C38" s="44">
        <v>65000</v>
      </c>
      <c r="D38" s="44">
        <v>65000</v>
      </c>
      <c r="E38" s="44">
        <v>65000</v>
      </c>
    </row>
    <row r="39" spans="1:5" ht="24.75" thickBot="1" x14ac:dyDescent="0.3">
      <c r="A39" s="1203" t="s">
        <v>1307</v>
      </c>
      <c r="B39" s="53"/>
      <c r="C39" s="1204"/>
      <c r="D39" s="1204">
        <v>0</v>
      </c>
      <c r="E39" s="1204">
        <v>0</v>
      </c>
    </row>
    <row r="40" spans="1:5" ht="24.75" thickBot="1" x14ac:dyDescent="0.3">
      <c r="A40" s="1203" t="s">
        <v>1524</v>
      </c>
      <c r="B40" s="53"/>
      <c r="C40" s="1205"/>
      <c r="D40" s="1205">
        <v>0</v>
      </c>
      <c r="E40" s="1205">
        <v>0</v>
      </c>
    </row>
    <row r="41" spans="1:5" ht="24.75" thickBot="1" x14ac:dyDescent="0.3">
      <c r="A41" s="60" t="s">
        <v>25</v>
      </c>
      <c r="B41" s="44">
        <v>8000</v>
      </c>
      <c r="C41" s="44">
        <v>9000</v>
      </c>
      <c r="D41" s="44">
        <v>9000</v>
      </c>
      <c r="E41" s="44">
        <v>9000</v>
      </c>
    </row>
    <row r="42" spans="1:5" ht="36.75" thickBot="1" x14ac:dyDescent="0.3">
      <c r="A42" s="1203" t="s">
        <v>1309</v>
      </c>
      <c r="B42" s="53"/>
      <c r="C42" s="44"/>
      <c r="D42" s="44">
        <v>0</v>
      </c>
      <c r="E42" s="44">
        <v>0</v>
      </c>
    </row>
    <row r="43" spans="1:5" ht="36.75" thickBot="1" x14ac:dyDescent="0.3">
      <c r="A43" s="1203" t="s">
        <v>1525</v>
      </c>
      <c r="B43" s="53"/>
      <c r="C43" s="44"/>
      <c r="D43" s="44">
        <v>0</v>
      </c>
      <c r="E43" s="44">
        <v>0</v>
      </c>
    </row>
    <row r="44" spans="1:5" ht="15.75" thickBot="1" x14ac:dyDescent="0.3">
      <c r="A44" s="60" t="s">
        <v>26</v>
      </c>
      <c r="B44" s="53">
        <v>20000</v>
      </c>
      <c r="C44" s="1206">
        <v>20000</v>
      </c>
      <c r="D44" s="1207">
        <v>20000</v>
      </c>
      <c r="E44" s="44">
        <v>20000</v>
      </c>
    </row>
    <row r="45" spans="1:5" ht="36.75" thickBot="1" x14ac:dyDescent="0.3">
      <c r="A45" s="1203" t="s">
        <v>1311</v>
      </c>
      <c r="B45" s="53"/>
      <c r="C45" s="44"/>
      <c r="D45" s="44"/>
      <c r="E45" s="44"/>
    </row>
    <row r="46" spans="1:5" ht="36.75" thickBot="1" x14ac:dyDescent="0.3">
      <c r="A46" s="1203" t="s">
        <v>1526</v>
      </c>
      <c r="B46" s="53"/>
      <c r="C46" s="44"/>
      <c r="D46" s="44"/>
      <c r="E46" s="44"/>
    </row>
    <row r="47" spans="1:5" ht="15.75" thickBot="1" x14ac:dyDescent="0.3">
      <c r="A47" s="60" t="s">
        <v>27</v>
      </c>
      <c r="B47" s="53">
        <v>0</v>
      </c>
      <c r="C47" s="44">
        <v>0</v>
      </c>
      <c r="D47" s="44">
        <v>0</v>
      </c>
      <c r="E47" s="44">
        <v>0</v>
      </c>
    </row>
    <row r="48" spans="1:5" ht="24.75" thickBot="1" x14ac:dyDescent="0.3">
      <c r="A48" s="1203" t="s">
        <v>1313</v>
      </c>
      <c r="B48" s="53"/>
      <c r="C48" s="44"/>
      <c r="D48" s="44"/>
      <c r="E48" s="44"/>
    </row>
    <row r="49" spans="1:5" ht="24.75" thickBot="1" x14ac:dyDescent="0.3">
      <c r="A49" s="1203" t="s">
        <v>1527</v>
      </c>
      <c r="B49" s="53"/>
      <c r="C49" s="44"/>
      <c r="D49" s="44"/>
      <c r="E49" s="44"/>
    </row>
    <row r="50" spans="1:5" ht="15.75" thickBot="1" x14ac:dyDescent="0.3">
      <c r="A50" s="60" t="s">
        <v>28</v>
      </c>
      <c r="B50" s="53"/>
      <c r="C50" s="44"/>
      <c r="D50" s="44"/>
      <c r="E50" s="44"/>
    </row>
    <row r="51" spans="1:5" ht="36.75" thickBot="1" x14ac:dyDescent="0.3">
      <c r="A51" s="1203" t="s">
        <v>1315</v>
      </c>
      <c r="B51" s="53"/>
      <c r="C51" s="44"/>
      <c r="D51" s="44"/>
      <c r="E51" s="44"/>
    </row>
    <row r="52" spans="1:5" ht="36.75" thickBot="1" x14ac:dyDescent="0.3">
      <c r="A52" s="1203" t="s">
        <v>1528</v>
      </c>
      <c r="B52" s="53"/>
      <c r="C52" s="44"/>
      <c r="D52" s="44"/>
      <c r="E52" s="44"/>
    </row>
    <row r="53" spans="1:5" ht="15.75" thickBot="1" x14ac:dyDescent="0.3">
      <c r="A53" s="60" t="s">
        <v>29</v>
      </c>
      <c r="B53" s="53">
        <v>0</v>
      </c>
      <c r="C53" s="44">
        <v>0</v>
      </c>
      <c r="D53" s="44">
        <v>0</v>
      </c>
      <c r="E53" s="44">
        <v>0</v>
      </c>
    </row>
    <row r="54" spans="1:5" ht="36.75" thickBot="1" x14ac:dyDescent="0.3">
      <c r="A54" s="1203" t="s">
        <v>1317</v>
      </c>
      <c r="B54" s="53"/>
      <c r="C54" s="44"/>
      <c r="D54" s="44"/>
      <c r="E54" s="44"/>
    </row>
    <row r="55" spans="1:5" ht="36.75" thickBot="1" x14ac:dyDescent="0.3">
      <c r="A55" s="1203" t="s">
        <v>1529</v>
      </c>
      <c r="B55" s="53"/>
      <c r="C55" s="44"/>
      <c r="D55" s="44"/>
      <c r="E55" s="44"/>
    </row>
    <row r="56" spans="1:5" ht="24.75" thickBot="1" x14ac:dyDescent="0.3">
      <c r="A56" s="60" t="s">
        <v>30</v>
      </c>
      <c r="B56" s="53">
        <v>0</v>
      </c>
      <c r="C56" s="44">
        <v>0</v>
      </c>
      <c r="D56" s="44">
        <v>0</v>
      </c>
      <c r="E56" s="44">
        <v>0</v>
      </c>
    </row>
    <row r="57" spans="1:5" ht="36.75" thickBot="1" x14ac:dyDescent="0.3">
      <c r="A57" s="1203" t="s">
        <v>1319</v>
      </c>
      <c r="B57" s="53"/>
      <c r="C57" s="44"/>
      <c r="D57" s="44"/>
      <c r="E57" s="44"/>
    </row>
    <row r="58" spans="1:5" ht="36.75" thickBot="1" x14ac:dyDescent="0.3">
      <c r="A58" s="1203" t="s">
        <v>1530</v>
      </c>
      <c r="B58" s="53"/>
      <c r="C58" s="44"/>
      <c r="D58" s="44"/>
      <c r="E58" s="44"/>
    </row>
    <row r="59" spans="1:5" x14ac:dyDescent="0.25">
      <c r="A59" s="45" t="s">
        <v>31</v>
      </c>
      <c r="B59" s="68">
        <f>B56+B53+B50+B47+B44+B41+B38</f>
        <v>88000</v>
      </c>
      <c r="C59" s="68">
        <f t="shared" ref="C59:E59" si="2">C56+C53+C50+C47+C44+C41+C38</f>
        <v>94000</v>
      </c>
      <c r="D59" s="68">
        <f t="shared" si="2"/>
        <v>94000</v>
      </c>
      <c r="E59" s="68">
        <f t="shared" si="2"/>
        <v>94000</v>
      </c>
    </row>
    <row r="60" spans="1:5" ht="14.45" customHeight="1" x14ac:dyDescent="0.25">
      <c r="A60" s="1921" t="s">
        <v>1531</v>
      </c>
      <c r="B60" s="1923"/>
      <c r="C60" s="1923"/>
      <c r="D60" s="1923"/>
      <c r="E60" s="1923"/>
    </row>
    <row r="61" spans="1:5" ht="9" customHeight="1" x14ac:dyDescent="0.25">
      <c r="A61" s="1922"/>
      <c r="B61" s="1923"/>
      <c r="C61" s="1923"/>
      <c r="D61" s="1923"/>
      <c r="E61" s="1923"/>
    </row>
    <row r="62" spans="1:5" ht="15.75" thickBot="1" x14ac:dyDescent="0.3">
      <c r="A62" s="1208" t="s">
        <v>32</v>
      </c>
      <c r="B62" s="1209">
        <f>IF(B59-B30=0,0,"Error")</f>
        <v>0</v>
      </c>
      <c r="C62" s="1209">
        <f>IF(C59-C30=0,0,"Error")</f>
        <v>0</v>
      </c>
      <c r="D62" s="1209">
        <f>IF(D59-D30=0,0,"Error")</f>
        <v>0</v>
      </c>
      <c r="E62" s="1209">
        <f>IF(E59-E30=0,0,"Error")</f>
        <v>0</v>
      </c>
    </row>
    <row r="63" spans="1:5" ht="15.75" thickBot="1" x14ac:dyDescent="0.3">
      <c r="A63" s="1210" t="s">
        <v>1532</v>
      </c>
      <c r="B63" s="1899" t="s">
        <v>62</v>
      </c>
      <c r="C63" s="1900"/>
      <c r="D63" s="1900"/>
      <c r="E63" s="1901"/>
    </row>
    <row r="64" spans="1:5" ht="15.75" thickBot="1" x14ac:dyDescent="0.3">
      <c r="A64" s="66" t="s">
        <v>15</v>
      </c>
      <c r="B64" s="1512" t="s">
        <v>62</v>
      </c>
      <c r="C64" s="1513"/>
      <c r="D64" s="1513"/>
      <c r="E64" s="1514"/>
    </row>
    <row r="65" spans="1:5" ht="15.75" thickBot="1" x14ac:dyDescent="0.3">
      <c r="A65" s="66" t="s">
        <v>16</v>
      </c>
      <c r="B65" s="1879" t="s">
        <v>62</v>
      </c>
      <c r="C65" s="1880"/>
      <c r="D65" s="1880"/>
      <c r="E65" s="1881"/>
    </row>
    <row r="66" spans="1:5" ht="15.75" thickBot="1" x14ac:dyDescent="0.3">
      <c r="A66" s="66" t="s">
        <v>17</v>
      </c>
      <c r="B66" s="46"/>
      <c r="C66" s="46"/>
      <c r="D66" s="46"/>
      <c r="E66" s="46"/>
    </row>
    <row r="67" spans="1:5" ht="12.75" customHeight="1" x14ac:dyDescent="0.25">
      <c r="A67" s="1902"/>
      <c r="B67" s="64">
        <v>2019</v>
      </c>
      <c r="C67" s="64">
        <v>2020</v>
      </c>
      <c r="D67" s="64">
        <v>2021</v>
      </c>
      <c r="E67" s="64">
        <v>2022</v>
      </c>
    </row>
    <row r="68" spans="1:5" ht="9" customHeight="1" thickBot="1" x14ac:dyDescent="0.3">
      <c r="A68" s="1903"/>
      <c r="B68" s="63" t="s">
        <v>8</v>
      </c>
      <c r="C68" s="63" t="s">
        <v>9</v>
      </c>
      <c r="D68" s="63" t="s">
        <v>9</v>
      </c>
      <c r="E68" s="63" t="s">
        <v>9</v>
      </c>
    </row>
    <row r="69" spans="1:5" ht="15.75" thickBot="1" x14ac:dyDescent="0.3">
      <c r="A69" s="66" t="s">
        <v>18</v>
      </c>
      <c r="B69" s="53"/>
      <c r="C69" s="53"/>
      <c r="D69" s="53"/>
      <c r="E69" s="53"/>
    </row>
    <row r="70" spans="1:5" ht="15.75" thickBot="1" x14ac:dyDescent="0.3">
      <c r="A70" s="66" t="s">
        <v>19</v>
      </c>
      <c r="B70" s="46" t="e">
        <f>B69/B66</f>
        <v>#DIV/0!</v>
      </c>
      <c r="C70" s="46" t="e">
        <f>C69/C66</f>
        <v>#DIV/0!</v>
      </c>
      <c r="D70" s="46" t="e">
        <f>D69/D66</f>
        <v>#DIV/0!</v>
      </c>
      <c r="E70" s="46" t="e">
        <f>E69/E66</f>
        <v>#DIV/0!</v>
      </c>
    </row>
    <row r="71" spans="1:5" ht="15.75" thickBot="1" x14ac:dyDescent="0.3">
      <c r="A71" s="66" t="s">
        <v>20</v>
      </c>
      <c r="B71" s="427"/>
      <c r="C71" s="65" t="e">
        <f>C66/B66-1</f>
        <v>#DIV/0!</v>
      </c>
      <c r="D71" s="65" t="e">
        <f>D66/C66-1</f>
        <v>#DIV/0!</v>
      </c>
      <c r="E71" s="65" t="e">
        <f>E66/D66-1</f>
        <v>#DIV/0!</v>
      </c>
    </row>
    <row r="72" spans="1:5" ht="15.75" thickBot="1" x14ac:dyDescent="0.3">
      <c r="A72" s="66" t="s">
        <v>22</v>
      </c>
      <c r="B72" s="427"/>
      <c r="C72" s="65" t="e">
        <f>C69/B69-1</f>
        <v>#DIV/0!</v>
      </c>
      <c r="D72" s="65" t="e">
        <f t="shared" ref="D72:E73" si="3">D69/C69-1</f>
        <v>#DIV/0!</v>
      </c>
      <c r="E72" s="65" t="e">
        <f t="shared" si="3"/>
        <v>#DIV/0!</v>
      </c>
    </row>
    <row r="73" spans="1:5" ht="15.75" thickBot="1" x14ac:dyDescent="0.3">
      <c r="A73" s="66" t="s">
        <v>23</v>
      </c>
      <c r="B73" s="427"/>
      <c r="C73" s="65" t="e">
        <f>C70/B70-1</f>
        <v>#DIV/0!</v>
      </c>
      <c r="D73" s="65" t="e">
        <f t="shared" si="3"/>
        <v>#DIV/0!</v>
      </c>
      <c r="E73" s="65" t="e">
        <f t="shared" si="3"/>
        <v>#DIV/0!</v>
      </c>
    </row>
    <row r="74" spans="1:5" ht="24.75" customHeight="1" thickBot="1" x14ac:dyDescent="0.3">
      <c r="A74" s="1519" t="s">
        <v>1533</v>
      </c>
      <c r="B74" s="1520"/>
      <c r="C74" s="1520"/>
      <c r="D74" s="1520"/>
      <c r="E74" s="1521"/>
    </row>
    <row r="75" spans="1:5" ht="12.75" customHeight="1" x14ac:dyDescent="0.25">
      <c r="A75" s="1902"/>
      <c r="B75" s="64">
        <v>2019</v>
      </c>
      <c r="C75" s="64">
        <v>2020</v>
      </c>
      <c r="D75" s="64">
        <v>2021</v>
      </c>
      <c r="E75" s="64">
        <v>2022</v>
      </c>
    </row>
    <row r="76" spans="1:5" ht="9" customHeight="1" thickBot="1" x14ac:dyDescent="0.3">
      <c r="A76" s="1903"/>
      <c r="B76" s="63" t="s">
        <v>8</v>
      </c>
      <c r="C76" s="63" t="s">
        <v>9</v>
      </c>
      <c r="D76" s="63" t="s">
        <v>9</v>
      </c>
      <c r="E76" s="63" t="s">
        <v>9</v>
      </c>
    </row>
    <row r="77" spans="1:5" ht="24.75" customHeight="1" thickBot="1" x14ac:dyDescent="0.3">
      <c r="A77" s="60" t="s">
        <v>24</v>
      </c>
      <c r="B77" s="44"/>
      <c r="C77" s="44"/>
      <c r="D77" s="44"/>
      <c r="E77" s="44"/>
    </row>
    <row r="78" spans="1:5" ht="38.25" customHeight="1" thickBot="1" x14ac:dyDescent="0.3">
      <c r="A78" s="1203" t="s">
        <v>1307</v>
      </c>
      <c r="B78" s="53"/>
      <c r="C78" s="1205"/>
      <c r="D78" s="1205"/>
      <c r="E78" s="1205"/>
    </row>
    <row r="79" spans="1:5" ht="24.75" customHeight="1" thickBot="1" x14ac:dyDescent="0.3">
      <c r="A79" s="1203" t="s">
        <v>1322</v>
      </c>
      <c r="B79" s="53"/>
      <c r="C79" s="1205"/>
      <c r="D79" s="1205"/>
      <c r="E79" s="1205"/>
    </row>
    <row r="80" spans="1:5" ht="24.75" customHeight="1" thickBot="1" x14ac:dyDescent="0.3">
      <c r="A80" s="60" t="s">
        <v>25</v>
      </c>
      <c r="B80" s="44"/>
      <c r="C80" s="44"/>
      <c r="D80" s="44"/>
      <c r="E80" s="44"/>
    </row>
    <row r="81" spans="1:5" ht="39" customHeight="1" thickBot="1" x14ac:dyDescent="0.3">
      <c r="A81" s="1203" t="s">
        <v>1309</v>
      </c>
      <c r="B81" s="53"/>
      <c r="C81" s="44"/>
      <c r="D81" s="44"/>
      <c r="E81" s="44"/>
    </row>
    <row r="82" spans="1:5" ht="35.25" customHeight="1" thickBot="1" x14ac:dyDescent="0.3">
      <c r="A82" s="1203" t="s">
        <v>1323</v>
      </c>
      <c r="B82" s="53"/>
      <c r="C82" s="44"/>
      <c r="D82" s="44"/>
      <c r="E82" s="44"/>
    </row>
    <row r="83" spans="1:5" ht="24.75" customHeight="1" thickBot="1" x14ac:dyDescent="0.3">
      <c r="A83" s="60" t="s">
        <v>26</v>
      </c>
      <c r="B83" s="53"/>
      <c r="C83" s="44"/>
      <c r="D83" s="44"/>
      <c r="E83" s="44"/>
    </row>
    <row r="84" spans="1:5" ht="36.75" thickBot="1" x14ac:dyDescent="0.3">
      <c r="A84" s="1203" t="s">
        <v>1311</v>
      </c>
      <c r="B84" s="53"/>
      <c r="C84" s="44"/>
      <c r="D84" s="44"/>
      <c r="E84" s="44"/>
    </row>
    <row r="85" spans="1:5" ht="36.75" thickBot="1" x14ac:dyDescent="0.3">
      <c r="A85" s="1203" t="s">
        <v>1324</v>
      </c>
      <c r="B85" s="53"/>
      <c r="C85" s="44"/>
      <c r="D85" s="44"/>
      <c r="E85" s="44"/>
    </row>
    <row r="86" spans="1:5" ht="15.75" thickBot="1" x14ac:dyDescent="0.3">
      <c r="A86" s="60" t="s">
        <v>27</v>
      </c>
      <c r="B86" s="53"/>
      <c r="C86" s="44"/>
      <c r="D86" s="44"/>
      <c r="E86" s="44"/>
    </row>
    <row r="87" spans="1:5" ht="24.75" thickBot="1" x14ac:dyDescent="0.3">
      <c r="A87" s="1203" t="s">
        <v>1313</v>
      </c>
      <c r="B87" s="53"/>
      <c r="C87" s="44"/>
      <c r="D87" s="44"/>
      <c r="E87" s="44"/>
    </row>
    <row r="88" spans="1:5" ht="24.75" thickBot="1" x14ac:dyDescent="0.3">
      <c r="A88" s="1203" t="s">
        <v>1325</v>
      </c>
      <c r="B88" s="53"/>
      <c r="C88" s="44"/>
      <c r="D88" s="44"/>
      <c r="E88" s="44"/>
    </row>
    <row r="89" spans="1:5" ht="15.75" thickBot="1" x14ac:dyDescent="0.3">
      <c r="A89" s="60" t="s">
        <v>28</v>
      </c>
      <c r="B89" s="53"/>
      <c r="C89" s="44"/>
      <c r="D89" s="44"/>
      <c r="E89" s="44"/>
    </row>
    <row r="90" spans="1:5" ht="30.75" customHeight="1" thickBot="1" x14ac:dyDescent="0.3">
      <c r="A90" s="1203" t="s">
        <v>1315</v>
      </c>
      <c r="B90" s="53"/>
      <c r="C90" s="44"/>
      <c r="D90" s="44"/>
      <c r="E90" s="44"/>
    </row>
    <row r="91" spans="1:5" ht="26.25" customHeight="1" thickBot="1" x14ac:dyDescent="0.3">
      <c r="A91" s="1203" t="s">
        <v>1326</v>
      </c>
      <c r="B91" s="53"/>
      <c r="C91" s="44"/>
      <c r="D91" s="44"/>
      <c r="E91" s="44"/>
    </row>
    <row r="92" spans="1:5" ht="15.75" thickBot="1" x14ac:dyDescent="0.3">
      <c r="A92" s="60" t="s">
        <v>29</v>
      </c>
      <c r="B92" s="53"/>
      <c r="C92" s="44"/>
      <c r="D92" s="44"/>
      <c r="E92" s="44"/>
    </row>
    <row r="93" spans="1:5" ht="36.75" thickBot="1" x14ac:dyDescent="0.3">
      <c r="A93" s="1203" t="s">
        <v>1317</v>
      </c>
      <c r="B93" s="53"/>
      <c r="C93" s="44"/>
      <c r="D93" s="44"/>
      <c r="E93" s="44"/>
    </row>
    <row r="94" spans="1:5" ht="24.75" thickBot="1" x14ac:dyDescent="0.3">
      <c r="A94" s="1203" t="s">
        <v>1327</v>
      </c>
      <c r="B94" s="53"/>
      <c r="C94" s="44"/>
      <c r="D94" s="44"/>
      <c r="E94" s="44"/>
    </row>
    <row r="95" spans="1:5" ht="24.75" thickBot="1" x14ac:dyDescent="0.3">
      <c r="A95" s="60" t="s">
        <v>30</v>
      </c>
      <c r="B95" s="53"/>
      <c r="C95" s="44"/>
      <c r="D95" s="44"/>
      <c r="E95" s="44"/>
    </row>
    <row r="96" spans="1:5" ht="36.75" thickBot="1" x14ac:dyDescent="0.3">
      <c r="A96" s="1203" t="s">
        <v>1319</v>
      </c>
      <c r="B96" s="53"/>
      <c r="C96" s="44"/>
      <c r="D96" s="44"/>
      <c r="E96" s="44"/>
    </row>
    <row r="97" spans="1:5" ht="36.75" thickBot="1" x14ac:dyDescent="0.3">
      <c r="A97" s="1203" t="s">
        <v>1328</v>
      </c>
      <c r="B97" s="53"/>
      <c r="C97" s="44"/>
      <c r="D97" s="44"/>
      <c r="E97" s="44"/>
    </row>
    <row r="98" spans="1:5" ht="15.75" thickBot="1" x14ac:dyDescent="0.3">
      <c r="A98" s="1211" t="s">
        <v>53</v>
      </c>
      <c r="B98" s="53">
        <f>B95+B92+B89+B86+B83+B80+B77</f>
        <v>0</v>
      </c>
      <c r="C98" s="53">
        <f t="shared" ref="C98:E98" si="4">C95+C92+C89+C86+C83+C80+C77</f>
        <v>0</v>
      </c>
      <c r="D98" s="53">
        <f t="shared" si="4"/>
        <v>0</v>
      </c>
      <c r="E98" s="53">
        <f t="shared" si="4"/>
        <v>0</v>
      </c>
    </row>
    <row r="99" spans="1:5" x14ac:dyDescent="0.25">
      <c r="A99" s="1915" t="s">
        <v>1329</v>
      </c>
      <c r="B99" s="1917"/>
      <c r="C99" s="1917"/>
      <c r="D99" s="1917"/>
      <c r="E99" s="1918"/>
    </row>
    <row r="100" spans="1:5" x14ac:dyDescent="0.25">
      <c r="A100" s="1916"/>
      <c r="B100" s="1919"/>
      <c r="C100" s="1919"/>
      <c r="D100" s="1919"/>
      <c r="E100" s="1920"/>
    </row>
    <row r="101" spans="1:5" ht="17.25" customHeight="1" thickBot="1" x14ac:dyDescent="0.3">
      <c r="A101" s="1208" t="s">
        <v>32</v>
      </c>
      <c r="B101" s="1209">
        <f>IF(B98-B69=0,0,"Error")</f>
        <v>0</v>
      </c>
      <c r="C101" s="1209">
        <f>IF(C98-C69=0,0,"Error")</f>
        <v>0</v>
      </c>
      <c r="D101" s="1209">
        <f>IF(D98-D69=0,0,"Error")</f>
        <v>0</v>
      </c>
      <c r="E101" s="1209">
        <f>IF(E98-E69=0,0,"Error")</f>
        <v>0</v>
      </c>
    </row>
    <row r="102" spans="1:5" ht="15.75" thickBot="1" x14ac:dyDescent="0.3">
      <c r="A102" s="1896" t="s">
        <v>39</v>
      </c>
      <c r="B102" s="1897"/>
      <c r="C102" s="1897"/>
      <c r="D102" s="1897"/>
      <c r="E102" s="1898"/>
    </row>
    <row r="103" spans="1:5" ht="15.75" thickBot="1" x14ac:dyDescent="0.3">
      <c r="A103" s="1896" t="s">
        <v>40</v>
      </c>
      <c r="B103" s="1897"/>
      <c r="C103" s="1897"/>
      <c r="D103" s="1897"/>
      <c r="E103" s="1898"/>
    </row>
    <row r="104" spans="1:5" ht="15.75" thickBot="1" x14ac:dyDescent="0.3">
      <c r="A104" s="67" t="s">
        <v>56</v>
      </c>
      <c r="B104" s="1926" t="s">
        <v>1344</v>
      </c>
      <c r="C104" s="1927"/>
      <c r="D104" s="1927"/>
      <c r="E104" s="1928"/>
    </row>
    <row r="105" spans="1:5" ht="15.75" thickBot="1" x14ac:dyDescent="0.3">
      <c r="A105" s="47" t="s">
        <v>14</v>
      </c>
      <c r="B105" s="1899" t="s">
        <v>62</v>
      </c>
      <c r="C105" s="1900"/>
      <c r="D105" s="1900"/>
      <c r="E105" s="1901"/>
    </row>
    <row r="106" spans="1:5" ht="17.25" customHeight="1" thickBot="1" x14ac:dyDescent="0.3">
      <c r="A106" s="66" t="s">
        <v>15</v>
      </c>
      <c r="B106" s="1512" t="s">
        <v>1534</v>
      </c>
      <c r="C106" s="1513"/>
      <c r="D106" s="1513"/>
      <c r="E106" s="1514"/>
    </row>
    <row r="107" spans="1:5" ht="15.75" thickBot="1" x14ac:dyDescent="0.3">
      <c r="A107" s="66" t="s">
        <v>16</v>
      </c>
      <c r="B107" s="1879" t="s">
        <v>52</v>
      </c>
      <c r="C107" s="1880"/>
      <c r="D107" s="1880"/>
      <c r="E107" s="1881"/>
    </row>
    <row r="108" spans="1:5" ht="12.75" customHeight="1" x14ac:dyDescent="0.25">
      <c r="A108" s="1902"/>
      <c r="B108" s="64">
        <v>2019</v>
      </c>
      <c r="C108" s="64">
        <v>2020</v>
      </c>
      <c r="D108" s="64">
        <v>2021</v>
      </c>
      <c r="E108" s="64">
        <v>2022</v>
      </c>
    </row>
    <row r="109" spans="1:5" ht="9" customHeight="1" thickBot="1" x14ac:dyDescent="0.3">
      <c r="A109" s="1903"/>
      <c r="B109" s="63" t="s">
        <v>8</v>
      </c>
      <c r="C109" s="63" t="s">
        <v>9</v>
      </c>
      <c r="D109" s="63" t="s">
        <v>9</v>
      </c>
      <c r="E109" s="63" t="s">
        <v>9</v>
      </c>
    </row>
    <row r="110" spans="1:5" ht="15.75" thickBot="1" x14ac:dyDescent="0.3">
      <c r="A110" s="66" t="s">
        <v>17</v>
      </c>
      <c r="B110" s="46">
        <v>35</v>
      </c>
      <c r="C110" s="46">
        <v>90</v>
      </c>
      <c r="D110" s="46">
        <v>40</v>
      </c>
      <c r="E110" s="46"/>
    </row>
    <row r="111" spans="1:5" ht="15.75" thickBot="1" x14ac:dyDescent="0.3">
      <c r="A111" s="66" t="s">
        <v>18</v>
      </c>
      <c r="B111" s="46">
        <v>3000</v>
      </c>
      <c r="C111" s="46">
        <v>15000</v>
      </c>
      <c r="D111" s="46">
        <v>10000</v>
      </c>
      <c r="E111" s="46"/>
    </row>
    <row r="112" spans="1:5" ht="15.75" thickBot="1" x14ac:dyDescent="0.3">
      <c r="A112" s="66" t="s">
        <v>19</v>
      </c>
      <c r="B112" s="46">
        <f>B111/B110</f>
        <v>85.714285714285708</v>
      </c>
      <c r="C112" s="46">
        <f t="shared" ref="C112:D112" si="5">C111/C110</f>
        <v>166.66666666666666</v>
      </c>
      <c r="D112" s="46">
        <f t="shared" si="5"/>
        <v>250</v>
      </c>
      <c r="E112" s="46"/>
    </row>
    <row r="113" spans="1:5" ht="15.75" thickBot="1" x14ac:dyDescent="0.3">
      <c r="A113" s="66" t="s">
        <v>20</v>
      </c>
      <c r="B113" s="427" t="s">
        <v>21</v>
      </c>
      <c r="C113" s="65">
        <f>C110/B110-1</f>
        <v>1.5714285714285716</v>
      </c>
      <c r="D113" s="65">
        <f t="shared" ref="D113:E115" si="6">D110/C110-1</f>
        <v>-0.55555555555555558</v>
      </c>
      <c r="E113" s="65">
        <f t="shared" si="6"/>
        <v>-1</v>
      </c>
    </row>
    <row r="114" spans="1:5" ht="15.75" thickBot="1" x14ac:dyDescent="0.3">
      <c r="A114" s="66" t="s">
        <v>22</v>
      </c>
      <c r="B114" s="427" t="s">
        <v>21</v>
      </c>
      <c r="C114" s="65">
        <f>C111/B111-1</f>
        <v>4</v>
      </c>
      <c r="D114" s="65">
        <f t="shared" si="6"/>
        <v>-0.33333333333333337</v>
      </c>
      <c r="E114" s="65">
        <f t="shared" si="6"/>
        <v>-1</v>
      </c>
    </row>
    <row r="115" spans="1:5" ht="15.75" thickBot="1" x14ac:dyDescent="0.3">
      <c r="A115" s="66" t="s">
        <v>23</v>
      </c>
      <c r="B115" s="427" t="s">
        <v>21</v>
      </c>
      <c r="C115" s="65">
        <f>C112/B112-1</f>
        <v>0.94444444444444442</v>
      </c>
      <c r="D115" s="65">
        <f t="shared" si="6"/>
        <v>0.5</v>
      </c>
      <c r="E115" s="65">
        <f t="shared" si="6"/>
        <v>-1</v>
      </c>
    </row>
    <row r="116" spans="1:5" ht="15.75" thickBot="1" x14ac:dyDescent="0.3">
      <c r="A116" s="1519" t="s">
        <v>70</v>
      </c>
      <c r="B116" s="1520"/>
      <c r="C116" s="1520"/>
      <c r="D116" s="1520"/>
      <c r="E116" s="1521"/>
    </row>
    <row r="117" spans="1:5" ht="12.75" customHeight="1" x14ac:dyDescent="0.25">
      <c r="A117" s="1902"/>
      <c r="B117" s="64">
        <v>2019</v>
      </c>
      <c r="C117" s="64">
        <v>2020</v>
      </c>
      <c r="D117" s="64">
        <v>2021</v>
      </c>
      <c r="E117" s="64">
        <v>2022</v>
      </c>
    </row>
    <row r="118" spans="1:5" ht="9" customHeight="1" thickBot="1" x14ac:dyDescent="0.3">
      <c r="A118" s="1903"/>
      <c r="B118" s="63" t="s">
        <v>8</v>
      </c>
      <c r="C118" s="63" t="s">
        <v>9</v>
      </c>
      <c r="D118" s="63" t="s">
        <v>9</v>
      </c>
      <c r="E118" s="63" t="s">
        <v>9</v>
      </c>
    </row>
    <row r="119" spans="1:5" ht="15.75" thickBot="1" x14ac:dyDescent="0.3">
      <c r="A119" s="60" t="s">
        <v>42</v>
      </c>
      <c r="B119" s="44"/>
      <c r="C119" s="44"/>
      <c r="D119" s="44"/>
      <c r="E119" s="44"/>
    </row>
    <row r="120" spans="1:5" ht="15.75" thickBot="1" x14ac:dyDescent="0.3">
      <c r="A120" s="60" t="s">
        <v>43</v>
      </c>
      <c r="B120" s="53">
        <v>3000</v>
      </c>
      <c r="C120" s="44">
        <v>15000</v>
      </c>
      <c r="D120" s="44">
        <v>10000</v>
      </c>
      <c r="E120" s="44"/>
    </row>
    <row r="121" spans="1:5" ht="15.75" thickBot="1" x14ac:dyDescent="0.3">
      <c r="A121" s="45" t="s">
        <v>31</v>
      </c>
      <c r="B121" s="53">
        <f>B120+B119</f>
        <v>3000</v>
      </c>
      <c r="C121" s="53">
        <f t="shared" ref="C121:E121" si="7">C120+C119</f>
        <v>15000</v>
      </c>
      <c r="D121" s="53">
        <f t="shared" si="7"/>
        <v>10000</v>
      </c>
      <c r="E121" s="53">
        <f t="shared" si="7"/>
        <v>0</v>
      </c>
    </row>
    <row r="122" spans="1:5" x14ac:dyDescent="0.25">
      <c r="A122" s="1915" t="s">
        <v>44</v>
      </c>
      <c r="B122" s="1924"/>
      <c r="C122" s="1917"/>
      <c r="D122" s="1917"/>
      <c r="E122" s="1918"/>
    </row>
    <row r="123" spans="1:5" ht="15.75" thickBot="1" x14ac:dyDescent="0.3">
      <c r="A123" s="1916"/>
      <c r="B123" s="1925"/>
      <c r="C123" s="1919"/>
      <c r="D123" s="1919"/>
      <c r="E123" s="1920"/>
    </row>
    <row r="124" spans="1:5" ht="15.75" thickBot="1" x14ac:dyDescent="0.3">
      <c r="A124" s="67" t="s">
        <v>45</v>
      </c>
      <c r="B124" s="1926" t="s">
        <v>1344</v>
      </c>
      <c r="C124" s="1927"/>
      <c r="D124" s="1927"/>
      <c r="E124" s="1928"/>
    </row>
    <row r="125" spans="1:5" ht="15.75" thickBot="1" x14ac:dyDescent="0.3">
      <c r="A125" s="47" t="s">
        <v>74</v>
      </c>
      <c r="B125" s="1899" t="s">
        <v>62</v>
      </c>
      <c r="C125" s="1900"/>
      <c r="D125" s="1900"/>
      <c r="E125" s="1901"/>
    </row>
    <row r="126" spans="1:5" ht="17.25" customHeight="1" thickBot="1" x14ac:dyDescent="0.3">
      <c r="A126" s="66" t="s">
        <v>15</v>
      </c>
      <c r="B126" s="1512" t="s">
        <v>1535</v>
      </c>
      <c r="C126" s="1513"/>
      <c r="D126" s="1513"/>
      <c r="E126" s="1514"/>
    </row>
    <row r="127" spans="1:5" ht="15.75" thickBot="1" x14ac:dyDescent="0.3">
      <c r="A127" s="66" t="s">
        <v>16</v>
      </c>
      <c r="B127" s="1879" t="s">
        <v>1536</v>
      </c>
      <c r="C127" s="1880"/>
      <c r="D127" s="1880"/>
      <c r="E127" s="1881"/>
    </row>
    <row r="128" spans="1:5" ht="12.75" customHeight="1" x14ac:dyDescent="0.25">
      <c r="A128" s="1902"/>
      <c r="B128" s="64">
        <v>2019</v>
      </c>
      <c r="C128" s="64">
        <v>2020</v>
      </c>
      <c r="D128" s="64">
        <v>2021</v>
      </c>
      <c r="E128" s="64">
        <v>2022</v>
      </c>
    </row>
    <row r="129" spans="1:5" ht="9" customHeight="1" thickBot="1" x14ac:dyDescent="0.3">
      <c r="A129" s="1903"/>
      <c r="B129" s="63" t="s">
        <v>8</v>
      </c>
      <c r="C129" s="63" t="s">
        <v>9</v>
      </c>
      <c r="D129" s="63" t="s">
        <v>9</v>
      </c>
      <c r="E129" s="63" t="s">
        <v>9</v>
      </c>
    </row>
    <row r="130" spans="1:5" ht="15.75" thickBot="1" x14ac:dyDescent="0.3">
      <c r="A130" s="66" t="s">
        <v>17</v>
      </c>
      <c r="B130" s="46">
        <v>6</v>
      </c>
      <c r="C130" s="46">
        <v>1</v>
      </c>
      <c r="D130" s="46">
        <v>0</v>
      </c>
      <c r="E130" s="46">
        <v>0</v>
      </c>
    </row>
    <row r="131" spans="1:5" ht="15.75" thickBot="1" x14ac:dyDescent="0.3">
      <c r="A131" s="66" t="s">
        <v>18</v>
      </c>
      <c r="B131" s="46">
        <v>11000</v>
      </c>
      <c r="C131" s="46">
        <v>2000</v>
      </c>
      <c r="D131" s="46"/>
      <c r="E131" s="46"/>
    </row>
    <row r="132" spans="1:5" ht="15.75" thickBot="1" x14ac:dyDescent="0.3">
      <c r="A132" s="66" t="s">
        <v>19</v>
      </c>
      <c r="B132" s="46">
        <f>B131/B130</f>
        <v>1833.3333333333333</v>
      </c>
      <c r="C132" s="46">
        <f t="shared" ref="C132:E132" si="8">C131/C130</f>
        <v>2000</v>
      </c>
      <c r="D132" s="46"/>
      <c r="E132" s="46" t="e">
        <f t="shared" si="8"/>
        <v>#DIV/0!</v>
      </c>
    </row>
    <row r="133" spans="1:5" ht="15.75" thickBot="1" x14ac:dyDescent="0.3">
      <c r="A133" s="66" t="s">
        <v>20</v>
      </c>
      <c r="B133" s="427" t="s">
        <v>21</v>
      </c>
      <c r="C133" s="65">
        <f>C130/B130-1</f>
        <v>-0.83333333333333337</v>
      </c>
      <c r="D133" s="65"/>
      <c r="E133" s="65" t="e">
        <f t="shared" ref="D133:E135" si="9">E130/D130-1</f>
        <v>#DIV/0!</v>
      </c>
    </row>
    <row r="134" spans="1:5" ht="15.75" thickBot="1" x14ac:dyDescent="0.3">
      <c r="A134" s="66" t="s">
        <v>22</v>
      </c>
      <c r="B134" s="427" t="s">
        <v>21</v>
      </c>
      <c r="C134" s="65">
        <f>C131/B131-1</f>
        <v>-0.81818181818181812</v>
      </c>
      <c r="D134" s="65">
        <f t="shared" si="9"/>
        <v>-1</v>
      </c>
      <c r="E134" s="65" t="e">
        <f t="shared" si="9"/>
        <v>#DIV/0!</v>
      </c>
    </row>
    <row r="135" spans="1:5" ht="15.75" thickBot="1" x14ac:dyDescent="0.3">
      <c r="A135" s="66" t="s">
        <v>23</v>
      </c>
      <c r="B135" s="427" t="s">
        <v>21</v>
      </c>
      <c r="C135" s="65">
        <f>C132/B132-1</f>
        <v>9.090909090909105E-2</v>
      </c>
      <c r="D135" s="65">
        <f t="shared" si="9"/>
        <v>-1</v>
      </c>
      <c r="E135" s="65" t="e">
        <f t="shared" si="9"/>
        <v>#DIV/0!</v>
      </c>
    </row>
    <row r="136" spans="1:5" ht="15.75" thickBot="1" x14ac:dyDescent="0.3">
      <c r="A136" s="1519" t="s">
        <v>1533</v>
      </c>
      <c r="B136" s="1520"/>
      <c r="C136" s="1520"/>
      <c r="D136" s="1520"/>
      <c r="E136" s="1521"/>
    </row>
    <row r="137" spans="1:5" ht="12.75" customHeight="1" x14ac:dyDescent="0.25">
      <c r="A137" s="1902"/>
      <c r="B137" s="64">
        <v>2019</v>
      </c>
      <c r="C137" s="64">
        <v>2020</v>
      </c>
      <c r="D137" s="64">
        <v>2021</v>
      </c>
      <c r="E137" s="64">
        <v>2022</v>
      </c>
    </row>
    <row r="138" spans="1:5" ht="9" customHeight="1" thickBot="1" x14ac:dyDescent="0.3">
      <c r="A138" s="1903"/>
      <c r="B138" s="63" t="s">
        <v>8</v>
      </c>
      <c r="C138" s="63" t="s">
        <v>9</v>
      </c>
      <c r="D138" s="63" t="s">
        <v>9</v>
      </c>
      <c r="E138" s="63" t="s">
        <v>9</v>
      </c>
    </row>
    <row r="139" spans="1:5" ht="15.75" thickBot="1" x14ac:dyDescent="0.3">
      <c r="A139" s="60" t="s">
        <v>42</v>
      </c>
      <c r="B139" s="44"/>
      <c r="C139" s="44"/>
      <c r="D139" s="44"/>
      <c r="E139" s="44"/>
    </row>
    <row r="140" spans="1:5" ht="15.75" thickBot="1" x14ac:dyDescent="0.3">
      <c r="A140" s="60" t="s">
        <v>43</v>
      </c>
      <c r="B140" s="53">
        <v>11000</v>
      </c>
      <c r="C140" s="44">
        <v>2000</v>
      </c>
      <c r="D140" s="44"/>
      <c r="E140" s="44"/>
    </row>
    <row r="141" spans="1:5" ht="15.75" thickBot="1" x14ac:dyDescent="0.3">
      <c r="A141" s="45" t="s">
        <v>53</v>
      </c>
      <c r="B141" s="53">
        <f>B140+B139</f>
        <v>11000</v>
      </c>
      <c r="C141" s="53">
        <f t="shared" ref="C141:E141" si="10">C140+C139</f>
        <v>2000</v>
      </c>
      <c r="D141" s="53">
        <f t="shared" si="10"/>
        <v>0</v>
      </c>
      <c r="E141" s="53">
        <f t="shared" si="10"/>
        <v>0</v>
      </c>
    </row>
    <row r="142" spans="1:5" x14ac:dyDescent="0.25">
      <c r="A142" s="1915" t="s">
        <v>1332</v>
      </c>
      <c r="B142" s="1924"/>
      <c r="C142" s="1917"/>
      <c r="D142" s="1917"/>
      <c r="E142" s="1918"/>
    </row>
    <row r="143" spans="1:5" ht="15.75" thickBot="1" x14ac:dyDescent="0.3">
      <c r="A143" s="1916"/>
      <c r="B143" s="1925"/>
      <c r="C143" s="1919"/>
      <c r="D143" s="1919"/>
      <c r="E143" s="1920"/>
    </row>
    <row r="144" spans="1:5" ht="15.75" thickBot="1" x14ac:dyDescent="0.3">
      <c r="A144" s="67" t="s">
        <v>45</v>
      </c>
      <c r="B144" s="1926" t="s">
        <v>1344</v>
      </c>
      <c r="C144" s="1927"/>
      <c r="D144" s="1927"/>
      <c r="E144" s="1928"/>
    </row>
    <row r="145" spans="1:5" ht="15.75" thickBot="1" x14ac:dyDescent="0.3">
      <c r="A145" s="47" t="s">
        <v>74</v>
      </c>
      <c r="B145" s="1899" t="s">
        <v>62</v>
      </c>
      <c r="C145" s="1900"/>
      <c r="D145" s="1900"/>
      <c r="E145" s="1901"/>
    </row>
    <row r="146" spans="1:5" ht="15.75" thickBot="1" x14ac:dyDescent="0.3">
      <c r="A146" s="66" t="s">
        <v>15</v>
      </c>
      <c r="B146" s="1512" t="s">
        <v>1537</v>
      </c>
      <c r="C146" s="1513"/>
      <c r="D146" s="1513"/>
      <c r="E146" s="1514"/>
    </row>
    <row r="147" spans="1:5" ht="15.75" thickBot="1" x14ac:dyDescent="0.3">
      <c r="A147" s="66" t="s">
        <v>16</v>
      </c>
      <c r="B147" s="1879" t="s">
        <v>52</v>
      </c>
      <c r="C147" s="1880"/>
      <c r="D147" s="1880"/>
      <c r="E147" s="1881"/>
    </row>
    <row r="148" spans="1:5" x14ac:dyDescent="0.25">
      <c r="A148" s="1902"/>
      <c r="B148" s="64">
        <v>2019</v>
      </c>
      <c r="C148" s="64">
        <v>2020</v>
      </c>
      <c r="D148" s="64">
        <v>2021</v>
      </c>
      <c r="E148" s="64">
        <v>2022</v>
      </c>
    </row>
    <row r="149" spans="1:5" ht="15.75" thickBot="1" x14ac:dyDescent="0.3">
      <c r="A149" s="1903"/>
      <c r="B149" s="63" t="s">
        <v>8</v>
      </c>
      <c r="C149" s="63" t="s">
        <v>9</v>
      </c>
      <c r="D149" s="63" t="s">
        <v>9</v>
      </c>
      <c r="E149" s="63" t="s">
        <v>9</v>
      </c>
    </row>
    <row r="150" spans="1:5" ht="15.75" thickBot="1" x14ac:dyDescent="0.3">
      <c r="A150" s="66" t="s">
        <v>17</v>
      </c>
      <c r="B150" s="46">
        <v>35</v>
      </c>
      <c r="C150" s="46">
        <v>30</v>
      </c>
      <c r="D150" s="46">
        <v>0</v>
      </c>
      <c r="E150" s="46">
        <v>0</v>
      </c>
    </row>
    <row r="151" spans="1:5" ht="15.75" thickBot="1" x14ac:dyDescent="0.3">
      <c r="A151" s="66" t="s">
        <v>18</v>
      </c>
      <c r="B151" s="46">
        <v>6000</v>
      </c>
      <c r="C151" s="46">
        <v>5000</v>
      </c>
      <c r="D151" s="46"/>
      <c r="E151" s="46"/>
    </row>
    <row r="152" spans="1:5" ht="15.75" thickBot="1" x14ac:dyDescent="0.3">
      <c r="A152" s="66" t="s">
        <v>19</v>
      </c>
      <c r="B152" s="46">
        <f>B151/B150</f>
        <v>171.42857142857142</v>
      </c>
      <c r="C152" s="46">
        <f t="shared" ref="C152:E152" si="11">C151/C150</f>
        <v>166.66666666666666</v>
      </c>
      <c r="D152" s="46" t="e">
        <f t="shared" si="11"/>
        <v>#DIV/0!</v>
      </c>
      <c r="E152" s="46" t="e">
        <f t="shared" si="11"/>
        <v>#DIV/0!</v>
      </c>
    </row>
    <row r="153" spans="1:5" ht="15.75" thickBot="1" x14ac:dyDescent="0.3">
      <c r="A153" s="66" t="s">
        <v>20</v>
      </c>
      <c r="B153" s="427" t="s">
        <v>21</v>
      </c>
      <c r="C153" s="65">
        <f>C150/B150-1</f>
        <v>-0.1428571428571429</v>
      </c>
      <c r="D153" s="65">
        <f t="shared" ref="D153:E155" si="12">D150/C150-1</f>
        <v>-1</v>
      </c>
      <c r="E153" s="65" t="e">
        <f t="shared" si="12"/>
        <v>#DIV/0!</v>
      </c>
    </row>
    <row r="154" spans="1:5" ht="15.75" thickBot="1" x14ac:dyDescent="0.3">
      <c r="A154" s="66" t="s">
        <v>22</v>
      </c>
      <c r="B154" s="427" t="s">
        <v>21</v>
      </c>
      <c r="C154" s="65">
        <f>C151/B151-1</f>
        <v>-0.16666666666666663</v>
      </c>
      <c r="D154" s="65">
        <f t="shared" si="12"/>
        <v>-1</v>
      </c>
      <c r="E154" s="65" t="e">
        <f t="shared" si="12"/>
        <v>#DIV/0!</v>
      </c>
    </row>
    <row r="155" spans="1:5" ht="15.75" thickBot="1" x14ac:dyDescent="0.3">
      <c r="A155" s="66" t="s">
        <v>23</v>
      </c>
      <c r="B155" s="427" t="s">
        <v>21</v>
      </c>
      <c r="C155" s="65">
        <f>C152/B152-1</f>
        <v>-2.777777777777779E-2</v>
      </c>
      <c r="D155" s="65" t="e">
        <f t="shared" si="12"/>
        <v>#DIV/0!</v>
      </c>
      <c r="E155" s="65" t="e">
        <f t="shared" si="12"/>
        <v>#DIV/0!</v>
      </c>
    </row>
    <row r="156" spans="1:5" ht="15.75" thickBot="1" x14ac:dyDescent="0.3">
      <c r="A156" s="1519" t="s">
        <v>1533</v>
      </c>
      <c r="B156" s="1520"/>
      <c r="C156" s="1520"/>
      <c r="D156" s="1520"/>
      <c r="E156" s="1521"/>
    </row>
    <row r="157" spans="1:5" x14ac:dyDescent="0.25">
      <c r="A157" s="1902"/>
      <c r="B157" s="64">
        <v>2019</v>
      </c>
      <c r="C157" s="64">
        <v>2020</v>
      </c>
      <c r="D157" s="64">
        <v>2021</v>
      </c>
      <c r="E157" s="64">
        <v>2022</v>
      </c>
    </row>
    <row r="158" spans="1:5" ht="15.75" thickBot="1" x14ac:dyDescent="0.3">
      <c r="A158" s="1903"/>
      <c r="B158" s="63" t="s">
        <v>8</v>
      </c>
      <c r="C158" s="63" t="s">
        <v>9</v>
      </c>
      <c r="D158" s="63" t="s">
        <v>9</v>
      </c>
      <c r="E158" s="63" t="s">
        <v>9</v>
      </c>
    </row>
    <row r="159" spans="1:5" ht="15.75" thickBot="1" x14ac:dyDescent="0.3">
      <c r="A159" s="60" t="s">
        <v>42</v>
      </c>
      <c r="B159" s="44"/>
      <c r="C159" s="44"/>
      <c r="D159" s="44"/>
      <c r="E159" s="44"/>
    </row>
    <row r="160" spans="1:5" ht="15.75" thickBot="1" x14ac:dyDescent="0.3">
      <c r="A160" s="60" t="s">
        <v>43</v>
      </c>
      <c r="B160" s="53">
        <v>6000</v>
      </c>
      <c r="C160" s="44">
        <v>5000</v>
      </c>
      <c r="D160" s="44"/>
      <c r="E160" s="44"/>
    </row>
    <row r="161" spans="1:5" ht="15.75" thickBot="1" x14ac:dyDescent="0.3">
      <c r="A161" s="45" t="s">
        <v>53</v>
      </c>
      <c r="B161" s="53">
        <f>SUM(B159:B160)</f>
        <v>6000</v>
      </c>
      <c r="C161" s="53">
        <f t="shared" ref="C161:E161" si="13">C160+C159</f>
        <v>5000</v>
      </c>
      <c r="D161" s="53">
        <f t="shared" si="13"/>
        <v>0</v>
      </c>
      <c r="E161" s="53">
        <f t="shared" si="13"/>
        <v>0</v>
      </c>
    </row>
    <row r="162" spans="1:5" x14ac:dyDescent="0.25">
      <c r="A162" s="1915" t="s">
        <v>1332</v>
      </c>
      <c r="B162" s="1924"/>
      <c r="C162" s="1917"/>
      <c r="D162" s="1917"/>
      <c r="E162" s="1918"/>
    </row>
    <row r="163" spans="1:5" ht="15.75" thickBot="1" x14ac:dyDescent="0.3">
      <c r="A163" s="1916"/>
      <c r="B163" s="1925"/>
      <c r="C163" s="1919"/>
      <c r="D163" s="1919"/>
      <c r="E163" s="1920"/>
    </row>
    <row r="164" spans="1:5" ht="15.75" thickBot="1" x14ac:dyDescent="0.3">
      <c r="A164" s="1896" t="s">
        <v>46</v>
      </c>
      <c r="B164" s="1897"/>
      <c r="C164" s="1897"/>
      <c r="D164" s="1897"/>
      <c r="E164" s="1898"/>
    </row>
    <row r="165" spans="1:5" ht="15.75" thickBot="1" x14ac:dyDescent="0.3">
      <c r="A165" s="1896" t="s">
        <v>47</v>
      </c>
      <c r="B165" s="1897"/>
      <c r="C165" s="1897"/>
      <c r="D165" s="1897"/>
      <c r="E165" s="1898"/>
    </row>
    <row r="166" spans="1:5" ht="15.75" thickBot="1" x14ac:dyDescent="0.3">
      <c r="A166" s="67" t="s">
        <v>45</v>
      </c>
      <c r="B166" s="1926" t="s">
        <v>1344</v>
      </c>
      <c r="C166" s="1927"/>
      <c r="D166" s="1927"/>
      <c r="E166" s="1928"/>
    </row>
    <row r="167" spans="1:5" ht="15.75" thickBot="1" x14ac:dyDescent="0.3">
      <c r="A167" s="47" t="s">
        <v>14</v>
      </c>
      <c r="B167" s="1899" t="s">
        <v>62</v>
      </c>
      <c r="C167" s="1900"/>
      <c r="D167" s="1900"/>
      <c r="E167" s="1901"/>
    </row>
    <row r="168" spans="1:5" ht="17.25" customHeight="1" thickBot="1" x14ac:dyDescent="0.3">
      <c r="A168" s="66" t="s">
        <v>15</v>
      </c>
      <c r="B168" s="1512" t="s">
        <v>1538</v>
      </c>
      <c r="C168" s="1513"/>
      <c r="D168" s="1513"/>
      <c r="E168" s="1514"/>
    </row>
    <row r="169" spans="1:5" ht="15.75" thickBot="1" x14ac:dyDescent="0.3">
      <c r="A169" s="66" t="s">
        <v>16</v>
      </c>
      <c r="B169" s="1879" t="s">
        <v>52</v>
      </c>
      <c r="C169" s="1880"/>
      <c r="D169" s="1880"/>
      <c r="E169" s="1881"/>
    </row>
    <row r="170" spans="1:5" ht="12.75" customHeight="1" x14ac:dyDescent="0.25">
      <c r="A170" s="1902"/>
      <c r="B170" s="64">
        <v>2019</v>
      </c>
      <c r="C170" s="64">
        <v>2020</v>
      </c>
      <c r="D170" s="64">
        <v>2021</v>
      </c>
      <c r="E170" s="64">
        <v>2022</v>
      </c>
    </row>
    <row r="171" spans="1:5" ht="9" customHeight="1" thickBot="1" x14ac:dyDescent="0.3">
      <c r="A171" s="1903"/>
      <c r="B171" s="63" t="s">
        <v>8</v>
      </c>
      <c r="C171" s="63" t="s">
        <v>9</v>
      </c>
      <c r="D171" s="63" t="s">
        <v>9</v>
      </c>
      <c r="E171" s="63" t="s">
        <v>9</v>
      </c>
    </row>
    <row r="172" spans="1:5" ht="15.75" thickBot="1" x14ac:dyDescent="0.3">
      <c r="A172" s="66" t="s">
        <v>17</v>
      </c>
      <c r="B172" s="46"/>
      <c r="C172" s="46">
        <v>25</v>
      </c>
      <c r="D172" s="46"/>
      <c r="E172" s="46"/>
    </row>
    <row r="173" spans="1:5" ht="15.75" thickBot="1" x14ac:dyDescent="0.3">
      <c r="A173" s="66" t="s">
        <v>18</v>
      </c>
      <c r="B173" s="46"/>
      <c r="C173" s="46">
        <v>3000</v>
      </c>
      <c r="D173" s="46"/>
      <c r="E173" s="46"/>
    </row>
    <row r="174" spans="1:5" ht="15.75" thickBot="1" x14ac:dyDescent="0.3">
      <c r="A174" s="66" t="s">
        <v>19</v>
      </c>
      <c r="B174" s="46" t="e">
        <f>B173/B172</f>
        <v>#DIV/0!</v>
      </c>
      <c r="C174" s="46">
        <f t="shared" ref="C174:E174" si="14">C173/C172</f>
        <v>120</v>
      </c>
      <c r="D174" s="46" t="e">
        <f t="shared" si="14"/>
        <v>#DIV/0!</v>
      </c>
      <c r="E174" s="46" t="e">
        <f t="shared" si="14"/>
        <v>#DIV/0!</v>
      </c>
    </row>
    <row r="175" spans="1:5" ht="15.75" thickBot="1" x14ac:dyDescent="0.3">
      <c r="A175" s="66" t="s">
        <v>20</v>
      </c>
      <c r="B175" s="427" t="s">
        <v>21</v>
      </c>
      <c r="C175" s="65" t="e">
        <f>C172/B172-1</f>
        <v>#DIV/0!</v>
      </c>
      <c r="D175" s="65">
        <f t="shared" ref="D175:E177" si="15">D172/C172-1</f>
        <v>-1</v>
      </c>
      <c r="E175" s="65" t="e">
        <f t="shared" si="15"/>
        <v>#DIV/0!</v>
      </c>
    </row>
    <row r="176" spans="1:5" ht="15.75" thickBot="1" x14ac:dyDescent="0.3">
      <c r="A176" s="66" t="s">
        <v>22</v>
      </c>
      <c r="B176" s="427" t="s">
        <v>21</v>
      </c>
      <c r="C176" s="65" t="e">
        <f>C173/B173-1</f>
        <v>#DIV/0!</v>
      </c>
      <c r="D176" s="65">
        <f t="shared" si="15"/>
        <v>-1</v>
      </c>
      <c r="E176" s="65" t="e">
        <f t="shared" si="15"/>
        <v>#DIV/0!</v>
      </c>
    </row>
    <row r="177" spans="1:5" ht="15.75" thickBot="1" x14ac:dyDescent="0.3">
      <c r="A177" s="66" t="s">
        <v>23</v>
      </c>
      <c r="B177" s="427" t="s">
        <v>21</v>
      </c>
      <c r="C177" s="65" t="e">
        <f>C174/B174-1</f>
        <v>#DIV/0!</v>
      </c>
      <c r="D177" s="65" t="e">
        <f t="shared" si="15"/>
        <v>#DIV/0!</v>
      </c>
      <c r="E177" s="65" t="e">
        <f t="shared" si="15"/>
        <v>#DIV/0!</v>
      </c>
    </row>
    <row r="178" spans="1:5" ht="15.75" thickBot="1" x14ac:dyDescent="0.3">
      <c r="A178" s="1519" t="s">
        <v>70</v>
      </c>
      <c r="B178" s="1520"/>
      <c r="C178" s="1520"/>
      <c r="D178" s="1520"/>
      <c r="E178" s="1521"/>
    </row>
    <row r="179" spans="1:5" ht="12.75" customHeight="1" x14ac:dyDescent="0.25">
      <c r="A179" s="1902"/>
      <c r="B179" s="64">
        <v>2019</v>
      </c>
      <c r="C179" s="64">
        <v>2020</v>
      </c>
      <c r="D179" s="64">
        <v>2021</v>
      </c>
      <c r="E179" s="64">
        <v>2022</v>
      </c>
    </row>
    <row r="180" spans="1:5" ht="9" customHeight="1" thickBot="1" x14ac:dyDescent="0.3">
      <c r="A180" s="1903"/>
      <c r="B180" s="63" t="s">
        <v>8</v>
      </c>
      <c r="C180" s="63" t="s">
        <v>9</v>
      </c>
      <c r="D180" s="63" t="s">
        <v>9</v>
      </c>
      <c r="E180" s="63" t="s">
        <v>9</v>
      </c>
    </row>
    <row r="181" spans="1:5" ht="15.75" thickBot="1" x14ac:dyDescent="0.3">
      <c r="A181" s="60" t="s">
        <v>42</v>
      </c>
      <c r="B181" s="44"/>
      <c r="C181" s="44"/>
      <c r="D181" s="44"/>
      <c r="E181" s="44"/>
    </row>
    <row r="182" spans="1:5" ht="15.75" thickBot="1" x14ac:dyDescent="0.3">
      <c r="A182" s="60" t="s">
        <v>43</v>
      </c>
      <c r="B182" s="53"/>
      <c r="C182" s="44">
        <v>3000</v>
      </c>
      <c r="D182" s="44"/>
      <c r="E182" s="44"/>
    </row>
    <row r="183" spans="1:5" ht="15.75" thickBot="1" x14ac:dyDescent="0.3">
      <c r="A183" s="45" t="s">
        <v>31</v>
      </c>
      <c r="B183" s="53">
        <f>B182+B181</f>
        <v>0</v>
      </c>
      <c r="C183" s="53">
        <f t="shared" ref="C183:E183" si="16">C182+C181</f>
        <v>3000</v>
      </c>
      <c r="D183" s="53">
        <f t="shared" si="16"/>
        <v>0</v>
      </c>
      <c r="E183" s="53">
        <f t="shared" si="16"/>
        <v>0</v>
      </c>
    </row>
    <row r="184" spans="1:5" x14ac:dyDescent="0.25">
      <c r="A184" s="1915" t="s">
        <v>44</v>
      </c>
      <c r="B184" s="1924"/>
      <c r="C184" s="1917"/>
      <c r="D184" s="1917"/>
      <c r="E184" s="1918"/>
    </row>
    <row r="185" spans="1:5" ht="15.75" thickBot="1" x14ac:dyDescent="0.3">
      <c r="A185" s="1916"/>
      <c r="B185" s="1925"/>
      <c r="C185" s="1919"/>
      <c r="D185" s="1919"/>
      <c r="E185" s="1920"/>
    </row>
    <row r="186" spans="1:5" ht="15.75" thickBot="1" x14ac:dyDescent="0.3">
      <c r="A186" s="67" t="s">
        <v>45</v>
      </c>
      <c r="B186" s="1926" t="s">
        <v>1344</v>
      </c>
      <c r="C186" s="1927"/>
      <c r="D186" s="1927"/>
      <c r="E186" s="1928"/>
    </row>
    <row r="187" spans="1:5" ht="15.75" thickBot="1" x14ac:dyDescent="0.3">
      <c r="A187" s="47" t="s">
        <v>74</v>
      </c>
      <c r="B187" s="1899" t="s">
        <v>62</v>
      </c>
      <c r="C187" s="1900"/>
      <c r="D187" s="1900"/>
      <c r="E187" s="1901"/>
    </row>
    <row r="188" spans="1:5" ht="17.25" customHeight="1" thickBot="1" x14ac:dyDescent="0.3">
      <c r="A188" s="66" t="s">
        <v>15</v>
      </c>
      <c r="B188" s="1512" t="s">
        <v>62</v>
      </c>
      <c r="C188" s="1513"/>
      <c r="D188" s="1513"/>
      <c r="E188" s="1514"/>
    </row>
    <row r="189" spans="1:5" ht="15.75" thickBot="1" x14ac:dyDescent="0.3">
      <c r="A189" s="66" t="s">
        <v>16</v>
      </c>
      <c r="B189" s="1879" t="s">
        <v>62</v>
      </c>
      <c r="C189" s="1880"/>
      <c r="D189" s="1880"/>
      <c r="E189" s="1881"/>
    </row>
    <row r="190" spans="1:5" ht="12.75" customHeight="1" x14ac:dyDescent="0.25">
      <c r="A190" s="1902"/>
      <c r="B190" s="64">
        <v>2019</v>
      </c>
      <c r="C190" s="64">
        <v>2020</v>
      </c>
      <c r="D190" s="64">
        <v>2021</v>
      </c>
      <c r="E190" s="64">
        <v>2022</v>
      </c>
    </row>
    <row r="191" spans="1:5" ht="9" customHeight="1" thickBot="1" x14ac:dyDescent="0.3">
      <c r="A191" s="1903"/>
      <c r="B191" s="63" t="s">
        <v>8</v>
      </c>
      <c r="C191" s="63" t="s">
        <v>9</v>
      </c>
      <c r="D191" s="63" t="s">
        <v>9</v>
      </c>
      <c r="E191" s="63" t="s">
        <v>9</v>
      </c>
    </row>
    <row r="192" spans="1:5" ht="15.75" thickBot="1" x14ac:dyDescent="0.3">
      <c r="A192" s="66" t="s">
        <v>17</v>
      </c>
      <c r="B192" s="46"/>
      <c r="C192" s="46"/>
      <c r="D192" s="46"/>
      <c r="E192" s="46"/>
    </row>
    <row r="193" spans="1:5" ht="15.75" thickBot="1" x14ac:dyDescent="0.3">
      <c r="A193" s="66" t="s">
        <v>18</v>
      </c>
      <c r="B193" s="46"/>
      <c r="C193" s="46"/>
      <c r="D193" s="46"/>
      <c r="E193" s="46"/>
    </row>
    <row r="194" spans="1:5" ht="15.75" thickBot="1" x14ac:dyDescent="0.3">
      <c r="A194" s="66" t="s">
        <v>19</v>
      </c>
      <c r="B194" s="46" t="e">
        <f>B193/B192</f>
        <v>#DIV/0!</v>
      </c>
      <c r="C194" s="46" t="e">
        <f t="shared" ref="C194:E194" si="17">C193/C192</f>
        <v>#DIV/0!</v>
      </c>
      <c r="D194" s="46" t="e">
        <f t="shared" si="17"/>
        <v>#DIV/0!</v>
      </c>
      <c r="E194" s="46" t="e">
        <f t="shared" si="17"/>
        <v>#DIV/0!</v>
      </c>
    </row>
    <row r="195" spans="1:5" ht="15.75" thickBot="1" x14ac:dyDescent="0.3">
      <c r="A195" s="66" t="s">
        <v>20</v>
      </c>
      <c r="B195" s="427" t="s">
        <v>21</v>
      </c>
      <c r="C195" s="65" t="e">
        <f>C192/B192-1</f>
        <v>#DIV/0!</v>
      </c>
      <c r="D195" s="65" t="e">
        <f t="shared" ref="D195:E197" si="18">D192/C192-1</f>
        <v>#DIV/0!</v>
      </c>
      <c r="E195" s="65" t="e">
        <f t="shared" si="18"/>
        <v>#DIV/0!</v>
      </c>
    </row>
    <row r="196" spans="1:5" ht="15.75" thickBot="1" x14ac:dyDescent="0.3">
      <c r="A196" s="66" t="s">
        <v>22</v>
      </c>
      <c r="B196" s="427" t="s">
        <v>21</v>
      </c>
      <c r="C196" s="65" t="e">
        <f>C193/B193-1</f>
        <v>#DIV/0!</v>
      </c>
      <c r="D196" s="65" t="e">
        <f t="shared" si="18"/>
        <v>#DIV/0!</v>
      </c>
      <c r="E196" s="65" t="e">
        <f t="shared" si="18"/>
        <v>#DIV/0!</v>
      </c>
    </row>
    <row r="197" spans="1:5" ht="15.75" thickBot="1" x14ac:dyDescent="0.3">
      <c r="A197" s="66" t="s">
        <v>23</v>
      </c>
      <c r="B197" s="427" t="s">
        <v>21</v>
      </c>
      <c r="C197" s="65" t="e">
        <f>C194/B194-1</f>
        <v>#DIV/0!</v>
      </c>
      <c r="D197" s="65" t="e">
        <f t="shared" si="18"/>
        <v>#DIV/0!</v>
      </c>
      <c r="E197" s="65" t="e">
        <f t="shared" si="18"/>
        <v>#DIV/0!</v>
      </c>
    </row>
    <row r="198" spans="1:5" ht="15.75" thickBot="1" x14ac:dyDescent="0.3">
      <c r="A198" s="1519" t="s">
        <v>1533</v>
      </c>
      <c r="B198" s="1520"/>
      <c r="C198" s="1520"/>
      <c r="D198" s="1520"/>
      <c r="E198" s="1521"/>
    </row>
    <row r="199" spans="1:5" ht="12.75" customHeight="1" x14ac:dyDescent="0.25">
      <c r="A199" s="1902"/>
      <c r="B199" s="64">
        <v>2019</v>
      </c>
      <c r="C199" s="64">
        <v>2020</v>
      </c>
      <c r="D199" s="64">
        <v>2021</v>
      </c>
      <c r="E199" s="64">
        <v>2022</v>
      </c>
    </row>
    <row r="200" spans="1:5" ht="9" customHeight="1" thickBot="1" x14ac:dyDescent="0.3">
      <c r="A200" s="1903"/>
      <c r="B200" s="63" t="s">
        <v>8</v>
      </c>
      <c r="C200" s="63" t="s">
        <v>9</v>
      </c>
      <c r="D200" s="63" t="s">
        <v>9</v>
      </c>
      <c r="E200" s="63" t="s">
        <v>9</v>
      </c>
    </row>
    <row r="201" spans="1:5" ht="15.75" thickBot="1" x14ac:dyDescent="0.3">
      <c r="A201" s="60" t="s">
        <v>42</v>
      </c>
      <c r="B201" s="44"/>
      <c r="C201" s="44"/>
      <c r="D201" s="44"/>
      <c r="E201" s="44"/>
    </row>
    <row r="202" spans="1:5" ht="15.75" thickBot="1" x14ac:dyDescent="0.3">
      <c r="A202" s="60" t="s">
        <v>43</v>
      </c>
      <c r="B202" s="53"/>
      <c r="C202" s="44"/>
      <c r="D202" s="44"/>
      <c r="E202" s="44"/>
    </row>
    <row r="203" spans="1:5" ht="15.75" thickBot="1" x14ac:dyDescent="0.3">
      <c r="A203" s="45" t="s">
        <v>53</v>
      </c>
      <c r="B203" s="53">
        <f>B202+B201</f>
        <v>0</v>
      </c>
      <c r="C203" s="53">
        <f t="shared" ref="C203:E203" si="19">C202+C201</f>
        <v>0</v>
      </c>
      <c r="D203" s="53">
        <f t="shared" si="19"/>
        <v>0</v>
      </c>
      <c r="E203" s="53">
        <f t="shared" si="19"/>
        <v>0</v>
      </c>
    </row>
    <row r="204" spans="1:5" x14ac:dyDescent="0.25">
      <c r="A204" s="1915" t="s">
        <v>1332</v>
      </c>
      <c r="B204" s="1924"/>
      <c r="C204" s="1917"/>
      <c r="D204" s="1917"/>
      <c r="E204" s="1918"/>
    </row>
    <row r="205" spans="1:5" ht="15.75" thickBot="1" x14ac:dyDescent="0.3">
      <c r="A205" s="1916"/>
      <c r="B205" s="1925"/>
      <c r="C205" s="1919"/>
      <c r="D205" s="1919"/>
      <c r="E205" s="1920"/>
    </row>
    <row r="206" spans="1:5" ht="15.75" customHeight="1" thickBot="1" x14ac:dyDescent="0.3">
      <c r="A206" s="61" t="s">
        <v>49</v>
      </c>
      <c r="B206" s="1929" t="s">
        <v>62</v>
      </c>
      <c r="C206" s="1507"/>
      <c r="D206" s="1507"/>
      <c r="E206" s="1508"/>
    </row>
    <row r="207" spans="1:5" ht="15.75" customHeight="1" thickBot="1" x14ac:dyDescent="0.3">
      <c r="A207" s="1512" t="s">
        <v>50</v>
      </c>
      <c r="B207" s="1513"/>
      <c r="C207" s="1513"/>
      <c r="D207" s="1513"/>
      <c r="E207" s="1514"/>
    </row>
    <row r="208" spans="1:5" ht="15.75" thickBot="1" x14ac:dyDescent="0.3">
      <c r="A208" s="88" t="s">
        <v>92</v>
      </c>
      <c r="B208" s="52" t="s">
        <v>68</v>
      </c>
      <c r="C208" s="52" t="s">
        <v>69</v>
      </c>
      <c r="D208" s="52" t="s">
        <v>69</v>
      </c>
      <c r="E208" s="52" t="s">
        <v>69</v>
      </c>
    </row>
    <row r="209" spans="1:5" ht="15.75" customHeight="1" thickBot="1" x14ac:dyDescent="0.3">
      <c r="A209" s="66" t="s">
        <v>93</v>
      </c>
      <c r="B209" s="52" t="s">
        <v>68</v>
      </c>
      <c r="C209" s="52" t="s">
        <v>69</v>
      </c>
      <c r="D209" s="52" t="s">
        <v>69</v>
      </c>
      <c r="E209" s="52" t="s">
        <v>69</v>
      </c>
    </row>
    <row r="210" spans="1:5" ht="23.25" customHeight="1" thickBot="1" x14ac:dyDescent="0.3">
      <c r="A210" s="66" t="s">
        <v>67</v>
      </c>
      <c r="B210" s="52" t="s">
        <v>68</v>
      </c>
      <c r="C210" s="52" t="s">
        <v>69</v>
      </c>
      <c r="D210" s="52" t="s">
        <v>69</v>
      </c>
      <c r="E210" s="52" t="s">
        <v>69</v>
      </c>
    </row>
    <row r="211" spans="1:5" ht="23.25" customHeight="1" thickBot="1" x14ac:dyDescent="0.3">
      <c r="A211" s="1876" t="s">
        <v>51</v>
      </c>
      <c r="B211" s="1877"/>
      <c r="C211" s="1877"/>
      <c r="D211" s="1877"/>
      <c r="E211" s="1878"/>
    </row>
    <row r="212" spans="1:5" ht="23.25" customHeight="1" thickBot="1" x14ac:dyDescent="0.3">
      <c r="A212" s="1885" t="s">
        <v>1129</v>
      </c>
      <c r="B212" s="1886"/>
      <c r="C212" s="1886"/>
      <c r="D212" s="1886"/>
      <c r="E212" s="1887"/>
    </row>
    <row r="213" spans="1:5" ht="12.75" customHeight="1" x14ac:dyDescent="0.25">
      <c r="A213" s="1902"/>
      <c r="B213" s="64">
        <v>2019</v>
      </c>
      <c r="C213" s="64">
        <v>2020</v>
      </c>
      <c r="D213" s="64">
        <v>2021</v>
      </c>
      <c r="E213" s="64">
        <v>2022</v>
      </c>
    </row>
    <row r="214" spans="1:5" ht="9" customHeight="1" thickBot="1" x14ac:dyDescent="0.3">
      <c r="A214" s="1903"/>
      <c r="B214" s="63" t="s">
        <v>8</v>
      </c>
      <c r="C214" s="63" t="s">
        <v>9</v>
      </c>
      <c r="D214" s="63" t="s">
        <v>9</v>
      </c>
      <c r="E214" s="63" t="s">
        <v>9</v>
      </c>
    </row>
    <row r="215" spans="1:5" ht="26.25" customHeight="1" thickBot="1" x14ac:dyDescent="0.3">
      <c r="A215" s="47" t="s">
        <v>14</v>
      </c>
      <c r="B215" s="1899" t="s">
        <v>62</v>
      </c>
      <c r="C215" s="1900"/>
      <c r="D215" s="1900"/>
      <c r="E215" s="1901"/>
    </row>
    <row r="216" spans="1:5" ht="16.5" customHeight="1" thickBot="1" x14ac:dyDescent="0.3">
      <c r="A216" s="66" t="s">
        <v>15</v>
      </c>
      <c r="B216" s="1512" t="s">
        <v>62</v>
      </c>
      <c r="C216" s="1513"/>
      <c r="D216" s="1513"/>
      <c r="E216" s="1514"/>
    </row>
    <row r="217" spans="1:5" ht="15.75" customHeight="1" thickBot="1" x14ac:dyDescent="0.3">
      <c r="A217" s="66" t="s">
        <v>16</v>
      </c>
      <c r="B217" s="1879" t="s">
        <v>62</v>
      </c>
      <c r="C217" s="1880"/>
      <c r="D217" s="1880"/>
      <c r="E217" s="1881"/>
    </row>
    <row r="218" spans="1:5" ht="12.75" customHeight="1" x14ac:dyDescent="0.25">
      <c r="A218" s="1902"/>
      <c r="B218" s="64">
        <v>2019</v>
      </c>
      <c r="C218" s="64">
        <v>2020</v>
      </c>
      <c r="D218" s="64">
        <v>2021</v>
      </c>
      <c r="E218" s="64">
        <v>2022</v>
      </c>
    </row>
    <row r="219" spans="1:5" ht="9" customHeight="1" thickBot="1" x14ac:dyDescent="0.3">
      <c r="A219" s="1903"/>
      <c r="B219" s="63" t="s">
        <v>8</v>
      </c>
      <c r="C219" s="63" t="s">
        <v>9</v>
      </c>
      <c r="D219" s="63" t="s">
        <v>9</v>
      </c>
      <c r="E219" s="63" t="s">
        <v>9</v>
      </c>
    </row>
    <row r="220" spans="1:5" ht="15.75" customHeight="1" thickBot="1" x14ac:dyDescent="0.3">
      <c r="A220" s="66" t="s">
        <v>17</v>
      </c>
      <c r="B220" s="46"/>
      <c r="C220" s="62"/>
      <c r="D220" s="62"/>
      <c r="E220" s="62"/>
    </row>
    <row r="221" spans="1:5" ht="15.75" thickBot="1" x14ac:dyDescent="0.3">
      <c r="A221" s="66" t="s">
        <v>18</v>
      </c>
      <c r="B221" s="46"/>
      <c r="C221" s="46"/>
      <c r="D221" s="46"/>
      <c r="E221" s="46"/>
    </row>
    <row r="222" spans="1:5" ht="15.75" thickBot="1" x14ac:dyDescent="0.3">
      <c r="A222" s="66" t="s">
        <v>19</v>
      </c>
      <c r="B222" s="46" t="e">
        <f>B221/B220</f>
        <v>#DIV/0!</v>
      </c>
      <c r="C222" s="46" t="e">
        <f t="shared" ref="C222:E222" si="20">C221/C220</f>
        <v>#DIV/0!</v>
      </c>
      <c r="D222" s="46" t="e">
        <f t="shared" si="20"/>
        <v>#DIV/0!</v>
      </c>
      <c r="E222" s="46" t="e">
        <f t="shared" si="20"/>
        <v>#DIV/0!</v>
      </c>
    </row>
    <row r="223" spans="1:5" ht="15.75" thickBot="1" x14ac:dyDescent="0.3">
      <c r="A223" s="66" t="s">
        <v>20</v>
      </c>
      <c r="B223" s="427"/>
      <c r="C223" s="65" t="e">
        <f>C220/B220-1</f>
        <v>#DIV/0!</v>
      </c>
      <c r="D223" s="65" t="e">
        <f t="shared" ref="D223:E225" si="21">D220/C220-1</f>
        <v>#DIV/0!</v>
      </c>
      <c r="E223" s="65" t="e">
        <f t="shared" si="21"/>
        <v>#DIV/0!</v>
      </c>
    </row>
    <row r="224" spans="1:5" ht="15.75" thickBot="1" x14ac:dyDescent="0.3">
      <c r="A224" s="66" t="s">
        <v>22</v>
      </c>
      <c r="B224" s="427"/>
      <c r="C224" s="65" t="e">
        <f>C221/B221-1</f>
        <v>#DIV/0!</v>
      </c>
      <c r="D224" s="65" t="e">
        <f t="shared" si="21"/>
        <v>#DIV/0!</v>
      </c>
      <c r="E224" s="65" t="e">
        <f t="shared" si="21"/>
        <v>#DIV/0!</v>
      </c>
    </row>
    <row r="225" spans="1:5" ht="15.75" thickBot="1" x14ac:dyDescent="0.3">
      <c r="A225" s="66" t="s">
        <v>23</v>
      </c>
      <c r="B225" s="427"/>
      <c r="C225" s="65" t="e">
        <f>C222/B222-1</f>
        <v>#DIV/0!</v>
      </c>
      <c r="D225" s="65" t="e">
        <f t="shared" si="21"/>
        <v>#DIV/0!</v>
      </c>
      <c r="E225" s="65" t="e">
        <f t="shared" si="21"/>
        <v>#DIV/0!</v>
      </c>
    </row>
    <row r="226" spans="1:5" ht="12.75" customHeight="1" x14ac:dyDescent="0.25">
      <c r="A226" s="1902"/>
      <c r="B226" s="64">
        <v>2018</v>
      </c>
      <c r="C226" s="64">
        <v>2019</v>
      </c>
      <c r="D226" s="64">
        <v>2020</v>
      </c>
      <c r="E226" s="64">
        <v>2021</v>
      </c>
    </row>
    <row r="227" spans="1:5" ht="9" customHeight="1" thickBot="1" x14ac:dyDescent="0.3">
      <c r="A227" s="1903"/>
      <c r="B227" s="63" t="s">
        <v>8</v>
      </c>
      <c r="C227" s="63" t="s">
        <v>9</v>
      </c>
      <c r="D227" s="63" t="s">
        <v>9</v>
      </c>
      <c r="E227" s="63" t="s">
        <v>9</v>
      </c>
    </row>
    <row r="228" spans="1:5" ht="15.75" thickBot="1" x14ac:dyDescent="0.3">
      <c r="A228" s="1519" t="s">
        <v>70</v>
      </c>
      <c r="B228" s="1520"/>
      <c r="C228" s="1520"/>
      <c r="D228" s="1520"/>
      <c r="E228" s="1521"/>
    </row>
    <row r="229" spans="1:5" ht="12.75" customHeight="1" x14ac:dyDescent="0.25">
      <c r="A229" s="1902"/>
      <c r="B229" s="64">
        <v>2019</v>
      </c>
      <c r="C229" s="64">
        <v>2020</v>
      </c>
      <c r="D229" s="64">
        <v>2021</v>
      </c>
      <c r="E229" s="64">
        <v>2022</v>
      </c>
    </row>
    <row r="230" spans="1:5" ht="9" customHeight="1" thickBot="1" x14ac:dyDescent="0.3">
      <c r="A230" s="1903"/>
      <c r="B230" s="63" t="s">
        <v>8</v>
      </c>
      <c r="C230" s="63" t="s">
        <v>9</v>
      </c>
      <c r="D230" s="63" t="s">
        <v>9</v>
      </c>
      <c r="E230" s="63" t="s">
        <v>9</v>
      </c>
    </row>
    <row r="231" spans="1:5" ht="15.75" thickBot="1" x14ac:dyDescent="0.3">
      <c r="A231" s="60" t="s">
        <v>24</v>
      </c>
      <c r="B231" s="44"/>
      <c r="C231" s="44"/>
      <c r="D231" s="44"/>
      <c r="E231" s="44"/>
    </row>
    <row r="232" spans="1:5" ht="24.75" thickBot="1" x14ac:dyDescent="0.3">
      <c r="A232" s="1203" t="s">
        <v>1307</v>
      </c>
      <c r="B232" s="53"/>
      <c r="C232" s="1205"/>
      <c r="D232" s="1205"/>
      <c r="E232" s="1205"/>
    </row>
    <row r="233" spans="1:5" ht="24.75" thickBot="1" x14ac:dyDescent="0.3">
      <c r="A233" s="1203" t="s">
        <v>1322</v>
      </c>
      <c r="B233" s="53"/>
      <c r="C233" s="1205"/>
      <c r="D233" s="1205"/>
      <c r="E233" s="1205"/>
    </row>
    <row r="234" spans="1:5" ht="24.75" thickBot="1" x14ac:dyDescent="0.3">
      <c r="A234" s="60" t="s">
        <v>25</v>
      </c>
      <c r="B234" s="44"/>
      <c r="C234" s="44"/>
      <c r="D234" s="44"/>
      <c r="E234" s="44"/>
    </row>
    <row r="235" spans="1:5" ht="36.75" thickBot="1" x14ac:dyDescent="0.3">
      <c r="A235" s="1203" t="s">
        <v>1309</v>
      </c>
      <c r="B235" s="53"/>
      <c r="C235" s="44"/>
      <c r="D235" s="44"/>
      <c r="E235" s="44"/>
    </row>
    <row r="236" spans="1:5" ht="36.75" thickBot="1" x14ac:dyDescent="0.3">
      <c r="A236" s="1203" t="s">
        <v>1323</v>
      </c>
      <c r="B236" s="53"/>
      <c r="C236" s="44"/>
      <c r="D236" s="44"/>
      <c r="E236" s="44"/>
    </row>
    <row r="237" spans="1:5" ht="15.75" thickBot="1" x14ac:dyDescent="0.3">
      <c r="A237" s="60" t="s">
        <v>26</v>
      </c>
      <c r="B237" s="53"/>
      <c r="C237" s="44"/>
      <c r="D237" s="44"/>
      <c r="E237" s="44"/>
    </row>
    <row r="238" spans="1:5" ht="36.75" thickBot="1" x14ac:dyDescent="0.3">
      <c r="A238" s="1203" t="s">
        <v>1311</v>
      </c>
      <c r="B238" s="53"/>
      <c r="C238" s="44"/>
      <c r="D238" s="44"/>
      <c r="E238" s="44"/>
    </row>
    <row r="239" spans="1:5" ht="36.75" thickBot="1" x14ac:dyDescent="0.3">
      <c r="A239" s="1203" t="s">
        <v>1324</v>
      </c>
      <c r="B239" s="53"/>
      <c r="C239" s="44"/>
      <c r="D239" s="44"/>
      <c r="E239" s="44"/>
    </row>
    <row r="240" spans="1:5" ht="15.75" thickBot="1" x14ac:dyDescent="0.3">
      <c r="A240" s="60" t="s">
        <v>27</v>
      </c>
      <c r="B240" s="53"/>
      <c r="C240" s="44"/>
      <c r="D240" s="44"/>
      <c r="E240" s="44"/>
    </row>
    <row r="241" spans="1:5" ht="24.75" thickBot="1" x14ac:dyDescent="0.3">
      <c r="A241" s="1203" t="s">
        <v>1313</v>
      </c>
      <c r="B241" s="53"/>
      <c r="C241" s="44"/>
      <c r="D241" s="44"/>
      <c r="E241" s="44"/>
    </row>
    <row r="242" spans="1:5" ht="24.75" thickBot="1" x14ac:dyDescent="0.3">
      <c r="A242" s="1203" t="s">
        <v>1325</v>
      </c>
      <c r="B242" s="53"/>
      <c r="C242" s="44"/>
      <c r="D242" s="44"/>
      <c r="E242" s="44"/>
    </row>
    <row r="243" spans="1:5" ht="15.75" thickBot="1" x14ac:dyDescent="0.3">
      <c r="A243" s="60" t="s">
        <v>28</v>
      </c>
      <c r="B243" s="53"/>
      <c r="C243" s="44"/>
      <c r="D243" s="44"/>
      <c r="E243" s="44"/>
    </row>
    <row r="244" spans="1:5" ht="36.75" thickBot="1" x14ac:dyDescent="0.3">
      <c r="A244" s="1203" t="s">
        <v>1315</v>
      </c>
      <c r="B244" s="53"/>
      <c r="C244" s="44"/>
      <c r="D244" s="44"/>
      <c r="E244" s="44"/>
    </row>
    <row r="245" spans="1:5" ht="36.75" thickBot="1" x14ac:dyDescent="0.3">
      <c r="A245" s="1203" t="s">
        <v>1326</v>
      </c>
      <c r="B245" s="53"/>
      <c r="C245" s="44"/>
      <c r="D245" s="44"/>
      <c r="E245" s="44"/>
    </row>
    <row r="246" spans="1:5" ht="15.75" thickBot="1" x14ac:dyDescent="0.3">
      <c r="A246" s="60" t="s">
        <v>29</v>
      </c>
      <c r="B246" s="53"/>
      <c r="C246" s="44"/>
      <c r="D246" s="44"/>
      <c r="E246" s="44"/>
    </row>
    <row r="247" spans="1:5" ht="36.75" thickBot="1" x14ac:dyDescent="0.3">
      <c r="A247" s="1203" t="s">
        <v>1317</v>
      </c>
      <c r="B247" s="53"/>
      <c r="C247" s="44"/>
      <c r="D247" s="44"/>
      <c r="E247" s="44"/>
    </row>
    <row r="248" spans="1:5" ht="24.75" thickBot="1" x14ac:dyDescent="0.3">
      <c r="A248" s="1203" t="s">
        <v>1327</v>
      </c>
      <c r="B248" s="53"/>
      <c r="C248" s="44"/>
      <c r="D248" s="44"/>
      <c r="E248" s="44"/>
    </row>
    <row r="249" spans="1:5" ht="24.75" thickBot="1" x14ac:dyDescent="0.3">
      <c r="A249" s="60" t="s">
        <v>30</v>
      </c>
      <c r="B249" s="53"/>
      <c r="C249" s="44"/>
      <c r="D249" s="44"/>
      <c r="E249" s="44"/>
    </row>
    <row r="250" spans="1:5" ht="36.75" thickBot="1" x14ac:dyDescent="0.3">
      <c r="A250" s="1203" t="s">
        <v>1319</v>
      </c>
      <c r="B250" s="53"/>
      <c r="C250" s="44"/>
      <c r="D250" s="44"/>
      <c r="E250" s="44"/>
    </row>
    <row r="251" spans="1:5" ht="36.75" thickBot="1" x14ac:dyDescent="0.3">
      <c r="A251" s="1203" t="s">
        <v>1328</v>
      </c>
      <c r="B251" s="53"/>
      <c r="C251" s="44"/>
      <c r="D251" s="44"/>
      <c r="E251" s="44"/>
    </row>
    <row r="252" spans="1:5" ht="24.75" thickBot="1" x14ac:dyDescent="0.3">
      <c r="A252" s="1211" t="s">
        <v>1337</v>
      </c>
      <c r="B252" s="155">
        <f>B249+B246+B243+B240+B237+B234+B231</f>
        <v>0</v>
      </c>
      <c r="C252" s="155">
        <f t="shared" ref="C252:E252" si="22">C249+C246+C243+C240+C237+C234+C231</f>
        <v>0</v>
      </c>
      <c r="D252" s="155">
        <f t="shared" si="22"/>
        <v>0</v>
      </c>
      <c r="E252" s="155">
        <f t="shared" si="22"/>
        <v>0</v>
      </c>
    </row>
    <row r="253" spans="1:5" x14ac:dyDescent="0.25">
      <c r="A253" s="1915" t="s">
        <v>1338</v>
      </c>
      <c r="B253" s="1917" t="s">
        <v>21</v>
      </c>
      <c r="C253" s="1917"/>
      <c r="D253" s="1917"/>
      <c r="E253" s="1918"/>
    </row>
    <row r="254" spans="1:5" x14ac:dyDescent="0.25">
      <c r="A254" s="1916"/>
      <c r="B254" s="1919"/>
      <c r="C254" s="1919"/>
      <c r="D254" s="1919"/>
      <c r="E254" s="1920"/>
    </row>
    <row r="255" spans="1:5" ht="15.75" thickBot="1" x14ac:dyDescent="0.3">
      <c r="A255" s="1208" t="s">
        <v>32</v>
      </c>
      <c r="B255" s="1209">
        <f>IF(B252-B221=0,0,"Error")</f>
        <v>0</v>
      </c>
      <c r="C255" s="1209">
        <f>IF(C252-C221=0,0,"Error")</f>
        <v>0</v>
      </c>
      <c r="D255" s="1209">
        <f>IF(D252-D221=0,0,"Error")</f>
        <v>0</v>
      </c>
      <c r="E255" s="1209">
        <f>IF(E252-E221=0,0,"Error")</f>
        <v>0</v>
      </c>
    </row>
    <row r="256" spans="1:5" ht="15.75" thickBot="1" x14ac:dyDescent="0.3">
      <c r="A256" s="1210" t="s">
        <v>1532</v>
      </c>
      <c r="B256" s="1899" t="s">
        <v>62</v>
      </c>
      <c r="C256" s="1900"/>
      <c r="D256" s="1900"/>
      <c r="E256" s="1901"/>
    </row>
    <row r="257" spans="1:5" ht="15.75" thickBot="1" x14ac:dyDescent="0.3">
      <c r="A257" s="66" t="s">
        <v>15</v>
      </c>
      <c r="B257" s="1512" t="s">
        <v>62</v>
      </c>
      <c r="C257" s="1513"/>
      <c r="D257" s="1513"/>
      <c r="E257" s="1514"/>
    </row>
    <row r="258" spans="1:5" ht="15.75" thickBot="1" x14ac:dyDescent="0.3">
      <c r="A258" s="66" t="s">
        <v>16</v>
      </c>
      <c r="B258" s="1879" t="s">
        <v>62</v>
      </c>
      <c r="C258" s="1880"/>
      <c r="D258" s="1880"/>
      <c r="E258" s="1881"/>
    </row>
    <row r="259" spans="1:5" ht="12.75" customHeight="1" x14ac:dyDescent="0.25">
      <c r="A259" s="1902"/>
      <c r="B259" s="64">
        <v>2019</v>
      </c>
      <c r="C259" s="64">
        <v>2020</v>
      </c>
      <c r="D259" s="64">
        <v>2021</v>
      </c>
      <c r="E259" s="64">
        <v>2022</v>
      </c>
    </row>
    <row r="260" spans="1:5" ht="9" customHeight="1" thickBot="1" x14ac:dyDescent="0.3">
      <c r="A260" s="1903"/>
      <c r="B260" s="63" t="s">
        <v>8</v>
      </c>
      <c r="C260" s="63" t="s">
        <v>9</v>
      </c>
      <c r="D260" s="63" t="s">
        <v>9</v>
      </c>
      <c r="E260" s="63" t="s">
        <v>9</v>
      </c>
    </row>
    <row r="261" spans="1:5" ht="15.75" thickBot="1" x14ac:dyDescent="0.3">
      <c r="A261" s="66" t="s">
        <v>17</v>
      </c>
      <c r="B261" s="46"/>
      <c r="C261" s="46"/>
      <c r="D261" s="46"/>
      <c r="E261" s="46"/>
    </row>
    <row r="262" spans="1:5" ht="15.75" thickBot="1" x14ac:dyDescent="0.3">
      <c r="A262" s="66" t="s">
        <v>18</v>
      </c>
      <c r="B262" s="46"/>
      <c r="C262" s="46"/>
      <c r="D262" s="46"/>
      <c r="E262" s="46"/>
    </row>
    <row r="263" spans="1:5" ht="15.75" thickBot="1" x14ac:dyDescent="0.3">
      <c r="A263" s="66" t="s">
        <v>19</v>
      </c>
      <c r="B263" s="46" t="e">
        <f>B262/B261</f>
        <v>#DIV/0!</v>
      </c>
      <c r="C263" s="46" t="e">
        <f t="shared" ref="C263:E263" si="23">C262/C261</f>
        <v>#DIV/0!</v>
      </c>
      <c r="D263" s="46" t="e">
        <f t="shared" si="23"/>
        <v>#DIV/0!</v>
      </c>
      <c r="E263" s="46" t="e">
        <f t="shared" si="23"/>
        <v>#DIV/0!</v>
      </c>
    </row>
    <row r="264" spans="1:5" ht="15.75" thickBot="1" x14ac:dyDescent="0.3">
      <c r="A264" s="66" t="s">
        <v>20</v>
      </c>
      <c r="B264" s="427"/>
      <c r="C264" s="65" t="e">
        <f>C261/B261-1</f>
        <v>#DIV/0!</v>
      </c>
      <c r="D264" s="65" t="e">
        <f t="shared" ref="D264:E266" si="24">D261/C261-1</f>
        <v>#DIV/0!</v>
      </c>
      <c r="E264" s="65" t="e">
        <f t="shared" si="24"/>
        <v>#DIV/0!</v>
      </c>
    </row>
    <row r="265" spans="1:5" ht="15.75" thickBot="1" x14ac:dyDescent="0.3">
      <c r="A265" s="66" t="s">
        <v>22</v>
      </c>
      <c r="B265" s="427"/>
      <c r="C265" s="65" t="e">
        <f>C262/B262-1</f>
        <v>#DIV/0!</v>
      </c>
      <c r="D265" s="65" t="e">
        <f t="shared" si="24"/>
        <v>#DIV/0!</v>
      </c>
      <c r="E265" s="65" t="e">
        <f t="shared" si="24"/>
        <v>#DIV/0!</v>
      </c>
    </row>
    <row r="266" spans="1:5" ht="15.75" thickBot="1" x14ac:dyDescent="0.3">
      <c r="A266" s="66" t="s">
        <v>23</v>
      </c>
      <c r="B266" s="427"/>
      <c r="C266" s="65" t="e">
        <f>C263/B263-1</f>
        <v>#DIV/0!</v>
      </c>
      <c r="D266" s="65" t="e">
        <f t="shared" si="24"/>
        <v>#DIV/0!</v>
      </c>
      <c r="E266" s="65" t="e">
        <f t="shared" si="24"/>
        <v>#DIV/0!</v>
      </c>
    </row>
    <row r="267" spans="1:5" ht="15.75" thickBot="1" x14ac:dyDescent="0.3">
      <c r="A267" s="1519" t="s">
        <v>1533</v>
      </c>
      <c r="B267" s="1520"/>
      <c r="C267" s="1520"/>
      <c r="D267" s="1520"/>
      <c r="E267" s="1521"/>
    </row>
    <row r="268" spans="1:5" ht="12.75" customHeight="1" x14ac:dyDescent="0.25">
      <c r="A268" s="1902"/>
      <c r="B268" s="64">
        <v>2018</v>
      </c>
      <c r="C268" s="64">
        <v>2019</v>
      </c>
      <c r="D268" s="64">
        <v>2020</v>
      </c>
      <c r="E268" s="64">
        <v>2021</v>
      </c>
    </row>
    <row r="269" spans="1:5" ht="9" customHeight="1" thickBot="1" x14ac:dyDescent="0.3">
      <c r="A269" s="1903"/>
      <c r="B269" s="63" t="s">
        <v>8</v>
      </c>
      <c r="C269" s="63" t="s">
        <v>9</v>
      </c>
      <c r="D269" s="63" t="s">
        <v>9</v>
      </c>
      <c r="E269" s="63" t="s">
        <v>9</v>
      </c>
    </row>
    <row r="270" spans="1:5" ht="15.75" thickBot="1" x14ac:dyDescent="0.3">
      <c r="A270" s="60" t="s">
        <v>24</v>
      </c>
      <c r="B270" s="44"/>
      <c r="C270" s="44"/>
      <c r="D270" s="44"/>
      <c r="E270" s="44"/>
    </row>
    <row r="271" spans="1:5" ht="24.75" thickBot="1" x14ac:dyDescent="0.3">
      <c r="A271" s="1203" t="s">
        <v>1307</v>
      </c>
      <c r="B271" s="53"/>
      <c r="C271" s="1205"/>
      <c r="D271" s="1205"/>
      <c r="E271" s="1205"/>
    </row>
    <row r="272" spans="1:5" ht="24.75" thickBot="1" x14ac:dyDescent="0.3">
      <c r="A272" s="1203" t="s">
        <v>1322</v>
      </c>
      <c r="B272" s="53"/>
      <c r="C272" s="1205"/>
      <c r="D272" s="1205"/>
      <c r="E272" s="1205"/>
    </row>
    <row r="273" spans="1:5" ht="24.75" thickBot="1" x14ac:dyDescent="0.3">
      <c r="A273" s="60" t="s">
        <v>25</v>
      </c>
      <c r="B273" s="44"/>
      <c r="C273" s="44"/>
      <c r="D273" s="44"/>
      <c r="E273" s="44"/>
    </row>
    <row r="274" spans="1:5" ht="36.75" thickBot="1" x14ac:dyDescent="0.3">
      <c r="A274" s="1203" t="s">
        <v>1309</v>
      </c>
      <c r="B274" s="53"/>
      <c r="C274" s="44"/>
      <c r="D274" s="44"/>
      <c r="E274" s="44"/>
    </row>
    <row r="275" spans="1:5" ht="36.75" thickBot="1" x14ac:dyDescent="0.3">
      <c r="A275" s="1203" t="s">
        <v>1323</v>
      </c>
      <c r="B275" s="53"/>
      <c r="C275" s="44"/>
      <c r="D275" s="44"/>
      <c r="E275" s="44"/>
    </row>
    <row r="276" spans="1:5" ht="15.75" thickBot="1" x14ac:dyDescent="0.3">
      <c r="A276" s="60" t="s">
        <v>26</v>
      </c>
      <c r="B276" s="53"/>
      <c r="C276" s="44"/>
      <c r="D276" s="44"/>
      <c r="E276" s="44"/>
    </row>
    <row r="277" spans="1:5" ht="36.75" thickBot="1" x14ac:dyDescent="0.3">
      <c r="A277" s="1203" t="s">
        <v>1311</v>
      </c>
      <c r="B277" s="53"/>
      <c r="C277" s="44"/>
      <c r="D277" s="44"/>
      <c r="E277" s="44"/>
    </row>
    <row r="278" spans="1:5" ht="36.75" thickBot="1" x14ac:dyDescent="0.3">
      <c r="A278" s="1203" t="s">
        <v>1324</v>
      </c>
      <c r="B278" s="53"/>
      <c r="C278" s="44"/>
      <c r="D278" s="44"/>
      <c r="E278" s="44"/>
    </row>
    <row r="279" spans="1:5" ht="15.75" thickBot="1" x14ac:dyDescent="0.3">
      <c r="A279" s="60" t="s">
        <v>27</v>
      </c>
      <c r="B279" s="53"/>
      <c r="C279" s="44"/>
      <c r="D279" s="44"/>
      <c r="E279" s="44"/>
    </row>
    <row r="280" spans="1:5" ht="24.75" thickBot="1" x14ac:dyDescent="0.3">
      <c r="A280" s="1203" t="s">
        <v>1313</v>
      </c>
      <c r="B280" s="53"/>
      <c r="C280" s="44"/>
      <c r="D280" s="44"/>
      <c r="E280" s="44"/>
    </row>
    <row r="281" spans="1:5" ht="24.75" thickBot="1" x14ac:dyDescent="0.3">
      <c r="A281" s="1203" t="s">
        <v>1325</v>
      </c>
      <c r="B281" s="53"/>
      <c r="C281" s="44"/>
      <c r="D281" s="44"/>
      <c r="E281" s="44"/>
    </row>
    <row r="282" spans="1:5" ht="15.75" thickBot="1" x14ac:dyDescent="0.3">
      <c r="A282" s="60" t="s">
        <v>28</v>
      </c>
      <c r="B282" s="53"/>
      <c r="C282" s="44"/>
      <c r="D282" s="44"/>
      <c r="E282" s="44"/>
    </row>
    <row r="283" spans="1:5" ht="36.75" thickBot="1" x14ac:dyDescent="0.3">
      <c r="A283" s="1203" t="s">
        <v>1315</v>
      </c>
      <c r="B283" s="53"/>
      <c r="C283" s="44"/>
      <c r="D283" s="44"/>
      <c r="E283" s="44"/>
    </row>
    <row r="284" spans="1:5" ht="36.75" thickBot="1" x14ac:dyDescent="0.3">
      <c r="A284" s="1203" t="s">
        <v>1326</v>
      </c>
      <c r="B284" s="53"/>
      <c r="C284" s="44"/>
      <c r="D284" s="44"/>
      <c r="E284" s="44"/>
    </row>
    <row r="285" spans="1:5" ht="15.75" thickBot="1" x14ac:dyDescent="0.3">
      <c r="A285" s="60" t="s">
        <v>29</v>
      </c>
      <c r="B285" s="53"/>
      <c r="C285" s="44"/>
      <c r="D285" s="44"/>
      <c r="E285" s="44"/>
    </row>
    <row r="286" spans="1:5" ht="36.75" thickBot="1" x14ac:dyDescent="0.3">
      <c r="A286" s="1203" t="s">
        <v>1317</v>
      </c>
      <c r="B286" s="53"/>
      <c r="C286" s="44"/>
      <c r="D286" s="44"/>
      <c r="E286" s="44"/>
    </row>
    <row r="287" spans="1:5" ht="24.75" thickBot="1" x14ac:dyDescent="0.3">
      <c r="A287" s="1203" t="s">
        <v>1327</v>
      </c>
      <c r="B287" s="53"/>
      <c r="C287" s="44"/>
      <c r="D287" s="44"/>
      <c r="E287" s="44"/>
    </row>
    <row r="288" spans="1:5" ht="24.75" thickBot="1" x14ac:dyDescent="0.3">
      <c r="A288" s="60" t="s">
        <v>30</v>
      </c>
      <c r="B288" s="53"/>
      <c r="C288" s="44"/>
      <c r="D288" s="44"/>
      <c r="E288" s="44"/>
    </row>
    <row r="289" spans="1:5" ht="36.75" thickBot="1" x14ac:dyDescent="0.3">
      <c r="A289" s="1203" t="s">
        <v>1319</v>
      </c>
      <c r="B289" s="53"/>
      <c r="C289" s="44"/>
      <c r="D289" s="44"/>
      <c r="E289" s="44"/>
    </row>
    <row r="290" spans="1:5" ht="36.75" thickBot="1" x14ac:dyDescent="0.3">
      <c r="A290" s="1203" t="s">
        <v>1328</v>
      </c>
      <c r="B290" s="53"/>
      <c r="C290" s="44"/>
      <c r="D290" s="44"/>
      <c r="E290" s="44"/>
    </row>
    <row r="291" spans="1:5" ht="24.75" thickBot="1" x14ac:dyDescent="0.3">
      <c r="A291" s="1211" t="s">
        <v>1337</v>
      </c>
      <c r="B291" s="1212">
        <f>B288+B282+B285+B279+B276+B273+B270</f>
        <v>0</v>
      </c>
      <c r="C291" s="1212">
        <f t="shared" ref="C291:E291" si="25">C288+C282+C285+C279+C276+C273+C270</f>
        <v>0</v>
      </c>
      <c r="D291" s="1212">
        <f t="shared" si="25"/>
        <v>0</v>
      </c>
      <c r="E291" s="1212">
        <f t="shared" si="25"/>
        <v>0</v>
      </c>
    </row>
    <row r="292" spans="1:5" x14ac:dyDescent="0.25">
      <c r="A292" s="1915" t="s">
        <v>1329</v>
      </c>
      <c r="B292" s="1917"/>
      <c r="C292" s="1917"/>
      <c r="D292" s="1917"/>
      <c r="E292" s="1918"/>
    </row>
    <row r="293" spans="1:5" x14ac:dyDescent="0.25">
      <c r="A293" s="1916"/>
      <c r="B293" s="1919"/>
      <c r="C293" s="1919"/>
      <c r="D293" s="1919"/>
      <c r="E293" s="1920"/>
    </row>
    <row r="294" spans="1:5" ht="15.75" thickBot="1" x14ac:dyDescent="0.3">
      <c r="A294" s="1208" t="s">
        <v>32</v>
      </c>
      <c r="B294" s="1209">
        <f>IF(B291-B262=0,0,"Error")</f>
        <v>0</v>
      </c>
      <c r="C294" s="1209">
        <f>IF(C291-C262=0,0,"Error")</f>
        <v>0</v>
      </c>
      <c r="D294" s="1209">
        <f>IF(D291-D262=0,0,"Error")</f>
        <v>0</v>
      </c>
      <c r="E294" s="1209">
        <f>IF(E291-E262=0,0,"Error")</f>
        <v>0</v>
      </c>
    </row>
    <row r="295" spans="1:5" ht="15.75" thickBot="1" x14ac:dyDescent="0.3">
      <c r="A295" s="1896" t="s">
        <v>46</v>
      </c>
      <c r="B295" s="1897"/>
      <c r="C295" s="1897"/>
      <c r="D295" s="1897"/>
      <c r="E295" s="1898"/>
    </row>
    <row r="296" spans="1:5" ht="15.75" thickBot="1" x14ac:dyDescent="0.3">
      <c r="A296" s="1896" t="s">
        <v>40</v>
      </c>
      <c r="B296" s="1897"/>
      <c r="C296" s="1897"/>
      <c r="D296" s="1897"/>
      <c r="E296" s="1898"/>
    </row>
    <row r="297" spans="1:5" ht="15.75" thickBot="1" x14ac:dyDescent="0.3">
      <c r="A297" s="67" t="s">
        <v>45</v>
      </c>
      <c r="B297" s="1926" t="s">
        <v>1344</v>
      </c>
      <c r="C297" s="1927"/>
      <c r="D297" s="1927"/>
      <c r="E297" s="1928"/>
    </row>
    <row r="298" spans="1:5" ht="15.75" thickBot="1" x14ac:dyDescent="0.3">
      <c r="A298" s="47" t="s">
        <v>14</v>
      </c>
      <c r="B298" s="1899" t="s">
        <v>62</v>
      </c>
      <c r="C298" s="1900"/>
      <c r="D298" s="1900"/>
      <c r="E298" s="1901"/>
    </row>
    <row r="299" spans="1:5" ht="17.25" customHeight="1" thickBot="1" x14ac:dyDescent="0.3">
      <c r="A299" s="66" t="s">
        <v>15</v>
      </c>
      <c r="B299" s="1512" t="s">
        <v>62</v>
      </c>
      <c r="C299" s="1513"/>
      <c r="D299" s="1513"/>
      <c r="E299" s="1514"/>
    </row>
    <row r="300" spans="1:5" ht="15.75" thickBot="1" x14ac:dyDescent="0.3">
      <c r="A300" s="66" t="s">
        <v>16</v>
      </c>
      <c r="B300" s="1879" t="s">
        <v>62</v>
      </c>
      <c r="C300" s="1880"/>
      <c r="D300" s="1880"/>
      <c r="E300" s="1881"/>
    </row>
    <row r="301" spans="1:5" ht="12.75" customHeight="1" x14ac:dyDescent="0.25">
      <c r="A301" s="1902"/>
      <c r="B301" s="64">
        <v>2019</v>
      </c>
      <c r="C301" s="64">
        <v>2020</v>
      </c>
      <c r="D301" s="64">
        <v>2021</v>
      </c>
      <c r="E301" s="64">
        <v>2022</v>
      </c>
    </row>
    <row r="302" spans="1:5" ht="9" customHeight="1" thickBot="1" x14ac:dyDescent="0.3">
      <c r="A302" s="1903"/>
      <c r="B302" s="63" t="s">
        <v>8</v>
      </c>
      <c r="C302" s="63" t="s">
        <v>9</v>
      </c>
      <c r="D302" s="63" t="s">
        <v>9</v>
      </c>
      <c r="E302" s="63" t="s">
        <v>9</v>
      </c>
    </row>
    <row r="303" spans="1:5" ht="15.75" thickBot="1" x14ac:dyDescent="0.3">
      <c r="A303" s="66" t="s">
        <v>17</v>
      </c>
      <c r="B303" s="46"/>
      <c r="C303" s="46"/>
      <c r="D303" s="46"/>
      <c r="E303" s="46"/>
    </row>
    <row r="304" spans="1:5" ht="15.75" thickBot="1" x14ac:dyDescent="0.3">
      <c r="A304" s="66" t="s">
        <v>18</v>
      </c>
      <c r="B304" s="46"/>
      <c r="C304" s="46"/>
      <c r="D304" s="46"/>
      <c r="E304" s="46"/>
    </row>
    <row r="305" spans="1:5" ht="15.75" thickBot="1" x14ac:dyDescent="0.3">
      <c r="A305" s="66" t="s">
        <v>19</v>
      </c>
      <c r="B305" s="46" t="e">
        <f>B304/B303</f>
        <v>#DIV/0!</v>
      </c>
      <c r="C305" s="46" t="e">
        <f t="shared" ref="C305:E305" si="26">C304/C303</f>
        <v>#DIV/0!</v>
      </c>
      <c r="D305" s="46" t="e">
        <f t="shared" si="26"/>
        <v>#DIV/0!</v>
      </c>
      <c r="E305" s="46" t="e">
        <f t="shared" si="26"/>
        <v>#DIV/0!</v>
      </c>
    </row>
    <row r="306" spans="1:5" ht="15.75" thickBot="1" x14ac:dyDescent="0.3">
      <c r="A306" s="66" t="s">
        <v>20</v>
      </c>
      <c r="B306" s="427" t="s">
        <v>21</v>
      </c>
      <c r="C306" s="65" t="e">
        <f>C303/B303-1</f>
        <v>#DIV/0!</v>
      </c>
      <c r="D306" s="65" t="e">
        <f t="shared" ref="D306:E308" si="27">D303/C303-1</f>
        <v>#DIV/0!</v>
      </c>
      <c r="E306" s="65" t="e">
        <f t="shared" si="27"/>
        <v>#DIV/0!</v>
      </c>
    </row>
    <row r="307" spans="1:5" ht="15.75" thickBot="1" x14ac:dyDescent="0.3">
      <c r="A307" s="66" t="s">
        <v>22</v>
      </c>
      <c r="B307" s="427" t="s">
        <v>21</v>
      </c>
      <c r="C307" s="65" t="e">
        <f>C304/B304-1</f>
        <v>#DIV/0!</v>
      </c>
      <c r="D307" s="65" t="e">
        <f t="shared" si="27"/>
        <v>#DIV/0!</v>
      </c>
      <c r="E307" s="65" t="e">
        <f t="shared" si="27"/>
        <v>#DIV/0!</v>
      </c>
    </row>
    <row r="308" spans="1:5" ht="15.75" thickBot="1" x14ac:dyDescent="0.3">
      <c r="A308" s="66" t="s">
        <v>23</v>
      </c>
      <c r="B308" s="427" t="s">
        <v>21</v>
      </c>
      <c r="C308" s="65" t="e">
        <f>C305/B305-1</f>
        <v>#DIV/0!</v>
      </c>
      <c r="D308" s="65" t="e">
        <f t="shared" si="27"/>
        <v>#DIV/0!</v>
      </c>
      <c r="E308" s="65" t="e">
        <f t="shared" si="27"/>
        <v>#DIV/0!</v>
      </c>
    </row>
    <row r="309" spans="1:5" ht="15.75" thickBot="1" x14ac:dyDescent="0.3">
      <c r="A309" s="1519" t="s">
        <v>70</v>
      </c>
      <c r="B309" s="1520"/>
      <c r="C309" s="1520"/>
      <c r="D309" s="1520"/>
      <c r="E309" s="1521"/>
    </row>
    <row r="310" spans="1:5" ht="12.75" customHeight="1" x14ac:dyDescent="0.25">
      <c r="A310" s="1902"/>
      <c r="B310" s="64">
        <v>2019</v>
      </c>
      <c r="C310" s="64">
        <v>2020</v>
      </c>
      <c r="D310" s="64">
        <v>2021</v>
      </c>
      <c r="E310" s="64">
        <v>2022</v>
      </c>
    </row>
    <row r="311" spans="1:5" ht="9" customHeight="1" thickBot="1" x14ac:dyDescent="0.3">
      <c r="A311" s="1903"/>
      <c r="B311" s="63" t="s">
        <v>8</v>
      </c>
      <c r="C311" s="63" t="s">
        <v>9</v>
      </c>
      <c r="D311" s="63" t="s">
        <v>9</v>
      </c>
      <c r="E311" s="63" t="s">
        <v>9</v>
      </c>
    </row>
    <row r="312" spans="1:5" ht="15.75" thickBot="1" x14ac:dyDescent="0.3">
      <c r="A312" s="60" t="s">
        <v>42</v>
      </c>
      <c r="B312" s="44"/>
      <c r="C312" s="44"/>
      <c r="D312" s="44"/>
      <c r="E312" s="44"/>
    </row>
    <row r="313" spans="1:5" ht="15.75" thickBot="1" x14ac:dyDescent="0.3">
      <c r="A313" s="60" t="s">
        <v>43</v>
      </c>
      <c r="B313" s="53"/>
      <c r="C313" s="44"/>
      <c r="D313" s="44"/>
      <c r="E313" s="44"/>
    </row>
    <row r="314" spans="1:5" ht="15.75" thickBot="1" x14ac:dyDescent="0.3">
      <c r="A314" s="45" t="s">
        <v>31</v>
      </c>
      <c r="B314" s="53">
        <f>B313+B312</f>
        <v>0</v>
      </c>
      <c r="C314" s="53">
        <f t="shared" ref="C314:E314" si="28">C313+C312</f>
        <v>0</v>
      </c>
      <c r="D314" s="53">
        <f t="shared" si="28"/>
        <v>0</v>
      </c>
      <c r="E314" s="53">
        <f t="shared" si="28"/>
        <v>0</v>
      </c>
    </row>
    <row r="315" spans="1:5" x14ac:dyDescent="0.25">
      <c r="A315" s="1915" t="s">
        <v>44</v>
      </c>
      <c r="B315" s="1924"/>
      <c r="C315" s="1917"/>
      <c r="D315" s="1917"/>
      <c r="E315" s="1918"/>
    </row>
    <row r="316" spans="1:5" ht="15.75" thickBot="1" x14ac:dyDescent="0.3">
      <c r="A316" s="1916"/>
      <c r="B316" s="1925"/>
      <c r="C316" s="1919"/>
      <c r="D316" s="1919"/>
      <c r="E316" s="1920"/>
    </row>
    <row r="317" spans="1:5" ht="15.75" thickBot="1" x14ac:dyDescent="0.3">
      <c r="A317" s="67" t="s">
        <v>45</v>
      </c>
      <c r="B317" s="1926" t="s">
        <v>1344</v>
      </c>
      <c r="C317" s="1927"/>
      <c r="D317" s="1927"/>
      <c r="E317" s="1928"/>
    </row>
    <row r="318" spans="1:5" ht="15.75" thickBot="1" x14ac:dyDescent="0.3">
      <c r="A318" s="47" t="s">
        <v>74</v>
      </c>
      <c r="B318" s="1899" t="s">
        <v>62</v>
      </c>
      <c r="C318" s="1900"/>
      <c r="D318" s="1900"/>
      <c r="E318" s="1901"/>
    </row>
    <row r="319" spans="1:5" ht="17.25" customHeight="1" thickBot="1" x14ac:dyDescent="0.3">
      <c r="A319" s="66" t="s">
        <v>15</v>
      </c>
      <c r="B319" s="1512" t="s">
        <v>62</v>
      </c>
      <c r="C319" s="1513"/>
      <c r="D319" s="1513"/>
      <c r="E319" s="1514"/>
    </row>
    <row r="320" spans="1:5" ht="15.75" thickBot="1" x14ac:dyDescent="0.3">
      <c r="A320" s="66" t="s">
        <v>16</v>
      </c>
      <c r="B320" s="1879" t="s">
        <v>62</v>
      </c>
      <c r="C320" s="1880"/>
      <c r="D320" s="1880"/>
      <c r="E320" s="1881"/>
    </row>
    <row r="321" spans="1:5" ht="12.75" customHeight="1" x14ac:dyDescent="0.25">
      <c r="A321" s="1902"/>
      <c r="B321" s="64">
        <v>2018</v>
      </c>
      <c r="C321" s="64">
        <v>2019</v>
      </c>
      <c r="D321" s="64">
        <v>2020</v>
      </c>
      <c r="E321" s="64">
        <v>2021</v>
      </c>
    </row>
    <row r="322" spans="1:5" ht="9" customHeight="1" thickBot="1" x14ac:dyDescent="0.3">
      <c r="A322" s="1903"/>
      <c r="B322" s="63" t="s">
        <v>8</v>
      </c>
      <c r="C322" s="63" t="s">
        <v>9</v>
      </c>
      <c r="D322" s="63" t="s">
        <v>9</v>
      </c>
      <c r="E322" s="63" t="s">
        <v>9</v>
      </c>
    </row>
    <row r="323" spans="1:5" ht="15.75" thickBot="1" x14ac:dyDescent="0.3">
      <c r="A323" s="66" t="s">
        <v>17</v>
      </c>
      <c r="B323" s="46"/>
      <c r="C323" s="46"/>
      <c r="D323" s="46"/>
      <c r="E323" s="46"/>
    </row>
    <row r="324" spans="1:5" ht="15.75" thickBot="1" x14ac:dyDescent="0.3">
      <c r="A324" s="66" t="s">
        <v>18</v>
      </c>
      <c r="B324" s="46"/>
      <c r="C324" s="46"/>
      <c r="D324" s="46"/>
      <c r="E324" s="46"/>
    </row>
    <row r="325" spans="1:5" ht="15.75" thickBot="1" x14ac:dyDescent="0.3">
      <c r="A325" s="66" t="s">
        <v>19</v>
      </c>
      <c r="B325" s="46" t="e">
        <f>B324/B323</f>
        <v>#DIV/0!</v>
      </c>
      <c r="C325" s="46" t="e">
        <f t="shared" ref="C325:E325" si="29">C324/C323</f>
        <v>#DIV/0!</v>
      </c>
      <c r="D325" s="46" t="e">
        <f t="shared" si="29"/>
        <v>#DIV/0!</v>
      </c>
      <c r="E325" s="46" t="e">
        <f t="shared" si="29"/>
        <v>#DIV/0!</v>
      </c>
    </row>
    <row r="326" spans="1:5" ht="15.75" thickBot="1" x14ac:dyDescent="0.3">
      <c r="A326" s="66" t="s">
        <v>20</v>
      </c>
      <c r="B326" s="427" t="s">
        <v>21</v>
      </c>
      <c r="C326" s="65" t="e">
        <f>C323/B323-1</f>
        <v>#DIV/0!</v>
      </c>
      <c r="D326" s="65" t="e">
        <f t="shared" ref="D326:E328" si="30">D323/C323-1</f>
        <v>#DIV/0!</v>
      </c>
      <c r="E326" s="65" t="e">
        <f t="shared" si="30"/>
        <v>#DIV/0!</v>
      </c>
    </row>
    <row r="327" spans="1:5" ht="15.75" thickBot="1" x14ac:dyDescent="0.3">
      <c r="A327" s="66" t="s">
        <v>22</v>
      </c>
      <c r="B327" s="427" t="s">
        <v>21</v>
      </c>
      <c r="C327" s="65" t="e">
        <f>C324/B324-1</f>
        <v>#DIV/0!</v>
      </c>
      <c r="D327" s="65" t="e">
        <f t="shared" si="30"/>
        <v>#DIV/0!</v>
      </c>
      <c r="E327" s="65" t="e">
        <f t="shared" si="30"/>
        <v>#DIV/0!</v>
      </c>
    </row>
    <row r="328" spans="1:5" ht="15.75" thickBot="1" x14ac:dyDescent="0.3">
      <c r="A328" s="66" t="s">
        <v>23</v>
      </c>
      <c r="B328" s="427" t="s">
        <v>21</v>
      </c>
      <c r="C328" s="65" t="e">
        <f>C325/B325-1</f>
        <v>#DIV/0!</v>
      </c>
      <c r="D328" s="65" t="e">
        <f t="shared" si="30"/>
        <v>#DIV/0!</v>
      </c>
      <c r="E328" s="65" t="e">
        <f t="shared" si="30"/>
        <v>#DIV/0!</v>
      </c>
    </row>
    <row r="329" spans="1:5" ht="15.75" thickBot="1" x14ac:dyDescent="0.3">
      <c r="A329" s="1519" t="s">
        <v>1533</v>
      </c>
      <c r="B329" s="1520"/>
      <c r="C329" s="1520"/>
      <c r="D329" s="1520"/>
      <c r="E329" s="1521"/>
    </row>
    <row r="330" spans="1:5" ht="12.75" customHeight="1" x14ac:dyDescent="0.25">
      <c r="A330" s="1902"/>
      <c r="B330" s="64">
        <v>2018</v>
      </c>
      <c r="C330" s="64">
        <v>2019</v>
      </c>
      <c r="D330" s="64">
        <v>2020</v>
      </c>
      <c r="E330" s="64">
        <v>2021</v>
      </c>
    </row>
    <row r="331" spans="1:5" ht="9" customHeight="1" thickBot="1" x14ac:dyDescent="0.3">
      <c r="A331" s="1903"/>
      <c r="B331" s="63" t="s">
        <v>8</v>
      </c>
      <c r="C331" s="63" t="s">
        <v>9</v>
      </c>
      <c r="D331" s="63" t="s">
        <v>9</v>
      </c>
      <c r="E331" s="63" t="s">
        <v>9</v>
      </c>
    </row>
    <row r="332" spans="1:5" ht="15.75" thickBot="1" x14ac:dyDescent="0.3">
      <c r="A332" s="60" t="s">
        <v>42</v>
      </c>
      <c r="B332" s="44"/>
      <c r="C332" s="44"/>
      <c r="D332" s="44"/>
      <c r="E332" s="44"/>
    </row>
    <row r="333" spans="1:5" ht="15.75" thickBot="1" x14ac:dyDescent="0.3">
      <c r="A333" s="60" t="s">
        <v>43</v>
      </c>
      <c r="B333" s="53"/>
      <c r="C333" s="44"/>
      <c r="D333" s="44"/>
      <c r="E333" s="44"/>
    </row>
    <row r="334" spans="1:5" ht="15.75" thickBot="1" x14ac:dyDescent="0.3">
      <c r="A334" s="45" t="s">
        <v>53</v>
      </c>
      <c r="B334" s="53">
        <f>B333+B332</f>
        <v>0</v>
      </c>
      <c r="C334" s="53">
        <f t="shared" ref="C334:E334" si="31">C333+C332</f>
        <v>0</v>
      </c>
      <c r="D334" s="53">
        <f t="shared" si="31"/>
        <v>0</v>
      </c>
      <c r="E334" s="53">
        <f t="shared" si="31"/>
        <v>0</v>
      </c>
    </row>
    <row r="335" spans="1:5" x14ac:dyDescent="0.25">
      <c r="A335" s="1915" t="s">
        <v>1332</v>
      </c>
      <c r="B335" s="1924"/>
      <c r="C335" s="1917"/>
      <c r="D335" s="1917"/>
      <c r="E335" s="1918"/>
    </row>
    <row r="336" spans="1:5" ht="15.75" thickBot="1" x14ac:dyDescent="0.3">
      <c r="A336" s="1916"/>
      <c r="B336" s="1925"/>
      <c r="C336" s="1919"/>
      <c r="D336" s="1919"/>
      <c r="E336" s="1920"/>
    </row>
    <row r="337" spans="1:5" ht="15.75" thickBot="1" x14ac:dyDescent="0.3">
      <c r="A337" s="1896" t="s">
        <v>46</v>
      </c>
      <c r="B337" s="1897"/>
      <c r="C337" s="1897"/>
      <c r="D337" s="1897"/>
      <c r="E337" s="1898"/>
    </row>
    <row r="338" spans="1:5" ht="15.75" thickBot="1" x14ac:dyDescent="0.3">
      <c r="A338" s="1896" t="s">
        <v>47</v>
      </c>
      <c r="B338" s="1897"/>
      <c r="C338" s="1897"/>
      <c r="D338" s="1897"/>
      <c r="E338" s="1898"/>
    </row>
    <row r="339" spans="1:5" ht="15.75" thickBot="1" x14ac:dyDescent="0.3">
      <c r="A339" s="67" t="s">
        <v>45</v>
      </c>
      <c r="B339" s="1926" t="s">
        <v>1344</v>
      </c>
      <c r="C339" s="1927"/>
      <c r="D339" s="1927"/>
      <c r="E339" s="1928"/>
    </row>
    <row r="340" spans="1:5" ht="15.75" thickBot="1" x14ac:dyDescent="0.3">
      <c r="A340" s="47" t="s">
        <v>14</v>
      </c>
      <c r="B340" s="1899" t="s">
        <v>62</v>
      </c>
      <c r="C340" s="1900"/>
      <c r="D340" s="1900"/>
      <c r="E340" s="1901"/>
    </row>
    <row r="341" spans="1:5" ht="17.25" customHeight="1" thickBot="1" x14ac:dyDescent="0.3">
      <c r="A341" s="66" t="s">
        <v>15</v>
      </c>
      <c r="B341" s="1512" t="s">
        <v>62</v>
      </c>
      <c r="C341" s="1513"/>
      <c r="D341" s="1513"/>
      <c r="E341" s="1514"/>
    </row>
    <row r="342" spans="1:5" ht="15.75" thickBot="1" x14ac:dyDescent="0.3">
      <c r="A342" s="66" t="s">
        <v>16</v>
      </c>
      <c r="B342" s="1879" t="s">
        <v>62</v>
      </c>
      <c r="C342" s="1880"/>
      <c r="D342" s="1880"/>
      <c r="E342" s="1881"/>
    </row>
    <row r="343" spans="1:5" ht="12.75" customHeight="1" x14ac:dyDescent="0.25">
      <c r="A343" s="1902"/>
      <c r="B343" s="64">
        <v>2019</v>
      </c>
      <c r="C343" s="64">
        <v>2020</v>
      </c>
      <c r="D343" s="64">
        <v>2021</v>
      </c>
      <c r="E343" s="64">
        <v>2022</v>
      </c>
    </row>
    <row r="344" spans="1:5" ht="9" customHeight="1" thickBot="1" x14ac:dyDescent="0.3">
      <c r="A344" s="1903"/>
      <c r="B344" s="63" t="s">
        <v>8</v>
      </c>
      <c r="C344" s="63" t="s">
        <v>9</v>
      </c>
      <c r="D344" s="63" t="s">
        <v>9</v>
      </c>
      <c r="E344" s="63" t="s">
        <v>9</v>
      </c>
    </row>
    <row r="345" spans="1:5" ht="15.75" thickBot="1" x14ac:dyDescent="0.3">
      <c r="A345" s="66" t="s">
        <v>17</v>
      </c>
      <c r="B345" s="46"/>
      <c r="C345" s="46"/>
      <c r="D345" s="46"/>
      <c r="E345" s="46"/>
    </row>
    <row r="346" spans="1:5" ht="15.75" thickBot="1" x14ac:dyDescent="0.3">
      <c r="A346" s="66" t="s">
        <v>18</v>
      </c>
      <c r="B346" s="46"/>
      <c r="C346" s="46"/>
      <c r="D346" s="46"/>
      <c r="E346" s="46"/>
    </row>
    <row r="347" spans="1:5" ht="15.75" thickBot="1" x14ac:dyDescent="0.3">
      <c r="A347" s="66" t="s">
        <v>19</v>
      </c>
      <c r="B347" s="46" t="e">
        <f>B346/B345</f>
        <v>#DIV/0!</v>
      </c>
      <c r="C347" s="46" t="e">
        <f t="shared" ref="C347:E347" si="32">C346/C345</f>
        <v>#DIV/0!</v>
      </c>
      <c r="D347" s="46" t="e">
        <f t="shared" si="32"/>
        <v>#DIV/0!</v>
      </c>
      <c r="E347" s="46" t="e">
        <f t="shared" si="32"/>
        <v>#DIV/0!</v>
      </c>
    </row>
    <row r="348" spans="1:5" ht="15.75" thickBot="1" x14ac:dyDescent="0.3">
      <c r="A348" s="66" t="s">
        <v>20</v>
      </c>
      <c r="B348" s="427" t="s">
        <v>21</v>
      </c>
      <c r="C348" s="65" t="e">
        <f>C345/B345-1</f>
        <v>#DIV/0!</v>
      </c>
      <c r="D348" s="65" t="e">
        <f t="shared" ref="D348:E350" si="33">D345/C345-1</f>
        <v>#DIV/0!</v>
      </c>
      <c r="E348" s="65" t="e">
        <f t="shared" si="33"/>
        <v>#DIV/0!</v>
      </c>
    </row>
    <row r="349" spans="1:5" ht="15.75" thickBot="1" x14ac:dyDescent="0.3">
      <c r="A349" s="66" t="s">
        <v>22</v>
      </c>
      <c r="B349" s="427" t="s">
        <v>21</v>
      </c>
      <c r="C349" s="65" t="e">
        <f>C346/B346-1</f>
        <v>#DIV/0!</v>
      </c>
      <c r="D349" s="65" t="e">
        <f t="shared" si="33"/>
        <v>#DIV/0!</v>
      </c>
      <c r="E349" s="65" t="e">
        <f t="shared" si="33"/>
        <v>#DIV/0!</v>
      </c>
    </row>
    <row r="350" spans="1:5" ht="15.75" thickBot="1" x14ac:dyDescent="0.3">
      <c r="A350" s="66" t="s">
        <v>23</v>
      </c>
      <c r="B350" s="427" t="s">
        <v>21</v>
      </c>
      <c r="C350" s="65" t="e">
        <f>C347/B347-1</f>
        <v>#DIV/0!</v>
      </c>
      <c r="D350" s="65" t="e">
        <f t="shared" si="33"/>
        <v>#DIV/0!</v>
      </c>
      <c r="E350" s="65" t="e">
        <f t="shared" si="33"/>
        <v>#DIV/0!</v>
      </c>
    </row>
    <row r="351" spans="1:5" ht="15.75" thickBot="1" x14ac:dyDescent="0.3">
      <c r="A351" s="1519" t="s">
        <v>70</v>
      </c>
      <c r="B351" s="1520"/>
      <c r="C351" s="1520"/>
      <c r="D351" s="1520"/>
      <c r="E351" s="1521"/>
    </row>
    <row r="352" spans="1:5" ht="12.75" customHeight="1" x14ac:dyDescent="0.25">
      <c r="A352" s="1902"/>
      <c r="B352" s="64">
        <v>2018</v>
      </c>
      <c r="C352" s="64">
        <v>2019</v>
      </c>
      <c r="D352" s="64">
        <v>2020</v>
      </c>
      <c r="E352" s="64">
        <v>2021</v>
      </c>
    </row>
    <row r="353" spans="1:5" ht="9" customHeight="1" thickBot="1" x14ac:dyDescent="0.3">
      <c r="A353" s="1903"/>
      <c r="B353" s="63" t="s">
        <v>8</v>
      </c>
      <c r="C353" s="63" t="s">
        <v>9</v>
      </c>
      <c r="D353" s="63" t="s">
        <v>9</v>
      </c>
      <c r="E353" s="63" t="s">
        <v>9</v>
      </c>
    </row>
    <row r="354" spans="1:5" ht="15.75" thickBot="1" x14ac:dyDescent="0.3">
      <c r="A354" s="60" t="s">
        <v>42</v>
      </c>
      <c r="B354" s="44"/>
      <c r="C354" s="44"/>
      <c r="D354" s="44"/>
      <c r="E354" s="44"/>
    </row>
    <row r="355" spans="1:5" ht="15.75" thickBot="1" x14ac:dyDescent="0.3">
      <c r="A355" s="60" t="s">
        <v>43</v>
      </c>
      <c r="B355" s="53"/>
      <c r="C355" s="44"/>
      <c r="D355" s="44"/>
      <c r="E355" s="44"/>
    </row>
    <row r="356" spans="1:5" ht="15.75" thickBot="1" x14ac:dyDescent="0.3">
      <c r="A356" s="45" t="s">
        <v>31</v>
      </c>
      <c r="B356" s="53">
        <f>B355+B354</f>
        <v>0</v>
      </c>
      <c r="C356" s="53">
        <f t="shared" ref="C356:E356" si="34">C355+C354</f>
        <v>0</v>
      </c>
      <c r="D356" s="53">
        <f t="shared" si="34"/>
        <v>0</v>
      </c>
      <c r="E356" s="53">
        <f t="shared" si="34"/>
        <v>0</v>
      </c>
    </row>
    <row r="357" spans="1:5" x14ac:dyDescent="0.25">
      <c r="A357" s="1915" t="s">
        <v>44</v>
      </c>
      <c r="B357" s="1924"/>
      <c r="C357" s="1917"/>
      <c r="D357" s="1917"/>
      <c r="E357" s="1918"/>
    </row>
    <row r="358" spans="1:5" ht="15.75" thickBot="1" x14ac:dyDescent="0.3">
      <c r="A358" s="1916"/>
      <c r="B358" s="1925"/>
      <c r="C358" s="1919"/>
      <c r="D358" s="1919"/>
      <c r="E358" s="1920"/>
    </row>
    <row r="359" spans="1:5" ht="15.75" thickBot="1" x14ac:dyDescent="0.3">
      <c r="A359" s="67" t="s">
        <v>45</v>
      </c>
      <c r="B359" s="1926" t="s">
        <v>1344</v>
      </c>
      <c r="C359" s="1927"/>
      <c r="D359" s="1927"/>
      <c r="E359" s="1928"/>
    </row>
    <row r="360" spans="1:5" ht="15.75" thickBot="1" x14ac:dyDescent="0.3">
      <c r="A360" s="47" t="s">
        <v>74</v>
      </c>
      <c r="B360" s="1899" t="s">
        <v>62</v>
      </c>
      <c r="C360" s="1900"/>
      <c r="D360" s="1900"/>
      <c r="E360" s="1901"/>
    </row>
    <row r="361" spans="1:5" ht="17.25" customHeight="1" thickBot="1" x14ac:dyDescent="0.3">
      <c r="A361" s="66" t="s">
        <v>15</v>
      </c>
      <c r="B361" s="1512" t="s">
        <v>62</v>
      </c>
      <c r="C361" s="1513"/>
      <c r="D361" s="1513"/>
      <c r="E361" s="1514"/>
    </row>
    <row r="362" spans="1:5" ht="15.75" thickBot="1" x14ac:dyDescent="0.3">
      <c r="A362" s="66" t="s">
        <v>16</v>
      </c>
      <c r="B362" s="1879" t="s">
        <v>62</v>
      </c>
      <c r="C362" s="1880"/>
      <c r="D362" s="1880"/>
      <c r="E362" s="1881"/>
    </row>
    <row r="363" spans="1:5" ht="12.75" customHeight="1" x14ac:dyDescent="0.25">
      <c r="A363" s="1902"/>
      <c r="B363" s="64">
        <v>2019</v>
      </c>
      <c r="C363" s="64">
        <v>2020</v>
      </c>
      <c r="D363" s="64">
        <v>2021</v>
      </c>
      <c r="E363" s="64">
        <v>2022</v>
      </c>
    </row>
    <row r="364" spans="1:5" ht="9" customHeight="1" thickBot="1" x14ac:dyDescent="0.3">
      <c r="A364" s="1903"/>
      <c r="B364" s="63" t="s">
        <v>8</v>
      </c>
      <c r="C364" s="63" t="s">
        <v>9</v>
      </c>
      <c r="D364" s="63" t="s">
        <v>9</v>
      </c>
      <c r="E364" s="63" t="s">
        <v>9</v>
      </c>
    </row>
    <row r="365" spans="1:5" ht="15.75" thickBot="1" x14ac:dyDescent="0.3">
      <c r="A365" s="66" t="s">
        <v>17</v>
      </c>
      <c r="B365" s="46"/>
      <c r="C365" s="46"/>
      <c r="D365" s="46"/>
      <c r="E365" s="46"/>
    </row>
    <row r="366" spans="1:5" ht="15.75" thickBot="1" x14ac:dyDescent="0.3">
      <c r="A366" s="66" t="s">
        <v>18</v>
      </c>
      <c r="B366" s="46"/>
      <c r="C366" s="46"/>
      <c r="D366" s="46"/>
      <c r="E366" s="46"/>
    </row>
    <row r="367" spans="1:5" ht="15.75" thickBot="1" x14ac:dyDescent="0.3">
      <c r="A367" s="66" t="s">
        <v>19</v>
      </c>
      <c r="B367" s="46" t="e">
        <f>B366/B365</f>
        <v>#DIV/0!</v>
      </c>
      <c r="C367" s="46" t="e">
        <f t="shared" ref="C367:E367" si="35">C366/C365</f>
        <v>#DIV/0!</v>
      </c>
      <c r="D367" s="46" t="e">
        <f t="shared" si="35"/>
        <v>#DIV/0!</v>
      </c>
      <c r="E367" s="46" t="e">
        <f t="shared" si="35"/>
        <v>#DIV/0!</v>
      </c>
    </row>
    <row r="368" spans="1:5" ht="15.75" thickBot="1" x14ac:dyDescent="0.3">
      <c r="A368" s="66" t="s">
        <v>20</v>
      </c>
      <c r="B368" s="427" t="s">
        <v>21</v>
      </c>
      <c r="C368" s="65" t="e">
        <f>C365/B365-1</f>
        <v>#DIV/0!</v>
      </c>
      <c r="D368" s="65" t="e">
        <f t="shared" ref="D368:E370" si="36">D365/C365-1</f>
        <v>#DIV/0!</v>
      </c>
      <c r="E368" s="65" t="e">
        <f t="shared" si="36"/>
        <v>#DIV/0!</v>
      </c>
    </row>
    <row r="369" spans="1:5" ht="15.75" thickBot="1" x14ac:dyDescent="0.3">
      <c r="A369" s="66" t="s">
        <v>22</v>
      </c>
      <c r="B369" s="427" t="s">
        <v>21</v>
      </c>
      <c r="C369" s="65" t="e">
        <f>C366/B366-1</f>
        <v>#DIV/0!</v>
      </c>
      <c r="D369" s="65" t="e">
        <f t="shared" si="36"/>
        <v>#DIV/0!</v>
      </c>
      <c r="E369" s="65" t="e">
        <f t="shared" si="36"/>
        <v>#DIV/0!</v>
      </c>
    </row>
    <row r="370" spans="1:5" ht="15.75" thickBot="1" x14ac:dyDescent="0.3">
      <c r="A370" s="66" t="s">
        <v>23</v>
      </c>
      <c r="B370" s="427" t="s">
        <v>21</v>
      </c>
      <c r="C370" s="65" t="e">
        <f>C367/B367-1</f>
        <v>#DIV/0!</v>
      </c>
      <c r="D370" s="65" t="e">
        <f t="shared" si="36"/>
        <v>#DIV/0!</v>
      </c>
      <c r="E370" s="65" t="e">
        <f t="shared" si="36"/>
        <v>#DIV/0!</v>
      </c>
    </row>
    <row r="371" spans="1:5" ht="15.75" thickBot="1" x14ac:dyDescent="0.3">
      <c r="A371" s="1519" t="s">
        <v>1533</v>
      </c>
      <c r="B371" s="1520"/>
      <c r="C371" s="1520"/>
      <c r="D371" s="1520"/>
      <c r="E371" s="1521"/>
    </row>
    <row r="372" spans="1:5" ht="12.75" customHeight="1" x14ac:dyDescent="0.25">
      <c r="A372" s="1902"/>
      <c r="B372" s="64">
        <v>2019</v>
      </c>
      <c r="C372" s="64">
        <v>2020</v>
      </c>
      <c r="D372" s="64">
        <v>2021</v>
      </c>
      <c r="E372" s="64">
        <v>2022</v>
      </c>
    </row>
    <row r="373" spans="1:5" ht="9" customHeight="1" thickBot="1" x14ac:dyDescent="0.3">
      <c r="A373" s="1903"/>
      <c r="B373" s="63" t="s">
        <v>8</v>
      </c>
      <c r="C373" s="63" t="s">
        <v>9</v>
      </c>
      <c r="D373" s="63" t="s">
        <v>9</v>
      </c>
      <c r="E373" s="63" t="s">
        <v>9</v>
      </c>
    </row>
    <row r="374" spans="1:5" ht="15.75" thickBot="1" x14ac:dyDescent="0.3">
      <c r="A374" s="60" t="s">
        <v>42</v>
      </c>
      <c r="B374" s="44"/>
      <c r="C374" s="44"/>
      <c r="D374" s="44"/>
      <c r="E374" s="44"/>
    </row>
    <row r="375" spans="1:5" ht="15.75" thickBot="1" x14ac:dyDescent="0.3">
      <c r="A375" s="60" t="s">
        <v>43</v>
      </c>
      <c r="B375" s="53"/>
      <c r="C375" s="44"/>
      <c r="D375" s="44"/>
      <c r="E375" s="44"/>
    </row>
    <row r="376" spans="1:5" ht="15.75" thickBot="1" x14ac:dyDescent="0.3">
      <c r="A376" s="45" t="s">
        <v>53</v>
      </c>
      <c r="B376" s="53">
        <f>B375+B374</f>
        <v>0</v>
      </c>
      <c r="C376" s="53">
        <f t="shared" ref="C376:E376" si="37">C375+C374</f>
        <v>0</v>
      </c>
      <c r="D376" s="53">
        <f t="shared" si="37"/>
        <v>0</v>
      </c>
      <c r="E376" s="53">
        <f t="shared" si="37"/>
        <v>0</v>
      </c>
    </row>
    <row r="377" spans="1:5" x14ac:dyDescent="0.25">
      <c r="A377" s="1915" t="s">
        <v>1332</v>
      </c>
      <c r="B377" s="1924"/>
      <c r="C377" s="1917"/>
      <c r="D377" s="1917"/>
      <c r="E377" s="1918"/>
    </row>
    <row r="378" spans="1:5" x14ac:dyDescent="0.25">
      <c r="A378" s="1916"/>
      <c r="B378" s="1925"/>
      <c r="C378" s="1919"/>
      <c r="D378" s="1919"/>
      <c r="E378" s="1920"/>
    </row>
    <row r="379" spans="1:5" ht="15.75" thickBot="1" x14ac:dyDescent="0.3">
      <c r="A379" s="1213"/>
      <c r="B379" s="1214"/>
      <c r="C379" s="1214"/>
      <c r="D379" s="1214"/>
      <c r="E379" s="1214"/>
    </row>
    <row r="380" spans="1:5" ht="27" customHeight="1" thickBot="1" x14ac:dyDescent="0.3">
      <c r="A380" s="61" t="s">
        <v>57</v>
      </c>
      <c r="B380" s="1215">
        <f>B366+B346+B324+B304+B262+B221+B193+B173+B131+B111+B69+B30+B151</f>
        <v>108000</v>
      </c>
      <c r="C380" s="1215">
        <f>C366+C346+C324+C304+C262+C221+C193+C173+C131+C111+C69+C30+C151</f>
        <v>119000</v>
      </c>
      <c r="D380" s="1215">
        <f>D366+D346+D324+D304+D262+D221+D193+D173+D131+D111+D69+D30</f>
        <v>104000</v>
      </c>
      <c r="E380" s="1215">
        <f>E366+E346+E324+E304+E262+E221+E193+E173+E131+E111+E69+E30+E161</f>
        <v>94000</v>
      </c>
    </row>
    <row r="381" spans="1:5" ht="24.75" thickBot="1" x14ac:dyDescent="0.3">
      <c r="A381" s="61" t="s">
        <v>58</v>
      </c>
      <c r="B381" s="1215">
        <f>B383+B385+B387+B389+B391+B393+B395+B397+B399</f>
        <v>108000</v>
      </c>
      <c r="C381" s="1215">
        <f t="shared" ref="C381:E381" si="38">C383+C385+C387+C389+C391+C393+C395+C397+C399</f>
        <v>119000</v>
      </c>
      <c r="D381" s="1215">
        <f t="shared" si="38"/>
        <v>104000</v>
      </c>
      <c r="E381" s="1215">
        <f t="shared" si="38"/>
        <v>94000</v>
      </c>
    </row>
    <row r="382" spans="1:5" ht="24.75" thickBot="1" x14ac:dyDescent="0.3">
      <c r="A382" s="1216" t="s">
        <v>965</v>
      </c>
      <c r="B382" s="1217"/>
      <c r="C382" s="1218">
        <f>C381/B381-1</f>
        <v>0.10185185185185186</v>
      </c>
      <c r="D382" s="1218">
        <f t="shared" ref="D382:E382" si="39">D381/C381-1</f>
        <v>-0.12605042016806722</v>
      </c>
      <c r="E382" s="1218">
        <f t="shared" si="39"/>
        <v>-9.6153846153846145E-2</v>
      </c>
    </row>
    <row r="383" spans="1:5" ht="15.75" thickBot="1" x14ac:dyDescent="0.3">
      <c r="A383" s="60" t="s">
        <v>24</v>
      </c>
      <c r="B383" s="44">
        <f>B270+B231+B77+B38</f>
        <v>60000</v>
      </c>
      <c r="C383" s="44">
        <f>C270+C231+C77+C38</f>
        <v>65000</v>
      </c>
      <c r="D383" s="44">
        <f>D270+D231+D77+D38</f>
        <v>65000</v>
      </c>
      <c r="E383" s="44">
        <f>E270+E231+E77+E38</f>
        <v>65000</v>
      </c>
    </row>
    <row r="384" spans="1:5" ht="15.75" thickBot="1" x14ac:dyDescent="0.3">
      <c r="A384" s="1203" t="s">
        <v>1345</v>
      </c>
      <c r="B384" s="53"/>
      <c r="C384" s="1205">
        <f>C383/B383-1</f>
        <v>8.3333333333333259E-2</v>
      </c>
      <c r="D384" s="1205">
        <f t="shared" ref="D384:E384" si="40">D383/C383-1</f>
        <v>0</v>
      </c>
      <c r="E384" s="1205">
        <f t="shared" si="40"/>
        <v>0</v>
      </c>
    </row>
    <row r="385" spans="1:5" ht="24.75" thickBot="1" x14ac:dyDescent="0.3">
      <c r="A385" s="60" t="s">
        <v>25</v>
      </c>
      <c r="B385" s="44">
        <f>B273+B234+B80+B41</f>
        <v>8000</v>
      </c>
      <c r="C385" s="44">
        <f>C273+C234+C80+C41</f>
        <v>9000</v>
      </c>
      <c r="D385" s="44">
        <f>D273+D234+D80+D41</f>
        <v>9000</v>
      </c>
      <c r="E385" s="44">
        <f>E273+E234+E80+E41</f>
        <v>9000</v>
      </c>
    </row>
    <row r="386" spans="1:5" ht="24.75" thickBot="1" x14ac:dyDescent="0.3">
      <c r="A386" s="1203" t="s">
        <v>1346</v>
      </c>
      <c r="B386" s="53"/>
      <c r="C386" s="1205">
        <f>C385/B385-1</f>
        <v>0.125</v>
      </c>
      <c r="D386" s="1205">
        <f t="shared" ref="D386:E386" si="41">D385/C385-1</f>
        <v>0</v>
      </c>
      <c r="E386" s="1205">
        <f t="shared" si="41"/>
        <v>0</v>
      </c>
    </row>
    <row r="387" spans="1:5" ht="15.75" thickBot="1" x14ac:dyDescent="0.3">
      <c r="A387" s="60" t="s">
        <v>26</v>
      </c>
      <c r="B387" s="44">
        <f>B276+B237+B83+B44</f>
        <v>20000</v>
      </c>
      <c r="C387" s="44">
        <f>C276+C237+C83+C44</f>
        <v>20000</v>
      </c>
      <c r="D387" s="44">
        <f>D276+D237+D83+D44</f>
        <v>20000</v>
      </c>
      <c r="E387" s="44">
        <f>E276+E237+E83+E44</f>
        <v>20000</v>
      </c>
    </row>
    <row r="388" spans="1:5" ht="24.75" thickBot="1" x14ac:dyDescent="0.3">
      <c r="A388" s="1203" t="s">
        <v>1347</v>
      </c>
      <c r="B388" s="53"/>
      <c r="C388" s="1205">
        <f>C387/B387-1</f>
        <v>0</v>
      </c>
      <c r="D388" s="1205">
        <f t="shared" ref="D388:E388" si="42">D387/C387-1</f>
        <v>0</v>
      </c>
      <c r="E388" s="1205">
        <f t="shared" si="42"/>
        <v>0</v>
      </c>
    </row>
    <row r="389" spans="1:5" ht="15.75" thickBot="1" x14ac:dyDescent="0.3">
      <c r="A389" s="60" t="s">
        <v>27</v>
      </c>
      <c r="B389" s="44">
        <f>B279+B240+B86+B47</f>
        <v>0</v>
      </c>
      <c r="C389" s="44">
        <f>C279+C240+C86+C47</f>
        <v>0</v>
      </c>
      <c r="D389" s="44">
        <f>D279+D240+D86+D47</f>
        <v>0</v>
      </c>
      <c r="E389" s="44">
        <f>E279+E240+E86+E47</f>
        <v>0</v>
      </c>
    </row>
    <row r="390" spans="1:5" ht="15.75" thickBot="1" x14ac:dyDescent="0.3">
      <c r="A390" s="1203" t="s">
        <v>1348</v>
      </c>
      <c r="B390" s="53"/>
      <c r="C390" s="1205" t="e">
        <f>C389/B389-1</f>
        <v>#DIV/0!</v>
      </c>
      <c r="D390" s="1205" t="e">
        <f t="shared" ref="D390:E390" si="43">D389/C389-1</f>
        <v>#DIV/0!</v>
      </c>
      <c r="E390" s="1205" t="e">
        <f t="shared" si="43"/>
        <v>#DIV/0!</v>
      </c>
    </row>
    <row r="391" spans="1:5" ht="15.75" thickBot="1" x14ac:dyDescent="0.3">
      <c r="A391" s="60" t="s">
        <v>28</v>
      </c>
      <c r="B391" s="44">
        <f>B282+B243+B89+B50</f>
        <v>0</v>
      </c>
      <c r="C391" s="44">
        <f>C282+C243+C89+C50</f>
        <v>0</v>
      </c>
      <c r="D391" s="44">
        <f>D282+D243+D89+D50</f>
        <v>0</v>
      </c>
      <c r="E391" s="44">
        <f>E282+E243+E89+E50</f>
        <v>0</v>
      </c>
    </row>
    <row r="392" spans="1:5" ht="24.75" thickBot="1" x14ac:dyDescent="0.3">
      <c r="A392" s="1203" t="s">
        <v>1349</v>
      </c>
      <c r="B392" s="53"/>
      <c r="C392" s="1205" t="e">
        <f>C391/B391-1</f>
        <v>#DIV/0!</v>
      </c>
      <c r="D392" s="1205" t="e">
        <f t="shared" ref="D392:E392" si="44">D391/C391-1</f>
        <v>#DIV/0!</v>
      </c>
      <c r="E392" s="1205" t="e">
        <f t="shared" si="44"/>
        <v>#DIV/0!</v>
      </c>
    </row>
    <row r="393" spans="1:5" ht="15.75" thickBot="1" x14ac:dyDescent="0.3">
      <c r="A393" s="60" t="s">
        <v>29</v>
      </c>
      <c r="B393" s="44">
        <f>B285+B246+B92+B53</f>
        <v>0</v>
      </c>
      <c r="C393" s="44">
        <f>C285+C246+C92+C53</f>
        <v>0</v>
      </c>
      <c r="D393" s="44">
        <f>D285+D246+D92+D53</f>
        <v>0</v>
      </c>
      <c r="E393" s="44">
        <f>E285+E246+E92+E53</f>
        <v>0</v>
      </c>
    </row>
    <row r="394" spans="1:5" ht="15.75" thickBot="1" x14ac:dyDescent="0.3">
      <c r="A394" s="1203" t="s">
        <v>1350</v>
      </c>
      <c r="B394" s="53"/>
      <c r="C394" s="1205" t="e">
        <f>C393/B393-1</f>
        <v>#DIV/0!</v>
      </c>
      <c r="D394" s="1205" t="e">
        <f t="shared" ref="D394:E394" si="45">D393/C393-1</f>
        <v>#DIV/0!</v>
      </c>
      <c r="E394" s="1205" t="e">
        <f t="shared" si="45"/>
        <v>#DIV/0!</v>
      </c>
    </row>
    <row r="395" spans="1:5" ht="24.75" thickBot="1" x14ac:dyDescent="0.3">
      <c r="A395" s="60" t="s">
        <v>30</v>
      </c>
      <c r="B395" s="44">
        <f>B288+B249+B95+B56</f>
        <v>0</v>
      </c>
      <c r="C395" s="44">
        <f>C288+C249+C95+C56</f>
        <v>0</v>
      </c>
      <c r="D395" s="44">
        <f>D288+D249+D95+D56</f>
        <v>0</v>
      </c>
      <c r="E395" s="44">
        <f>E288+E249+E95+E56</f>
        <v>0</v>
      </c>
    </row>
    <row r="396" spans="1:5" ht="24.75" thickBot="1" x14ac:dyDescent="0.3">
      <c r="A396" s="1203" t="s">
        <v>1351</v>
      </c>
      <c r="B396" s="53"/>
      <c r="C396" s="1205" t="e">
        <f>C395/B395-1</f>
        <v>#DIV/0!</v>
      </c>
      <c r="D396" s="1205" t="e">
        <f t="shared" ref="D396:E396" si="46">D395/C395-1</f>
        <v>#DIV/0!</v>
      </c>
      <c r="E396" s="1205" t="e">
        <f t="shared" si="46"/>
        <v>#DIV/0!</v>
      </c>
    </row>
    <row r="397" spans="1:5" ht="15.75" thickBot="1" x14ac:dyDescent="0.3">
      <c r="A397" s="60" t="s">
        <v>59</v>
      </c>
      <c r="B397" s="44">
        <f>B119+B139+B181+B201+B312+B332+B354+B374</f>
        <v>0</v>
      </c>
      <c r="C397" s="44">
        <f>C119+C139+C181+C201+C312+C332+C354+C374</f>
        <v>0</v>
      </c>
      <c r="D397" s="44">
        <f>D119+D139+D181+D201+D312+D332+D354+D374</f>
        <v>0</v>
      </c>
      <c r="E397" s="44">
        <f>E119+E139+E181+E201+E312+E332+E354+E374</f>
        <v>0</v>
      </c>
    </row>
    <row r="398" spans="1:5" ht="24.75" thickBot="1" x14ac:dyDescent="0.3">
      <c r="A398" s="1203" t="s">
        <v>1352</v>
      </c>
      <c r="B398" s="53"/>
      <c r="C398" s="1205" t="e">
        <f>C397/B397-1</f>
        <v>#DIV/0!</v>
      </c>
      <c r="D398" s="1205" t="e">
        <f t="shared" ref="D398:E398" si="47">D397/C397-1</f>
        <v>#DIV/0!</v>
      </c>
      <c r="E398" s="1205" t="e">
        <f t="shared" si="47"/>
        <v>#DIV/0!</v>
      </c>
    </row>
    <row r="399" spans="1:5" ht="15.75" thickBot="1" x14ac:dyDescent="0.3">
      <c r="A399" s="60" t="s">
        <v>60</v>
      </c>
      <c r="B399" s="44">
        <f>B120+B140+B182+B202+B313+B333+B355+B375+B160</f>
        <v>20000</v>
      </c>
      <c r="C399" s="44">
        <f>C120+C140+C182+C202+C313+C333+C355+C375+C160</f>
        <v>25000</v>
      </c>
      <c r="D399" s="44">
        <f>D120+D140+D182+D202+D313+D333+D355+D375+D160</f>
        <v>10000</v>
      </c>
      <c r="E399" s="44">
        <f>E120+E140+E182+E202+E313+E333+E355+E375+E160</f>
        <v>0</v>
      </c>
    </row>
    <row r="400" spans="1:5" ht="15.75" thickBot="1" x14ac:dyDescent="0.3">
      <c r="A400" s="1203" t="s">
        <v>1353</v>
      </c>
      <c r="B400" s="53"/>
      <c r="C400" s="1205">
        <f>C399/B399-1</f>
        <v>0.25</v>
      </c>
      <c r="D400" s="1205">
        <f t="shared" ref="D400:E400" si="48">D399/C399-1</f>
        <v>-0.6</v>
      </c>
      <c r="E400" s="1205">
        <f t="shared" si="48"/>
        <v>-1</v>
      </c>
    </row>
    <row r="401" spans="1:5" ht="15.75" thickBot="1" x14ac:dyDescent="0.3">
      <c r="A401" s="1208" t="s">
        <v>32</v>
      </c>
      <c r="B401" s="1209">
        <f>IF(B381-B380=0,0,"Error")</f>
        <v>0</v>
      </c>
      <c r="C401" s="1209">
        <f t="shared" ref="C401:E401" si="49">IF(C381-C380=0,0,"Error")</f>
        <v>0</v>
      </c>
      <c r="D401" s="1209">
        <f t="shared" si="49"/>
        <v>0</v>
      </c>
      <c r="E401" s="1209">
        <f t="shared" si="49"/>
        <v>0</v>
      </c>
    </row>
    <row r="402" spans="1:5" ht="24.75" thickBot="1" x14ac:dyDescent="0.3">
      <c r="A402" s="1219" t="s">
        <v>966</v>
      </c>
      <c r="B402" s="44">
        <v>65</v>
      </c>
      <c r="C402" s="44">
        <v>65</v>
      </c>
      <c r="D402" s="44">
        <v>65</v>
      </c>
      <c r="E402" s="44">
        <v>65</v>
      </c>
    </row>
    <row r="403" spans="1:5" ht="24.75" thickBot="1" x14ac:dyDescent="0.3">
      <c r="A403" s="1219" t="s">
        <v>967</v>
      </c>
      <c r="B403" s="44">
        <v>0</v>
      </c>
      <c r="C403" s="44">
        <v>0</v>
      </c>
      <c r="D403" s="44">
        <v>0</v>
      </c>
      <c r="E403" s="44">
        <v>0</v>
      </c>
    </row>
  </sheetData>
  <mergeCells count="141">
    <mergeCell ref="A1:E1"/>
    <mergeCell ref="A2:E2"/>
    <mergeCell ref="A363:A364"/>
    <mergeCell ref="A371:E371"/>
    <mergeCell ref="A372:A373"/>
    <mergeCell ref="A377:A378"/>
    <mergeCell ref="B377:E378"/>
    <mergeCell ref="A357:A358"/>
    <mergeCell ref="B357:E358"/>
    <mergeCell ref="B359:E359"/>
    <mergeCell ref="B360:E360"/>
    <mergeCell ref="B361:E361"/>
    <mergeCell ref="B362:E362"/>
    <mergeCell ref="B340:E340"/>
    <mergeCell ref="B341:E341"/>
    <mergeCell ref="B342:E342"/>
    <mergeCell ref="A343:A344"/>
    <mergeCell ref="A351:E351"/>
    <mergeCell ref="A352:A353"/>
    <mergeCell ref="A330:A331"/>
    <mergeCell ref="A335:A336"/>
    <mergeCell ref="B335:E336"/>
    <mergeCell ref="A337:E337"/>
    <mergeCell ref="A338:E338"/>
    <mergeCell ref="B339:E339"/>
    <mergeCell ref="B317:E317"/>
    <mergeCell ref="B318:E318"/>
    <mergeCell ref="B319:E319"/>
    <mergeCell ref="B320:E320"/>
    <mergeCell ref="A321:A322"/>
    <mergeCell ref="A329:E329"/>
    <mergeCell ref="B299:E299"/>
    <mergeCell ref="B300:E300"/>
    <mergeCell ref="A301:A302"/>
    <mergeCell ref="A309:E309"/>
    <mergeCell ref="A310:A311"/>
    <mergeCell ref="A315:A316"/>
    <mergeCell ref="B315:E316"/>
    <mergeCell ref="A292:A293"/>
    <mergeCell ref="B292:E293"/>
    <mergeCell ref="A295:E295"/>
    <mergeCell ref="A296:E296"/>
    <mergeCell ref="B297:E297"/>
    <mergeCell ref="B298:E298"/>
    <mergeCell ref="B256:E256"/>
    <mergeCell ref="B257:E257"/>
    <mergeCell ref="B258:E258"/>
    <mergeCell ref="A259:A260"/>
    <mergeCell ref="A267:E267"/>
    <mergeCell ref="A268:A269"/>
    <mergeCell ref="B217:E217"/>
    <mergeCell ref="A218:A219"/>
    <mergeCell ref="A226:A227"/>
    <mergeCell ref="A228:E228"/>
    <mergeCell ref="A229:A230"/>
    <mergeCell ref="A253:A254"/>
    <mergeCell ref="B253:E254"/>
    <mergeCell ref="A207:E207"/>
    <mergeCell ref="A211:E211"/>
    <mergeCell ref="A212:E212"/>
    <mergeCell ref="A213:A214"/>
    <mergeCell ref="B215:E215"/>
    <mergeCell ref="B216:E216"/>
    <mergeCell ref="A190:A191"/>
    <mergeCell ref="A198:E198"/>
    <mergeCell ref="A199:A200"/>
    <mergeCell ref="A204:A205"/>
    <mergeCell ref="B204:E205"/>
    <mergeCell ref="B206:E206"/>
    <mergeCell ref="A184:A185"/>
    <mergeCell ref="B184:E185"/>
    <mergeCell ref="B186:E186"/>
    <mergeCell ref="B187:E187"/>
    <mergeCell ref="B188:E188"/>
    <mergeCell ref="B189:E189"/>
    <mergeCell ref="B167:E167"/>
    <mergeCell ref="B168:E168"/>
    <mergeCell ref="B169:E169"/>
    <mergeCell ref="A170:A171"/>
    <mergeCell ref="A178:E178"/>
    <mergeCell ref="A179:A180"/>
    <mergeCell ref="A157:A158"/>
    <mergeCell ref="A162:A163"/>
    <mergeCell ref="B162:E163"/>
    <mergeCell ref="A164:E164"/>
    <mergeCell ref="A165:E165"/>
    <mergeCell ref="B166:E166"/>
    <mergeCell ref="B144:E144"/>
    <mergeCell ref="B145:E145"/>
    <mergeCell ref="B146:E146"/>
    <mergeCell ref="B147:E147"/>
    <mergeCell ref="A148:A149"/>
    <mergeCell ref="A156:E156"/>
    <mergeCell ref="B126:E126"/>
    <mergeCell ref="B127:E127"/>
    <mergeCell ref="A128:A129"/>
    <mergeCell ref="A136:E136"/>
    <mergeCell ref="A137:A138"/>
    <mergeCell ref="A142:A143"/>
    <mergeCell ref="B142:E143"/>
    <mergeCell ref="A116:E116"/>
    <mergeCell ref="A117:A118"/>
    <mergeCell ref="A122:A123"/>
    <mergeCell ref="B122:E123"/>
    <mergeCell ref="B124:E124"/>
    <mergeCell ref="B125:E125"/>
    <mergeCell ref="A103:E103"/>
    <mergeCell ref="B104:E104"/>
    <mergeCell ref="B105:E105"/>
    <mergeCell ref="B106:E106"/>
    <mergeCell ref="B107:E107"/>
    <mergeCell ref="A108:A109"/>
    <mergeCell ref="A74:E74"/>
    <mergeCell ref="A75:A76"/>
    <mergeCell ref="A99:A100"/>
    <mergeCell ref="B99:E100"/>
    <mergeCell ref="A102:E102"/>
    <mergeCell ref="A36:A37"/>
    <mergeCell ref="A60:A61"/>
    <mergeCell ref="B60:E61"/>
    <mergeCell ref="B63:E63"/>
    <mergeCell ref="B64:E64"/>
    <mergeCell ref="B65:E65"/>
    <mergeCell ref="A27:A28"/>
    <mergeCell ref="A35:E35"/>
    <mergeCell ref="A9:E10"/>
    <mergeCell ref="B11:E11"/>
    <mergeCell ref="A12:A13"/>
    <mergeCell ref="B17:E17"/>
    <mergeCell ref="A18:E18"/>
    <mergeCell ref="A22:E22"/>
    <mergeCell ref="A67:A68"/>
    <mergeCell ref="A3:E3"/>
    <mergeCell ref="B5:E5"/>
    <mergeCell ref="B6:E6"/>
    <mergeCell ref="B7:E7"/>
    <mergeCell ref="A8:E8"/>
    <mergeCell ref="A23:E23"/>
    <mergeCell ref="B24:E24"/>
    <mergeCell ref="B25:E25"/>
    <mergeCell ref="B26:E26"/>
  </mergeCells>
  <pageMargins left="0.25" right="0.25"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59"/>
  <sheetViews>
    <sheetView view="pageBreakPreview" zoomScale="60" zoomScaleNormal="85" workbookViewId="0">
      <selection activeCell="K16" sqref="K16"/>
    </sheetView>
  </sheetViews>
  <sheetFormatPr defaultRowHeight="15" x14ac:dyDescent="0.25"/>
  <cols>
    <col min="1" max="1" width="45.140625" customWidth="1"/>
    <col min="2" max="2" width="19.140625" customWidth="1"/>
    <col min="3" max="3" width="16.7109375" customWidth="1"/>
    <col min="4" max="4" width="16" customWidth="1"/>
    <col min="5" max="5" width="16.28515625" customWidth="1"/>
    <col min="6" max="6" width="11" customWidth="1"/>
    <col min="7" max="7" width="11" bestFit="1" customWidth="1"/>
  </cols>
  <sheetData>
    <row r="1" spans="1:6" ht="15.75" x14ac:dyDescent="0.25">
      <c r="A1" s="2604" t="s">
        <v>1664</v>
      </c>
      <c r="B1" s="2604"/>
      <c r="C1" s="2604"/>
      <c r="D1" s="2604"/>
      <c r="E1" s="2604"/>
    </row>
    <row r="2" spans="1:6" ht="18.75" x14ac:dyDescent="0.3">
      <c r="A2" s="1931" t="s">
        <v>884</v>
      </c>
      <c r="B2" s="1931"/>
      <c r="C2" s="1931"/>
      <c r="D2" s="1931"/>
      <c r="E2" s="1931"/>
      <c r="F2" s="157"/>
    </row>
    <row r="3" spans="1:6" ht="18.75" x14ac:dyDescent="0.3">
      <c r="A3" s="1596" t="s">
        <v>863</v>
      </c>
      <c r="B3" s="1596"/>
      <c r="C3" s="1596"/>
      <c r="D3" s="1596"/>
      <c r="E3" s="1596"/>
      <c r="F3" s="157"/>
    </row>
    <row r="4" spans="1:6" ht="19.5" thickBot="1" x14ac:dyDescent="0.35">
      <c r="A4" s="157"/>
      <c r="B4" s="157"/>
      <c r="C4" s="157"/>
      <c r="D4" s="157"/>
      <c r="E4" s="157"/>
      <c r="F4" s="157"/>
    </row>
    <row r="5" spans="1:6" ht="19.5" thickBot="1" x14ac:dyDescent="0.35">
      <c r="A5" s="158" t="s">
        <v>0</v>
      </c>
      <c r="B5" s="1620" t="s">
        <v>94</v>
      </c>
      <c r="C5" s="1621"/>
      <c r="D5" s="1621"/>
      <c r="E5" s="1622"/>
      <c r="F5" s="157"/>
    </row>
    <row r="6" spans="1:6" ht="19.5" thickBot="1" x14ac:dyDescent="0.35">
      <c r="A6" s="158" t="s">
        <v>1</v>
      </c>
      <c r="B6" s="1620" t="s">
        <v>246</v>
      </c>
      <c r="C6" s="1621"/>
      <c r="D6" s="1621"/>
      <c r="E6" s="1622"/>
      <c r="F6" s="157"/>
    </row>
    <row r="7" spans="1:6" ht="19.5" thickBot="1" x14ac:dyDescent="0.35">
      <c r="A7" s="158" t="s">
        <v>3</v>
      </c>
      <c r="B7" s="1620" t="s">
        <v>861</v>
      </c>
      <c r="C7" s="1621"/>
      <c r="D7" s="1621"/>
      <c r="E7" s="1622"/>
      <c r="F7" s="157"/>
    </row>
    <row r="8" spans="1:6" ht="19.5" thickBot="1" x14ac:dyDescent="0.35">
      <c r="A8" s="1604" t="s">
        <v>5</v>
      </c>
      <c r="B8" s="1605"/>
      <c r="C8" s="1605"/>
      <c r="D8" s="1605"/>
      <c r="E8" s="1606"/>
      <c r="F8" s="157"/>
    </row>
    <row r="9" spans="1:6" ht="19.5" thickBot="1" x14ac:dyDescent="0.35">
      <c r="A9" s="1610" t="s">
        <v>618</v>
      </c>
      <c r="B9" s="1611"/>
      <c r="C9" s="1611"/>
      <c r="D9" s="1611"/>
      <c r="E9" s="1612"/>
      <c r="F9" s="157"/>
    </row>
    <row r="10" spans="1:6" ht="19.5" thickBot="1" x14ac:dyDescent="0.35">
      <c r="A10" s="1610"/>
      <c r="B10" s="1611"/>
      <c r="C10" s="1611"/>
      <c r="D10" s="1611"/>
      <c r="E10" s="1612"/>
      <c r="F10" s="157"/>
    </row>
    <row r="11" spans="1:6" ht="19.5" thickBot="1" x14ac:dyDescent="0.35">
      <c r="A11" s="1610"/>
      <c r="B11" s="1611"/>
      <c r="C11" s="1611"/>
      <c r="D11" s="1611"/>
      <c r="E11" s="1612"/>
      <c r="F11" s="157"/>
    </row>
    <row r="12" spans="1:6" ht="118.5" customHeight="1" thickBot="1" x14ac:dyDescent="0.35">
      <c r="A12" s="159" t="s">
        <v>6</v>
      </c>
      <c r="B12" s="1613" t="s">
        <v>619</v>
      </c>
      <c r="C12" s="1614"/>
      <c r="D12" s="1614"/>
      <c r="E12" s="1615"/>
      <c r="F12" s="157"/>
    </row>
    <row r="13" spans="1:6" ht="18.75" x14ac:dyDescent="0.3">
      <c r="A13" s="1616" t="s">
        <v>7</v>
      </c>
      <c r="B13" s="167">
        <v>2019</v>
      </c>
      <c r="C13" s="167">
        <v>2020</v>
      </c>
      <c r="D13" s="167">
        <v>2021</v>
      </c>
      <c r="E13" s="167">
        <v>2022</v>
      </c>
      <c r="F13" s="157"/>
    </row>
    <row r="14" spans="1:6" ht="19.5" thickBot="1" x14ac:dyDescent="0.35">
      <c r="A14" s="1617"/>
      <c r="B14" s="168" t="s">
        <v>8</v>
      </c>
      <c r="C14" s="168" t="s">
        <v>9</v>
      </c>
      <c r="D14" s="168" t="s">
        <v>9</v>
      </c>
      <c r="E14" s="168" t="s">
        <v>9</v>
      </c>
      <c r="F14" s="157"/>
    </row>
    <row r="15" spans="1:6" ht="49.5" customHeight="1" thickBot="1" x14ac:dyDescent="0.35">
      <c r="A15" s="162" t="s">
        <v>620</v>
      </c>
      <c r="B15" s="1127">
        <v>1</v>
      </c>
      <c r="C15" s="1127">
        <v>1</v>
      </c>
      <c r="D15" s="1127">
        <v>1</v>
      </c>
      <c r="E15" s="1127">
        <v>1</v>
      </c>
      <c r="F15" s="157"/>
    </row>
    <row r="16" spans="1:6" ht="88.5" customHeight="1" thickBot="1" x14ac:dyDescent="0.35">
      <c r="A16" s="163" t="s">
        <v>10</v>
      </c>
      <c r="B16" s="1618" t="s">
        <v>621</v>
      </c>
      <c r="C16" s="1613"/>
      <c r="D16" s="1613"/>
      <c r="E16" s="1619"/>
      <c r="F16" s="157"/>
    </row>
    <row r="17" spans="1:9" ht="19.5" thickBot="1" x14ac:dyDescent="0.35">
      <c r="A17" s="1620" t="s">
        <v>11</v>
      </c>
      <c r="B17" s="1621"/>
      <c r="C17" s="1621"/>
      <c r="D17" s="1621"/>
      <c r="E17" s="1622"/>
      <c r="F17" s="157"/>
      <c r="H17" s="30"/>
    </row>
    <row r="18" spans="1:9" ht="19.5" thickBot="1" x14ac:dyDescent="0.35">
      <c r="A18" s="1128"/>
      <c r="B18" s="1129"/>
      <c r="C18" s="1127" t="s">
        <v>138</v>
      </c>
      <c r="D18" s="1127" t="s">
        <v>138</v>
      </c>
      <c r="E18" s="1127" t="s">
        <v>138</v>
      </c>
      <c r="F18" s="157"/>
    </row>
    <row r="19" spans="1:9" ht="57" thickBot="1" x14ac:dyDescent="0.35">
      <c r="A19" s="1128" t="s">
        <v>622</v>
      </c>
      <c r="B19" s="1220">
        <v>120</v>
      </c>
      <c r="C19" s="1220">
        <v>130</v>
      </c>
      <c r="D19" s="1220">
        <v>140</v>
      </c>
      <c r="E19" s="1220">
        <v>160</v>
      </c>
      <c r="F19" s="157"/>
    </row>
    <row r="20" spans="1:9" ht="19.5" thickBot="1" x14ac:dyDescent="0.35">
      <c r="A20" s="1623" t="s">
        <v>12</v>
      </c>
      <c r="B20" s="1624"/>
      <c r="C20" s="1624"/>
      <c r="D20" s="1624"/>
      <c r="E20" s="1625"/>
      <c r="F20" s="157"/>
    </row>
    <row r="21" spans="1:9" ht="23.25" customHeight="1" thickBot="1" x14ac:dyDescent="0.35">
      <c r="A21" s="1623" t="s">
        <v>13</v>
      </c>
      <c r="B21" s="1624"/>
      <c r="C21" s="1624"/>
      <c r="D21" s="1624"/>
      <c r="E21" s="1625"/>
      <c r="F21" s="157"/>
    </row>
    <row r="22" spans="1:9" ht="33" customHeight="1" thickBot="1" x14ac:dyDescent="0.35">
      <c r="A22" s="164" t="s">
        <v>14</v>
      </c>
      <c r="B22" s="1618" t="s">
        <v>623</v>
      </c>
      <c r="C22" s="1614"/>
      <c r="D22" s="1614"/>
      <c r="E22" s="1615"/>
      <c r="F22" s="157"/>
    </row>
    <row r="23" spans="1:9" ht="19.5" thickBot="1" x14ac:dyDescent="0.35">
      <c r="A23" s="165" t="s">
        <v>15</v>
      </c>
      <c r="B23" s="1618" t="s">
        <v>624</v>
      </c>
      <c r="C23" s="1614"/>
      <c r="D23" s="1614"/>
      <c r="E23" s="1615"/>
      <c r="F23" s="157"/>
    </row>
    <row r="24" spans="1:9" ht="19.5" thickBot="1" x14ac:dyDescent="0.35">
      <c r="A24" s="166" t="s">
        <v>16</v>
      </c>
      <c r="B24" s="1932" t="s">
        <v>88</v>
      </c>
      <c r="C24" s="1933"/>
      <c r="D24" s="1933"/>
      <c r="E24" s="1934"/>
      <c r="F24" s="157"/>
    </row>
    <row r="25" spans="1:9" ht="18.75" x14ac:dyDescent="0.3">
      <c r="A25" s="1616"/>
      <c r="B25" s="167">
        <v>2019</v>
      </c>
      <c r="C25" s="167">
        <v>2020</v>
      </c>
      <c r="D25" s="167">
        <v>2021</v>
      </c>
      <c r="E25" s="167">
        <v>2022</v>
      </c>
      <c r="F25" s="157"/>
    </row>
    <row r="26" spans="1:9" ht="19.5" thickBot="1" x14ac:dyDescent="0.35">
      <c r="A26" s="1617"/>
      <c r="B26" s="168" t="s">
        <v>8</v>
      </c>
      <c r="C26" s="168" t="s">
        <v>9</v>
      </c>
      <c r="D26" s="168" t="s">
        <v>9</v>
      </c>
      <c r="E26" s="168" t="s">
        <v>9</v>
      </c>
      <c r="F26" s="157"/>
    </row>
    <row r="27" spans="1:9" ht="19.5" thickBot="1" x14ac:dyDescent="0.35">
      <c r="A27" s="165" t="s">
        <v>17</v>
      </c>
      <c r="B27" s="169">
        <v>120</v>
      </c>
      <c r="C27" s="169">
        <v>130</v>
      </c>
      <c r="D27" s="169">
        <v>140</v>
      </c>
      <c r="E27" s="169">
        <v>160</v>
      </c>
      <c r="F27" s="157"/>
    </row>
    <row r="28" spans="1:9" ht="19.5" thickBot="1" x14ac:dyDescent="0.35">
      <c r="A28" s="165" t="s">
        <v>18</v>
      </c>
      <c r="B28" s="170">
        <f>B57</f>
        <v>65100</v>
      </c>
      <c r="C28" s="170">
        <f>C57</f>
        <v>66200</v>
      </c>
      <c r="D28" s="170">
        <f>D57</f>
        <v>66700</v>
      </c>
      <c r="E28" s="170">
        <f>E57</f>
        <v>66700</v>
      </c>
      <c r="F28" s="157"/>
    </row>
    <row r="29" spans="1:9" ht="19.5" thickBot="1" x14ac:dyDescent="0.35">
      <c r="A29" s="165" t="s">
        <v>19</v>
      </c>
      <c r="B29" s="170">
        <f>B28/B27</f>
        <v>542.5</v>
      </c>
      <c r="C29" s="170">
        <f>C28/C27</f>
        <v>509.23076923076923</v>
      </c>
      <c r="D29" s="170">
        <f>D28/D27</f>
        <v>476.42857142857144</v>
      </c>
      <c r="E29" s="170">
        <f>E28/E27</f>
        <v>416.875</v>
      </c>
      <c r="F29" s="157"/>
      <c r="G29" s="12"/>
      <c r="H29" s="12"/>
      <c r="I29" s="12"/>
    </row>
    <row r="30" spans="1:9" ht="19.5" thickBot="1" x14ac:dyDescent="0.35">
      <c r="A30" s="165" t="s">
        <v>20</v>
      </c>
      <c r="B30" s="425" t="s">
        <v>21</v>
      </c>
      <c r="C30" s="171">
        <f t="shared" ref="C30:E32" si="0">(C27-B27)/B27</f>
        <v>8.3333333333333329E-2</v>
      </c>
      <c r="D30" s="171">
        <f t="shared" si="0"/>
        <v>7.6923076923076927E-2</v>
      </c>
      <c r="E30" s="171">
        <f t="shared" si="0"/>
        <v>0.14285714285714285</v>
      </c>
      <c r="F30" s="157"/>
    </row>
    <row r="31" spans="1:9" ht="19.5" thickBot="1" x14ac:dyDescent="0.35">
      <c r="A31" s="165" t="s">
        <v>22</v>
      </c>
      <c r="B31" s="425" t="s">
        <v>21</v>
      </c>
      <c r="C31" s="171">
        <f t="shared" si="0"/>
        <v>1.6897081413210446E-2</v>
      </c>
      <c r="D31" s="171">
        <f t="shared" si="0"/>
        <v>7.5528700906344415E-3</v>
      </c>
      <c r="E31" s="171">
        <f t="shared" si="0"/>
        <v>0</v>
      </c>
      <c r="F31" s="157"/>
    </row>
    <row r="32" spans="1:9" ht="19.5" thickBot="1" x14ac:dyDescent="0.35">
      <c r="A32" s="165" t="s">
        <v>23</v>
      </c>
      <c r="B32" s="425" t="s">
        <v>21</v>
      </c>
      <c r="C32" s="171">
        <f t="shared" si="0"/>
        <v>-6.1325771003190366E-2</v>
      </c>
      <c r="D32" s="171">
        <f t="shared" si="0"/>
        <v>-6.4415192058696544E-2</v>
      </c>
      <c r="E32" s="171">
        <f t="shared" si="0"/>
        <v>-0.12500000000000003</v>
      </c>
      <c r="F32" s="157"/>
    </row>
    <row r="33" spans="1:8" ht="19.5" thickBot="1" x14ac:dyDescent="0.35">
      <c r="A33" s="1607" t="s">
        <v>625</v>
      </c>
      <c r="B33" s="1608"/>
      <c r="C33" s="1608"/>
      <c r="D33" s="1608"/>
      <c r="E33" s="1609"/>
      <c r="F33" s="157"/>
    </row>
    <row r="34" spans="1:8" ht="18.75" x14ac:dyDescent="0.3">
      <c r="A34" s="1616"/>
      <c r="B34" s="167">
        <v>2019</v>
      </c>
      <c r="C34" s="167">
        <v>2020</v>
      </c>
      <c r="D34" s="167">
        <v>2021</v>
      </c>
      <c r="E34" s="167">
        <v>2022</v>
      </c>
      <c r="F34" s="157"/>
    </row>
    <row r="35" spans="1:8" ht="19.5" thickBot="1" x14ac:dyDescent="0.35">
      <c r="A35" s="1617"/>
      <c r="B35" s="168" t="s">
        <v>8</v>
      </c>
      <c r="C35" s="168" t="s">
        <v>9</v>
      </c>
      <c r="D35" s="168" t="s">
        <v>9</v>
      </c>
      <c r="E35" s="168" t="s">
        <v>9</v>
      </c>
      <c r="F35" s="157"/>
    </row>
    <row r="36" spans="1:8" ht="19.5" thickBot="1" x14ac:dyDescent="0.35">
      <c r="A36" s="172" t="s">
        <v>24</v>
      </c>
      <c r="B36" s="1221">
        <f>B37</f>
        <v>50600</v>
      </c>
      <c r="C36" s="1221">
        <v>50600</v>
      </c>
      <c r="D36" s="1221">
        <v>50600</v>
      </c>
      <c r="E36" s="1221">
        <v>50600</v>
      </c>
      <c r="F36" s="157"/>
    </row>
    <row r="37" spans="1:8" ht="19.5" thickBot="1" x14ac:dyDescent="0.35">
      <c r="A37" s="173" t="s">
        <v>296</v>
      </c>
      <c r="B37" s="185">
        <v>50600</v>
      </c>
      <c r="C37" s="185">
        <f>C36</f>
        <v>50600</v>
      </c>
      <c r="D37" s="185">
        <f>D36</f>
        <v>50600</v>
      </c>
      <c r="E37" s="185">
        <f>E36</f>
        <v>50600</v>
      </c>
      <c r="F37" s="157"/>
    </row>
    <row r="38" spans="1:8" ht="19.5" thickBot="1" x14ac:dyDescent="0.35">
      <c r="A38" s="173" t="s">
        <v>297</v>
      </c>
      <c r="B38" s="185">
        <v>0</v>
      </c>
      <c r="C38" s="185">
        <v>0</v>
      </c>
      <c r="D38" s="185">
        <v>0</v>
      </c>
      <c r="E38" s="185">
        <v>0</v>
      </c>
      <c r="F38" s="157"/>
    </row>
    <row r="39" spans="1:8" ht="39.75" customHeight="1" thickBot="1" x14ac:dyDescent="0.35">
      <c r="A39" s="172" t="s">
        <v>25</v>
      </c>
      <c r="B39" s="1221">
        <v>5500</v>
      </c>
      <c r="C39" s="1221">
        <v>5600</v>
      </c>
      <c r="D39" s="1221">
        <v>5600</v>
      </c>
      <c r="E39" s="1221">
        <v>5600</v>
      </c>
      <c r="F39" s="157"/>
    </row>
    <row r="40" spans="1:8" ht="19.5" thickBot="1" x14ac:dyDescent="0.35">
      <c r="A40" s="173" t="s">
        <v>296</v>
      </c>
      <c r="B40" s="185">
        <f>B39</f>
        <v>5500</v>
      </c>
      <c r="C40" s="185">
        <f>C39</f>
        <v>5600</v>
      </c>
      <c r="D40" s="185">
        <f>D39</f>
        <v>5600</v>
      </c>
      <c r="E40" s="185">
        <f>E39</f>
        <v>5600</v>
      </c>
      <c r="F40" s="157"/>
    </row>
    <row r="41" spans="1:8" ht="19.5" thickBot="1" x14ac:dyDescent="0.35">
      <c r="A41" s="173" t="s">
        <v>297</v>
      </c>
      <c r="B41" s="185"/>
      <c r="C41" s="186"/>
      <c r="D41" s="186"/>
      <c r="E41" s="186"/>
      <c r="F41" s="157"/>
    </row>
    <row r="42" spans="1:8" ht="19.5" thickBot="1" x14ac:dyDescent="0.35">
      <c r="A42" s="172" t="s">
        <v>26</v>
      </c>
      <c r="B42" s="185">
        <v>9000</v>
      </c>
      <c r="C42" s="186">
        <v>10000</v>
      </c>
      <c r="D42" s="186">
        <v>10500</v>
      </c>
      <c r="E42" s="186">
        <v>10500</v>
      </c>
      <c r="F42" s="176"/>
      <c r="G42" s="176"/>
      <c r="H42" s="176"/>
    </row>
    <row r="43" spans="1:8" ht="19.5" thickBot="1" x14ac:dyDescent="0.35">
      <c r="A43" s="173" t="s">
        <v>296</v>
      </c>
      <c r="B43" s="185">
        <f>B42</f>
        <v>9000</v>
      </c>
      <c r="C43" s="185">
        <f>C42</f>
        <v>10000</v>
      </c>
      <c r="D43" s="185">
        <f>D42</f>
        <v>10500</v>
      </c>
      <c r="E43" s="185">
        <f>E42</f>
        <v>10500</v>
      </c>
      <c r="F43" s="176"/>
    </row>
    <row r="44" spans="1:8" ht="19.5" thickBot="1" x14ac:dyDescent="0.35">
      <c r="A44" s="173" t="s">
        <v>297</v>
      </c>
      <c r="B44" s="174"/>
      <c r="C44" s="186"/>
      <c r="D44" s="186"/>
      <c r="E44" s="186"/>
      <c r="F44" s="157"/>
    </row>
    <row r="45" spans="1:8" ht="19.5" thickBot="1" x14ac:dyDescent="0.35">
      <c r="A45" s="172" t="s">
        <v>27</v>
      </c>
      <c r="B45" s="174"/>
      <c r="C45" s="175"/>
      <c r="D45" s="175"/>
      <c r="E45" s="175"/>
      <c r="F45" s="157"/>
    </row>
    <row r="46" spans="1:8" ht="19.5" thickBot="1" x14ac:dyDescent="0.35">
      <c r="A46" s="1222" t="s">
        <v>296</v>
      </c>
      <c r="B46" s="174"/>
      <c r="C46" s="175"/>
      <c r="D46" s="175"/>
      <c r="E46" s="175"/>
      <c r="F46" s="157"/>
    </row>
    <row r="47" spans="1:8" ht="21" customHeight="1" thickBot="1" x14ac:dyDescent="0.35">
      <c r="A47" s="173" t="s">
        <v>297</v>
      </c>
      <c r="B47" s="174"/>
      <c r="C47" s="175"/>
      <c r="D47" s="175"/>
      <c r="E47" s="175"/>
      <c r="F47" s="157"/>
    </row>
    <row r="48" spans="1:8" ht="23.25" customHeight="1" thickBot="1" x14ac:dyDescent="0.35">
      <c r="A48" s="172" t="s">
        <v>28</v>
      </c>
      <c r="B48" s="174"/>
      <c r="C48" s="175"/>
      <c r="D48" s="175"/>
      <c r="E48" s="175"/>
      <c r="F48" s="157"/>
      <c r="H48" s="30"/>
    </row>
    <row r="49" spans="1:9" ht="19.5" thickBot="1" x14ac:dyDescent="0.35">
      <c r="A49" s="173" t="s">
        <v>296</v>
      </c>
      <c r="B49" s="174"/>
      <c r="C49" s="175"/>
      <c r="D49" s="175"/>
      <c r="E49" s="175"/>
      <c r="F49" s="157"/>
    </row>
    <row r="50" spans="1:9" ht="19.5" thickBot="1" x14ac:dyDescent="0.35">
      <c r="A50" s="173" t="s">
        <v>297</v>
      </c>
      <c r="B50" s="174"/>
      <c r="C50" s="175"/>
      <c r="D50" s="175"/>
      <c r="E50" s="175"/>
      <c r="F50" s="157"/>
    </row>
    <row r="51" spans="1:9" ht="19.5" thickBot="1" x14ac:dyDescent="0.35">
      <c r="A51" s="172" t="s">
        <v>29</v>
      </c>
      <c r="B51" s="174"/>
      <c r="C51" s="175"/>
      <c r="D51" s="175"/>
      <c r="E51" s="175"/>
      <c r="F51" s="157"/>
    </row>
    <row r="52" spans="1:9" ht="19.5" thickBot="1" x14ac:dyDescent="0.35">
      <c r="A52" s="173" t="s">
        <v>296</v>
      </c>
      <c r="B52" s="174"/>
      <c r="C52" s="175"/>
      <c r="D52" s="175"/>
      <c r="E52" s="175"/>
      <c r="F52" s="157"/>
    </row>
    <row r="53" spans="1:9" ht="19.5" thickBot="1" x14ac:dyDescent="0.35">
      <c r="A53" s="173" t="s">
        <v>297</v>
      </c>
      <c r="B53" s="174"/>
      <c r="C53" s="175"/>
      <c r="D53" s="175"/>
      <c r="E53" s="175"/>
      <c r="F53" s="157"/>
    </row>
    <row r="54" spans="1:9" ht="38.25" thickBot="1" x14ac:dyDescent="0.35">
      <c r="A54" s="172" t="s">
        <v>30</v>
      </c>
      <c r="B54" s="174">
        <v>0</v>
      </c>
      <c r="C54" s="175">
        <v>0</v>
      </c>
      <c r="D54" s="175">
        <v>0</v>
      </c>
      <c r="E54" s="175">
        <v>0</v>
      </c>
      <c r="F54" s="157"/>
    </row>
    <row r="55" spans="1:9" ht="19.5" thickBot="1" x14ac:dyDescent="0.35">
      <c r="A55" s="173" t="s">
        <v>296</v>
      </c>
      <c r="B55" s="174"/>
      <c r="C55" s="177"/>
      <c r="D55" s="177"/>
      <c r="E55" s="177"/>
      <c r="F55" s="178"/>
    </row>
    <row r="56" spans="1:9" ht="19.5" thickBot="1" x14ac:dyDescent="0.35">
      <c r="A56" s="173" t="s">
        <v>297</v>
      </c>
      <c r="B56" s="174"/>
      <c r="C56" s="179"/>
      <c r="D56" s="177"/>
      <c r="E56" s="177"/>
      <c r="F56" s="157"/>
    </row>
    <row r="57" spans="1:9" ht="19.5" thickBot="1" x14ac:dyDescent="0.35">
      <c r="A57" s="180" t="s">
        <v>31</v>
      </c>
      <c r="B57" s="174">
        <f>B36+B39+B42+B45+B48+B51+B54</f>
        <v>65100</v>
      </c>
      <c r="C57" s="174">
        <f>C36+C39+C42+C45+C48+C51+C54</f>
        <v>66200</v>
      </c>
      <c r="D57" s="174">
        <f>D36+D39+D42+D45+D48+D51+D54</f>
        <v>66700</v>
      </c>
      <c r="E57" s="174">
        <f>E36+E39+E42+E45+E48+E51+E54</f>
        <v>66700</v>
      </c>
      <c r="F57" s="157"/>
    </row>
    <row r="58" spans="1:9" ht="19.5" thickBot="1" x14ac:dyDescent="0.35">
      <c r="A58" s="181" t="s">
        <v>32</v>
      </c>
      <c r="B58" s="182">
        <f>IF(B57-B28=0,0,"Error")</f>
        <v>0</v>
      </c>
      <c r="C58" s="182">
        <v>0</v>
      </c>
      <c r="D58" s="182">
        <v>0</v>
      </c>
      <c r="E58" s="182">
        <v>0</v>
      </c>
      <c r="F58" s="157"/>
    </row>
    <row r="59" spans="1:9" ht="19.5" thickBot="1" x14ac:dyDescent="0.35">
      <c r="A59" s="1623" t="s">
        <v>39</v>
      </c>
      <c r="B59" s="1624"/>
      <c r="C59" s="1624"/>
      <c r="D59" s="1624"/>
      <c r="E59" s="1625"/>
      <c r="F59" s="157"/>
    </row>
    <row r="60" spans="1:9" ht="19.5" thickBot="1" x14ac:dyDescent="0.35">
      <c r="A60" s="1623" t="s">
        <v>40</v>
      </c>
      <c r="B60" s="1624"/>
      <c r="C60" s="1624"/>
      <c r="D60" s="1624"/>
      <c r="E60" s="1625"/>
      <c r="F60" s="157"/>
    </row>
    <row r="61" spans="1:9" ht="19.5" thickBot="1" x14ac:dyDescent="0.35">
      <c r="A61" s="164" t="s">
        <v>56</v>
      </c>
      <c r="B61" s="1639" t="s">
        <v>422</v>
      </c>
      <c r="C61" s="1632"/>
      <c r="D61" s="1632"/>
      <c r="E61" s="1633"/>
      <c r="F61" s="157"/>
    </row>
    <row r="62" spans="1:9" ht="94.5" thickBot="1" x14ac:dyDescent="0.35">
      <c r="A62" s="164" t="s">
        <v>82</v>
      </c>
      <c r="B62" s="187" t="s">
        <v>626</v>
      </c>
      <c r="C62" s="188" t="s">
        <v>306</v>
      </c>
      <c r="D62" s="1935" t="s">
        <v>157</v>
      </c>
      <c r="E62" s="1936"/>
      <c r="F62" s="157"/>
    </row>
    <row r="63" spans="1:9" ht="19.5" thickBot="1" x14ac:dyDescent="0.35">
      <c r="A63" s="189"/>
      <c r="B63" s="1634"/>
      <c r="C63" s="1638"/>
      <c r="D63" s="1636"/>
      <c r="E63" s="1637"/>
      <c r="F63" s="157"/>
      <c r="G63" s="12"/>
      <c r="H63" s="12"/>
      <c r="I63" s="12"/>
    </row>
    <row r="64" spans="1:9" ht="19.5" thickBot="1" x14ac:dyDescent="0.35">
      <c r="A64" s="165" t="s">
        <v>15</v>
      </c>
      <c r="B64" s="1629" t="s">
        <v>627</v>
      </c>
      <c r="C64" s="1630"/>
      <c r="D64" s="1630"/>
      <c r="E64" s="1631"/>
      <c r="F64" s="157"/>
    </row>
    <row r="65" spans="1:6" ht="19.5" thickBot="1" x14ac:dyDescent="0.35">
      <c r="A65" s="165" t="s">
        <v>16</v>
      </c>
      <c r="B65" s="1629" t="s">
        <v>628</v>
      </c>
      <c r="C65" s="1630"/>
      <c r="D65" s="1630"/>
      <c r="E65" s="1631"/>
      <c r="F65" s="157"/>
    </row>
    <row r="66" spans="1:6" ht="18.75" x14ac:dyDescent="0.3">
      <c r="A66" s="1616"/>
      <c r="B66" s="167">
        <v>2019</v>
      </c>
      <c r="C66" s="167">
        <v>2020</v>
      </c>
      <c r="D66" s="167">
        <v>2021</v>
      </c>
      <c r="E66" s="167">
        <v>2022</v>
      </c>
      <c r="F66" s="157"/>
    </row>
    <row r="67" spans="1:6" ht="19.5" thickBot="1" x14ac:dyDescent="0.35">
      <c r="A67" s="1617"/>
      <c r="B67" s="168" t="s">
        <v>8</v>
      </c>
      <c r="C67" s="168" t="s">
        <v>9</v>
      </c>
      <c r="D67" s="168" t="s">
        <v>9</v>
      </c>
      <c r="E67" s="168" t="s">
        <v>9</v>
      </c>
      <c r="F67" s="157"/>
    </row>
    <row r="68" spans="1:6" ht="19.5" thickBot="1" x14ac:dyDescent="0.35">
      <c r="A68" s="165" t="s">
        <v>17</v>
      </c>
      <c r="B68" s="184">
        <v>5</v>
      </c>
      <c r="C68" s="184">
        <v>5</v>
      </c>
      <c r="D68" s="184">
        <v>5</v>
      </c>
      <c r="E68" s="184">
        <v>5</v>
      </c>
      <c r="F68" s="157"/>
    </row>
    <row r="69" spans="1:6" ht="19.5" thickBot="1" x14ac:dyDescent="0.35">
      <c r="A69" s="165" t="s">
        <v>18</v>
      </c>
      <c r="B69" s="184">
        <v>850</v>
      </c>
      <c r="C69" s="184">
        <v>850</v>
      </c>
      <c r="D69" s="184">
        <v>850</v>
      </c>
      <c r="E69" s="184">
        <v>850</v>
      </c>
      <c r="F69" s="157"/>
    </row>
    <row r="70" spans="1:6" ht="19.5" thickBot="1" x14ac:dyDescent="0.35">
      <c r="A70" s="165" t="s">
        <v>19</v>
      </c>
      <c r="B70" s="184">
        <f>B69/B68</f>
        <v>170</v>
      </c>
      <c r="C70" s="184">
        <f>C69/C68</f>
        <v>170</v>
      </c>
      <c r="D70" s="184">
        <f>D69/D68</f>
        <v>170</v>
      </c>
      <c r="E70" s="184">
        <f>E69/E68</f>
        <v>170</v>
      </c>
      <c r="F70" s="157"/>
    </row>
    <row r="71" spans="1:6" ht="19.5" thickBot="1" x14ac:dyDescent="0.35">
      <c r="A71" s="165" t="s">
        <v>20</v>
      </c>
      <c r="B71" s="1223" t="s">
        <v>21</v>
      </c>
      <c r="C71" s="1224">
        <f>C68/B68-1</f>
        <v>0</v>
      </c>
      <c r="D71" s="1224">
        <f t="shared" ref="D71:E73" si="1">D68/C68-1</f>
        <v>0</v>
      </c>
      <c r="E71" s="1224">
        <f t="shared" si="1"/>
        <v>0</v>
      </c>
      <c r="F71" s="157"/>
    </row>
    <row r="72" spans="1:6" ht="15" customHeight="1" thickBot="1" x14ac:dyDescent="0.35">
      <c r="A72" s="165" t="s">
        <v>22</v>
      </c>
      <c r="B72" s="1223" t="s">
        <v>21</v>
      </c>
      <c r="C72" s="1224">
        <f>C69/B69-1</f>
        <v>0</v>
      </c>
      <c r="D72" s="1224">
        <f t="shared" si="1"/>
        <v>0</v>
      </c>
      <c r="E72" s="1224">
        <f t="shared" si="1"/>
        <v>0</v>
      </c>
      <c r="F72" s="157"/>
    </row>
    <row r="73" spans="1:6" ht="19.5" thickBot="1" x14ac:dyDescent="0.35">
      <c r="A73" s="165" t="s">
        <v>23</v>
      </c>
      <c r="B73" s="1223" t="s">
        <v>21</v>
      </c>
      <c r="C73" s="1224">
        <f>C70/B70-1</f>
        <v>0</v>
      </c>
      <c r="D73" s="1224">
        <f t="shared" si="1"/>
        <v>0</v>
      </c>
      <c r="E73" s="1224">
        <f t="shared" si="1"/>
        <v>0</v>
      </c>
      <c r="F73" s="157"/>
    </row>
    <row r="74" spans="1:6" ht="19.5" thickBot="1" x14ac:dyDescent="0.35">
      <c r="A74" s="1607" t="s">
        <v>629</v>
      </c>
      <c r="B74" s="1608"/>
      <c r="C74" s="1608"/>
      <c r="D74" s="1608"/>
      <c r="E74" s="1609"/>
      <c r="F74" s="157"/>
    </row>
    <row r="75" spans="1:6" ht="18.75" x14ac:dyDescent="0.3">
      <c r="A75" s="1616"/>
      <c r="B75" s="167">
        <v>2019</v>
      </c>
      <c r="C75" s="167">
        <v>2020</v>
      </c>
      <c r="D75" s="167">
        <v>2021</v>
      </c>
      <c r="E75" s="167">
        <v>2022</v>
      </c>
      <c r="F75" s="157"/>
    </row>
    <row r="76" spans="1:6" ht="19.5" thickBot="1" x14ac:dyDescent="0.35">
      <c r="A76" s="1617"/>
      <c r="B76" s="168" t="s">
        <v>8</v>
      </c>
      <c r="C76" s="168" t="s">
        <v>9</v>
      </c>
      <c r="D76" s="168" t="s">
        <v>9</v>
      </c>
      <c r="E76" s="168" t="s">
        <v>9</v>
      </c>
      <c r="F76" s="157"/>
    </row>
    <row r="77" spans="1:6" ht="19.5" thickBot="1" x14ac:dyDescent="0.35">
      <c r="A77" s="172" t="s">
        <v>42</v>
      </c>
      <c r="B77" s="175">
        <f>B78+B79+B80+B81</f>
        <v>0</v>
      </c>
      <c r="C77" s="175">
        <f>C78+C79+C80+C81</f>
        <v>0</v>
      </c>
      <c r="D77" s="175">
        <f>D78+D79+D80+D81</f>
        <v>0</v>
      </c>
      <c r="E77" s="175">
        <f>E78+E79+E80+E81</f>
        <v>0</v>
      </c>
      <c r="F77" s="157"/>
    </row>
    <row r="78" spans="1:6" ht="19.5" thickBot="1" x14ac:dyDescent="0.35">
      <c r="A78" s="173" t="s">
        <v>296</v>
      </c>
      <c r="B78" s="175"/>
      <c r="C78" s="175"/>
      <c r="D78" s="175"/>
      <c r="E78" s="175"/>
      <c r="F78" s="157"/>
    </row>
    <row r="79" spans="1:6" ht="19.5" thickBot="1" x14ac:dyDescent="0.35">
      <c r="A79" s="173" t="s">
        <v>311</v>
      </c>
      <c r="B79" s="175"/>
      <c r="C79" s="175"/>
      <c r="D79" s="175"/>
      <c r="E79" s="175"/>
      <c r="F79" s="157"/>
    </row>
    <row r="80" spans="1:6" ht="19.5" thickBot="1" x14ac:dyDescent="0.35">
      <c r="A80" s="173" t="s">
        <v>312</v>
      </c>
      <c r="B80" s="175"/>
      <c r="C80" s="175"/>
      <c r="D80" s="175"/>
      <c r="E80" s="175"/>
      <c r="F80" s="157"/>
    </row>
    <row r="81" spans="1:9" ht="19.5" thickBot="1" x14ac:dyDescent="0.35">
      <c r="A81" s="173" t="s">
        <v>313</v>
      </c>
      <c r="B81" s="175"/>
      <c r="C81" s="175"/>
      <c r="D81" s="175"/>
      <c r="E81" s="175"/>
      <c r="F81" s="157"/>
    </row>
    <row r="82" spans="1:9" ht="19.5" thickBot="1" x14ac:dyDescent="0.35">
      <c r="A82" s="172" t="s">
        <v>43</v>
      </c>
      <c r="B82" s="174">
        <f>B69</f>
        <v>850</v>
      </c>
      <c r="C82" s="174">
        <f>C69</f>
        <v>850</v>
      </c>
      <c r="D82" s="174">
        <f>D69</f>
        <v>850</v>
      </c>
      <c r="E82" s="174">
        <f>E69</f>
        <v>850</v>
      </c>
      <c r="F82" s="176"/>
      <c r="G82" s="176"/>
      <c r="H82" s="176"/>
    </row>
    <row r="83" spans="1:9" ht="19.5" thickBot="1" x14ac:dyDescent="0.35">
      <c r="A83" s="173" t="s">
        <v>296</v>
      </c>
      <c r="B83" s="174">
        <f>B82</f>
        <v>850</v>
      </c>
      <c r="C83" s="174">
        <f>C82</f>
        <v>850</v>
      </c>
      <c r="D83" s="174">
        <f>D82</f>
        <v>850</v>
      </c>
      <c r="E83" s="174">
        <f>E82</f>
        <v>850</v>
      </c>
      <c r="F83" s="157"/>
    </row>
    <row r="84" spans="1:9" ht="19.5" thickBot="1" x14ac:dyDescent="0.35">
      <c r="A84" s="173" t="s">
        <v>311</v>
      </c>
      <c r="B84" s="174"/>
      <c r="C84" s="175"/>
      <c r="D84" s="175"/>
      <c r="E84" s="175"/>
      <c r="F84" s="157"/>
      <c r="G84" s="12"/>
      <c r="H84" s="12"/>
      <c r="I84" s="12"/>
    </row>
    <row r="85" spans="1:9" ht="19.5" thickBot="1" x14ac:dyDescent="0.35">
      <c r="A85" s="173" t="s">
        <v>312</v>
      </c>
      <c r="B85" s="174"/>
      <c r="C85" s="175"/>
      <c r="D85" s="175"/>
      <c r="E85" s="175"/>
      <c r="F85" s="157"/>
    </row>
    <row r="86" spans="1:9" ht="19.5" thickBot="1" x14ac:dyDescent="0.35">
      <c r="A86" s="173" t="s">
        <v>313</v>
      </c>
      <c r="B86" s="174"/>
      <c r="C86" s="175"/>
      <c r="D86" s="175"/>
      <c r="E86" s="175"/>
      <c r="F86" s="157"/>
    </row>
    <row r="87" spans="1:9" ht="19.5" thickBot="1" x14ac:dyDescent="0.35">
      <c r="A87" s="190" t="s">
        <v>31</v>
      </c>
      <c r="B87" s="191">
        <f>B77+B82</f>
        <v>850</v>
      </c>
      <c r="C87" s="191">
        <f>C77+C82</f>
        <v>850</v>
      </c>
      <c r="D87" s="191">
        <f>D77+D82</f>
        <v>850</v>
      </c>
      <c r="E87" s="191">
        <f>E77+E82</f>
        <v>850</v>
      </c>
      <c r="F87" s="157"/>
    </row>
    <row r="88" spans="1:9" ht="19.5" thickBot="1" x14ac:dyDescent="0.35">
      <c r="A88" s="192"/>
      <c r="B88" s="193"/>
      <c r="C88" s="193"/>
      <c r="D88" s="193"/>
      <c r="E88" s="194"/>
      <c r="F88" s="157"/>
    </row>
    <row r="89" spans="1:9" ht="18.75" x14ac:dyDescent="0.3">
      <c r="A89" s="1937" t="s">
        <v>56</v>
      </c>
      <c r="B89" s="1939" t="s">
        <v>422</v>
      </c>
      <c r="C89" s="1939"/>
      <c r="D89" s="1939"/>
      <c r="E89" s="1940"/>
      <c r="F89" s="157"/>
    </row>
    <row r="90" spans="1:9" ht="19.5" thickBot="1" x14ac:dyDescent="0.35">
      <c r="A90" s="1938"/>
      <c r="B90" s="1941"/>
      <c r="C90" s="1941"/>
      <c r="D90" s="1941"/>
      <c r="E90" s="1942"/>
      <c r="F90" s="157"/>
    </row>
    <row r="91" spans="1:9" ht="94.5" thickBot="1" x14ac:dyDescent="0.35">
      <c r="A91" s="164" t="s">
        <v>72</v>
      </c>
      <c r="B91" s="187" t="s">
        <v>630</v>
      </c>
      <c r="C91" s="188" t="s">
        <v>306</v>
      </c>
      <c r="D91" s="1943" t="s">
        <v>250</v>
      </c>
      <c r="E91" s="1936"/>
      <c r="F91" s="157"/>
    </row>
    <row r="92" spans="1:9" ht="19.5" thickBot="1" x14ac:dyDescent="0.35">
      <c r="A92" s="165" t="s">
        <v>15</v>
      </c>
      <c r="B92" s="1620" t="s">
        <v>631</v>
      </c>
      <c r="C92" s="1621"/>
      <c r="D92" s="1621"/>
      <c r="E92" s="1622"/>
      <c r="F92" s="157"/>
    </row>
    <row r="93" spans="1:9" ht="19.5" thickBot="1" x14ac:dyDescent="0.35">
      <c r="A93" s="165" t="s">
        <v>16</v>
      </c>
      <c r="B93" s="1629" t="s">
        <v>632</v>
      </c>
      <c r="C93" s="1630"/>
      <c r="D93" s="1630"/>
      <c r="E93" s="1631"/>
      <c r="F93" s="157"/>
    </row>
    <row r="94" spans="1:9" ht="18.75" x14ac:dyDescent="0.3">
      <c r="A94" s="1616"/>
      <c r="B94" s="167">
        <v>2019</v>
      </c>
      <c r="C94" s="167">
        <v>2020</v>
      </c>
      <c r="D94" s="167">
        <v>2021</v>
      </c>
      <c r="E94" s="167">
        <v>2022</v>
      </c>
      <c r="F94" s="157"/>
    </row>
    <row r="95" spans="1:9" ht="19.5" thickBot="1" x14ac:dyDescent="0.35">
      <c r="A95" s="1617"/>
      <c r="B95" s="168" t="s">
        <v>8</v>
      </c>
      <c r="C95" s="168" t="s">
        <v>9</v>
      </c>
      <c r="D95" s="168" t="s">
        <v>9</v>
      </c>
      <c r="E95" s="168" t="s">
        <v>9</v>
      </c>
      <c r="F95" s="157"/>
    </row>
    <row r="96" spans="1:9" ht="19.5" thickBot="1" x14ac:dyDescent="0.35">
      <c r="A96" s="165" t="s">
        <v>17</v>
      </c>
      <c r="B96" s="1223">
        <v>6</v>
      </c>
      <c r="C96" s="1223">
        <v>6</v>
      </c>
      <c r="D96" s="1223">
        <v>6</v>
      </c>
      <c r="E96" s="1223">
        <v>6</v>
      </c>
      <c r="F96" s="157"/>
    </row>
    <row r="97" spans="1:6" ht="19.5" thickBot="1" x14ac:dyDescent="0.35">
      <c r="A97" s="165" t="s">
        <v>18</v>
      </c>
      <c r="B97" s="184">
        <v>650</v>
      </c>
      <c r="C97" s="184">
        <v>650</v>
      </c>
      <c r="D97" s="184">
        <v>650</v>
      </c>
      <c r="E97" s="184">
        <v>650</v>
      </c>
      <c r="F97" s="157"/>
    </row>
    <row r="98" spans="1:6" ht="19.5" thickBot="1" x14ac:dyDescent="0.35">
      <c r="A98" s="165" t="s">
        <v>19</v>
      </c>
      <c r="B98" s="184">
        <f>B97/B96</f>
        <v>108.33333333333333</v>
      </c>
      <c r="C98" s="184">
        <f>C97/C96</f>
        <v>108.33333333333333</v>
      </c>
      <c r="D98" s="184">
        <f>D97/D96</f>
        <v>108.33333333333333</v>
      </c>
      <c r="E98" s="184">
        <f>E97/E96</f>
        <v>108.33333333333333</v>
      </c>
      <c r="F98" s="157"/>
    </row>
    <row r="99" spans="1:6" ht="19.5" thickBot="1" x14ac:dyDescent="0.35">
      <c r="A99" s="165" t="s">
        <v>20</v>
      </c>
      <c r="B99" s="1223" t="s">
        <v>21</v>
      </c>
      <c r="C99" s="1224">
        <f t="shared" ref="C99:E101" si="2">C96/B96-1</f>
        <v>0</v>
      </c>
      <c r="D99" s="1224">
        <f t="shared" si="2"/>
        <v>0</v>
      </c>
      <c r="E99" s="1224">
        <f t="shared" si="2"/>
        <v>0</v>
      </c>
      <c r="F99" s="157"/>
    </row>
    <row r="100" spans="1:6" ht="19.5" thickBot="1" x14ac:dyDescent="0.35">
      <c r="A100" s="165" t="s">
        <v>22</v>
      </c>
      <c r="B100" s="1223" t="s">
        <v>21</v>
      </c>
      <c r="C100" s="1224">
        <f t="shared" si="2"/>
        <v>0</v>
      </c>
      <c r="D100" s="1224">
        <f t="shared" si="2"/>
        <v>0</v>
      </c>
      <c r="E100" s="1224">
        <f t="shared" si="2"/>
        <v>0</v>
      </c>
      <c r="F100" s="157"/>
    </row>
    <row r="101" spans="1:6" ht="19.5" thickBot="1" x14ac:dyDescent="0.35">
      <c r="A101" s="165" t="s">
        <v>23</v>
      </c>
      <c r="B101" s="1223" t="s">
        <v>21</v>
      </c>
      <c r="C101" s="1224">
        <f t="shared" si="2"/>
        <v>0</v>
      </c>
      <c r="D101" s="1224">
        <f t="shared" si="2"/>
        <v>0</v>
      </c>
      <c r="E101" s="1224">
        <f t="shared" si="2"/>
        <v>0</v>
      </c>
      <c r="F101" s="157"/>
    </row>
    <row r="102" spans="1:6" ht="19.5" thickBot="1" x14ac:dyDescent="0.35">
      <c r="A102" s="1607" t="s">
        <v>633</v>
      </c>
      <c r="B102" s="1608"/>
      <c r="C102" s="1608"/>
      <c r="D102" s="1608"/>
      <c r="E102" s="1609"/>
      <c r="F102" s="157"/>
    </row>
    <row r="103" spans="1:6" ht="18.75" x14ac:dyDescent="0.3">
      <c r="A103" s="1616"/>
      <c r="B103" s="167">
        <v>2019</v>
      </c>
      <c r="C103" s="167">
        <v>2020</v>
      </c>
      <c r="D103" s="167">
        <v>2021</v>
      </c>
      <c r="E103" s="167">
        <v>2022</v>
      </c>
      <c r="F103" s="157"/>
    </row>
    <row r="104" spans="1:6" ht="19.5" thickBot="1" x14ac:dyDescent="0.35">
      <c r="A104" s="1617"/>
      <c r="B104" s="168" t="s">
        <v>8</v>
      </c>
      <c r="C104" s="168" t="s">
        <v>9</v>
      </c>
      <c r="D104" s="168" t="s">
        <v>9</v>
      </c>
      <c r="E104" s="168" t="s">
        <v>9</v>
      </c>
      <c r="F104" s="157"/>
    </row>
    <row r="105" spans="1:6" ht="19.5" thickBot="1" x14ac:dyDescent="0.35">
      <c r="A105" s="172" t="s">
        <v>42</v>
      </c>
      <c r="B105" s="175">
        <f>B106+B107+B108+B109</f>
        <v>0</v>
      </c>
      <c r="C105" s="175">
        <f>C106+C107+C108+C109</f>
        <v>0</v>
      </c>
      <c r="D105" s="175">
        <f>D106+D107+D108+D109</f>
        <v>0</v>
      </c>
      <c r="E105" s="175">
        <f>E106+E107+E108+E109</f>
        <v>0</v>
      </c>
      <c r="F105" s="157"/>
    </row>
    <row r="106" spans="1:6" ht="15.75" hidden="1" customHeight="1" thickBot="1" x14ac:dyDescent="0.35">
      <c r="A106" s="173" t="s">
        <v>296</v>
      </c>
      <c r="B106" s="175"/>
      <c r="C106" s="175"/>
      <c r="D106" s="175"/>
      <c r="E106" s="175"/>
      <c r="F106" s="157"/>
    </row>
    <row r="107" spans="1:6" ht="15.75" hidden="1" customHeight="1" thickBot="1" x14ac:dyDescent="0.35">
      <c r="A107" s="173" t="s">
        <v>311</v>
      </c>
      <c r="B107" s="175"/>
      <c r="C107" s="175"/>
      <c r="D107" s="175"/>
      <c r="E107" s="175"/>
      <c r="F107" s="157"/>
    </row>
    <row r="108" spans="1:6" ht="15.75" hidden="1" customHeight="1" thickBot="1" x14ac:dyDescent="0.35">
      <c r="A108" s="173" t="s">
        <v>312</v>
      </c>
      <c r="B108" s="175"/>
      <c r="C108" s="175"/>
      <c r="D108" s="175"/>
      <c r="E108" s="175"/>
      <c r="F108" s="157"/>
    </row>
    <row r="109" spans="1:6" ht="15.75" hidden="1" customHeight="1" thickBot="1" x14ac:dyDescent="0.35">
      <c r="A109" s="173" t="s">
        <v>313</v>
      </c>
      <c r="B109" s="175"/>
      <c r="C109" s="175"/>
      <c r="D109" s="175"/>
      <c r="E109" s="175"/>
      <c r="F109" s="157"/>
    </row>
    <row r="110" spans="1:6" ht="19.5" thickBot="1" x14ac:dyDescent="0.35">
      <c r="A110" s="172" t="s">
        <v>43</v>
      </c>
      <c r="B110" s="174">
        <f>B111+B112+B113+B114</f>
        <v>650</v>
      </c>
      <c r="C110" s="174">
        <f>C111+C112+C113+C114</f>
        <v>650</v>
      </c>
      <c r="D110" s="174">
        <f>D111+D112+D113+D114</f>
        <v>650</v>
      </c>
      <c r="E110" s="174">
        <f>E111+E112+E113+E114</f>
        <v>650</v>
      </c>
      <c r="F110" s="157"/>
    </row>
    <row r="111" spans="1:6" ht="19.5" thickBot="1" x14ac:dyDescent="0.35">
      <c r="A111" s="173" t="s">
        <v>296</v>
      </c>
      <c r="B111" s="174">
        <v>650</v>
      </c>
      <c r="C111" s="174">
        <v>650</v>
      </c>
      <c r="D111" s="174">
        <v>650</v>
      </c>
      <c r="E111" s="174">
        <v>650</v>
      </c>
      <c r="F111" s="157"/>
    </row>
    <row r="112" spans="1:6" ht="19.5" thickBot="1" x14ac:dyDescent="0.35">
      <c r="A112" s="173" t="s">
        <v>311</v>
      </c>
      <c r="B112" s="174"/>
      <c r="C112" s="175"/>
      <c r="D112" s="175"/>
      <c r="E112" s="175"/>
      <c r="F112" s="157"/>
    </row>
    <row r="113" spans="1:6" ht="19.5" thickBot="1" x14ac:dyDescent="0.35">
      <c r="A113" s="173" t="s">
        <v>312</v>
      </c>
      <c r="B113" s="174"/>
      <c r="C113" s="175"/>
      <c r="D113" s="175"/>
      <c r="E113" s="175"/>
      <c r="F113" s="157"/>
    </row>
    <row r="114" spans="1:6" ht="19.5" thickBot="1" x14ac:dyDescent="0.35">
      <c r="A114" s="173" t="s">
        <v>313</v>
      </c>
      <c r="B114" s="174"/>
      <c r="C114" s="175"/>
      <c r="D114" s="175"/>
      <c r="E114" s="175"/>
      <c r="F114" s="157"/>
    </row>
    <row r="115" spans="1:6" ht="19.5" thickBot="1" x14ac:dyDescent="0.35">
      <c r="A115" s="195" t="s">
        <v>34</v>
      </c>
      <c r="B115" s="174">
        <f>B105+B110</f>
        <v>650</v>
      </c>
      <c r="C115" s="174">
        <f>C105+C110</f>
        <v>650</v>
      </c>
      <c r="D115" s="174">
        <f>D105+D110</f>
        <v>650</v>
      </c>
      <c r="E115" s="174">
        <f>E105+E110</f>
        <v>650</v>
      </c>
      <c r="F115" s="157"/>
    </row>
    <row r="116" spans="1:6" ht="19.5" thickBot="1" x14ac:dyDescent="0.35">
      <c r="A116" s="192"/>
      <c r="B116" s="193"/>
      <c r="C116" s="193"/>
      <c r="D116" s="193"/>
      <c r="E116" s="194"/>
      <c r="F116" s="157"/>
    </row>
    <row r="117" spans="1:6" ht="38.25" thickBot="1" x14ac:dyDescent="0.35">
      <c r="A117" s="163" t="s">
        <v>57</v>
      </c>
      <c r="B117" s="198">
        <f>B28+B69+B97</f>
        <v>66600</v>
      </c>
      <c r="C117" s="198">
        <f t="shared" ref="C117:E117" si="3">C28+C69+C97</f>
        <v>67700</v>
      </c>
      <c r="D117" s="198">
        <f t="shared" si="3"/>
        <v>68200</v>
      </c>
      <c r="E117" s="198">
        <f t="shared" si="3"/>
        <v>68200</v>
      </c>
      <c r="F117" s="157"/>
    </row>
    <row r="118" spans="1:6" ht="38.25" thickBot="1" x14ac:dyDescent="0.35">
      <c r="A118" s="163" t="s">
        <v>58</v>
      </c>
      <c r="B118" s="198">
        <f>B36+B39+B42+B82+B110</f>
        <v>66600</v>
      </c>
      <c r="C118" s="198">
        <f>C36+C39+C42+C82+C110</f>
        <v>67700</v>
      </c>
      <c r="D118" s="198">
        <f>D36+D39+D42+D82+D110</f>
        <v>68200</v>
      </c>
      <c r="E118" s="198">
        <f>E36+E39+E42+E82+E110</f>
        <v>68200</v>
      </c>
      <c r="F118" s="176"/>
    </row>
    <row r="119" spans="1:6" ht="19.5" thickBot="1" x14ac:dyDescent="0.35">
      <c r="A119" s="172" t="s">
        <v>24</v>
      </c>
      <c r="B119" s="199">
        <f>B36</f>
        <v>50600</v>
      </c>
      <c r="C119" s="1225">
        <f>C36</f>
        <v>50600</v>
      </c>
      <c r="D119" s="1225">
        <f>D36</f>
        <v>50600</v>
      </c>
      <c r="E119" s="1225">
        <f>E36</f>
        <v>50600</v>
      </c>
      <c r="F119" s="176"/>
    </row>
    <row r="120" spans="1:6" ht="19.5" thickBot="1" x14ac:dyDescent="0.35">
      <c r="A120" s="173" t="s">
        <v>296</v>
      </c>
      <c r="B120" s="174">
        <v>50600</v>
      </c>
      <c r="C120" s="185">
        <f>C119</f>
        <v>50600</v>
      </c>
      <c r="D120" s="185">
        <f>D119</f>
        <v>50600</v>
      </c>
      <c r="E120" s="185">
        <f>E119</f>
        <v>50600</v>
      </c>
      <c r="F120" s="176"/>
    </row>
    <row r="121" spans="1:6" ht="19.5" thickBot="1" x14ac:dyDescent="0.35">
      <c r="A121" s="173" t="s">
        <v>319</v>
      </c>
      <c r="B121" s="174">
        <v>0</v>
      </c>
      <c r="C121" s="185">
        <v>0</v>
      </c>
      <c r="D121" s="185">
        <v>0</v>
      </c>
      <c r="E121" s="185">
        <v>0</v>
      </c>
      <c r="F121" s="157"/>
    </row>
    <row r="122" spans="1:6" ht="38.25" thickBot="1" x14ac:dyDescent="0.35">
      <c r="A122" s="172" t="s">
        <v>25</v>
      </c>
      <c r="B122" s="199">
        <f>B39</f>
        <v>5500</v>
      </c>
      <c r="C122" s="1225">
        <f>C39</f>
        <v>5600</v>
      </c>
      <c r="D122" s="1225">
        <f>D39</f>
        <v>5600</v>
      </c>
      <c r="E122" s="1225">
        <f>E39</f>
        <v>5600</v>
      </c>
      <c r="F122" s="157"/>
    </row>
    <row r="123" spans="1:6" ht="19.5" thickBot="1" x14ac:dyDescent="0.35">
      <c r="A123" s="173" t="s">
        <v>296</v>
      </c>
      <c r="B123" s="175">
        <f>B122</f>
        <v>5500</v>
      </c>
      <c r="C123" s="186">
        <f>C122</f>
        <v>5600</v>
      </c>
      <c r="D123" s="186">
        <f>D122</f>
        <v>5600</v>
      </c>
      <c r="E123" s="186">
        <f>E122</f>
        <v>5600</v>
      </c>
      <c r="F123" s="157"/>
    </row>
    <row r="124" spans="1:6" ht="19.5" thickBot="1" x14ac:dyDescent="0.35">
      <c r="A124" s="173" t="s">
        <v>319</v>
      </c>
      <c r="B124" s="174">
        <v>0</v>
      </c>
      <c r="C124" s="185">
        <v>0</v>
      </c>
      <c r="D124" s="185">
        <v>0</v>
      </c>
      <c r="E124" s="185">
        <v>0</v>
      </c>
      <c r="F124" s="157"/>
    </row>
    <row r="125" spans="1:6" ht="19.5" thickBot="1" x14ac:dyDescent="0.35">
      <c r="A125" s="172" t="s">
        <v>26</v>
      </c>
      <c r="B125" s="199">
        <f>B42</f>
        <v>9000</v>
      </c>
      <c r="C125" s="1225">
        <f>C42</f>
        <v>10000</v>
      </c>
      <c r="D125" s="1225">
        <f>D42</f>
        <v>10500</v>
      </c>
      <c r="E125" s="1225">
        <f>E42</f>
        <v>10500</v>
      </c>
      <c r="F125" s="157"/>
    </row>
    <row r="126" spans="1:6" ht="19.5" thickBot="1" x14ac:dyDescent="0.35">
      <c r="A126" s="173" t="s">
        <v>296</v>
      </c>
      <c r="B126" s="174">
        <f>B125</f>
        <v>9000</v>
      </c>
      <c r="C126" s="185">
        <v>10000</v>
      </c>
      <c r="D126" s="185">
        <v>10500</v>
      </c>
      <c r="E126" s="185">
        <f>E125</f>
        <v>10500</v>
      </c>
      <c r="F126" s="157"/>
    </row>
    <row r="127" spans="1:6" ht="19.5" thickBot="1" x14ac:dyDescent="0.35">
      <c r="A127" s="173" t="s">
        <v>319</v>
      </c>
      <c r="B127" s="174">
        <v>0</v>
      </c>
      <c r="C127" s="185">
        <v>0</v>
      </c>
      <c r="D127" s="185">
        <v>0</v>
      </c>
      <c r="E127" s="185">
        <v>0</v>
      </c>
      <c r="F127" s="176"/>
    </row>
    <row r="128" spans="1:6" ht="19.5" thickBot="1" x14ac:dyDescent="0.35">
      <c r="A128" s="172" t="s">
        <v>27</v>
      </c>
      <c r="B128" s="199">
        <v>0</v>
      </c>
      <c r="C128" s="1225">
        <v>0</v>
      </c>
      <c r="D128" s="1225">
        <v>0</v>
      </c>
      <c r="E128" s="1225">
        <v>0</v>
      </c>
      <c r="F128" s="157"/>
    </row>
    <row r="129" spans="1:6" ht="19.5" thickBot="1" x14ac:dyDescent="0.35">
      <c r="A129" s="173" t="s">
        <v>296</v>
      </c>
      <c r="B129" s="175">
        <v>0</v>
      </c>
      <c r="C129" s="186">
        <v>0</v>
      </c>
      <c r="D129" s="186">
        <v>0</v>
      </c>
      <c r="E129" s="186">
        <v>0</v>
      </c>
      <c r="F129" s="157"/>
    </row>
    <row r="130" spans="1:6" ht="19.5" thickBot="1" x14ac:dyDescent="0.35">
      <c r="A130" s="173" t="s">
        <v>319</v>
      </c>
      <c r="B130" s="174">
        <v>0</v>
      </c>
      <c r="C130" s="185">
        <v>0</v>
      </c>
      <c r="D130" s="185">
        <v>0</v>
      </c>
      <c r="E130" s="185">
        <v>0</v>
      </c>
      <c r="F130" s="157"/>
    </row>
    <row r="131" spans="1:6" ht="19.5" thickBot="1" x14ac:dyDescent="0.35">
      <c r="A131" s="172" t="s">
        <v>28</v>
      </c>
      <c r="B131" s="199">
        <v>0</v>
      </c>
      <c r="C131" s="1225">
        <v>0</v>
      </c>
      <c r="D131" s="1225">
        <v>0</v>
      </c>
      <c r="E131" s="1225">
        <v>0</v>
      </c>
      <c r="F131" s="157"/>
    </row>
    <row r="132" spans="1:6" ht="19.5" thickBot="1" x14ac:dyDescent="0.35">
      <c r="A132" s="173" t="s">
        <v>296</v>
      </c>
      <c r="B132" s="175">
        <v>0</v>
      </c>
      <c r="C132" s="186">
        <v>0</v>
      </c>
      <c r="D132" s="186">
        <v>0</v>
      </c>
      <c r="E132" s="186">
        <v>0</v>
      </c>
      <c r="F132" s="157"/>
    </row>
    <row r="133" spans="1:6" ht="19.5" thickBot="1" x14ac:dyDescent="0.35">
      <c r="A133" s="173" t="s">
        <v>319</v>
      </c>
      <c r="B133" s="174">
        <v>0</v>
      </c>
      <c r="C133" s="185">
        <v>0</v>
      </c>
      <c r="D133" s="185">
        <v>0</v>
      </c>
      <c r="E133" s="185">
        <v>0</v>
      </c>
      <c r="F133" s="157"/>
    </row>
    <row r="134" spans="1:6" ht="19.5" thickBot="1" x14ac:dyDescent="0.35">
      <c r="A134" s="172" t="s">
        <v>29</v>
      </c>
      <c r="B134" s="199">
        <v>0</v>
      </c>
      <c r="C134" s="1225">
        <v>0</v>
      </c>
      <c r="D134" s="1225">
        <v>0</v>
      </c>
      <c r="E134" s="1225">
        <v>0</v>
      </c>
      <c r="F134" s="157"/>
    </row>
    <row r="135" spans="1:6" ht="19.5" thickBot="1" x14ac:dyDescent="0.35">
      <c r="A135" s="173" t="s">
        <v>296</v>
      </c>
      <c r="B135" s="175">
        <v>0</v>
      </c>
      <c r="C135" s="186">
        <v>0</v>
      </c>
      <c r="D135" s="186">
        <v>0</v>
      </c>
      <c r="E135" s="186">
        <v>0</v>
      </c>
      <c r="F135" s="157"/>
    </row>
    <row r="136" spans="1:6" ht="19.5" thickBot="1" x14ac:dyDescent="0.35">
      <c r="A136" s="173" t="s">
        <v>319</v>
      </c>
      <c r="B136" s="174">
        <v>0</v>
      </c>
      <c r="C136" s="185">
        <v>0</v>
      </c>
      <c r="D136" s="185">
        <v>0</v>
      </c>
      <c r="E136" s="185">
        <v>0</v>
      </c>
      <c r="F136" s="157"/>
    </row>
    <row r="137" spans="1:6" ht="38.25" thickBot="1" x14ac:dyDescent="0.35">
      <c r="A137" s="172" t="s">
        <v>30</v>
      </c>
      <c r="B137" s="199">
        <v>0</v>
      </c>
      <c r="C137" s="1225">
        <v>0</v>
      </c>
      <c r="D137" s="1225">
        <v>0</v>
      </c>
      <c r="E137" s="1225">
        <v>0</v>
      </c>
      <c r="F137" s="157"/>
    </row>
    <row r="138" spans="1:6" ht="19.5" thickBot="1" x14ac:dyDescent="0.35">
      <c r="A138" s="173" t="s">
        <v>296</v>
      </c>
      <c r="B138" s="175">
        <v>0</v>
      </c>
      <c r="C138" s="186">
        <v>0</v>
      </c>
      <c r="D138" s="186">
        <v>0</v>
      </c>
      <c r="E138" s="186">
        <v>0</v>
      </c>
      <c r="F138" s="157"/>
    </row>
    <row r="139" spans="1:6" ht="19.5" thickBot="1" x14ac:dyDescent="0.35">
      <c r="A139" s="173" t="s">
        <v>319</v>
      </c>
      <c r="B139" s="174">
        <v>0</v>
      </c>
      <c r="C139" s="185">
        <v>0</v>
      </c>
      <c r="D139" s="185">
        <v>0</v>
      </c>
      <c r="E139" s="185">
        <v>0</v>
      </c>
      <c r="F139" s="157"/>
    </row>
    <row r="140" spans="1:6" ht="19.5" thickBot="1" x14ac:dyDescent="0.35">
      <c r="A140" s="172" t="s">
        <v>59</v>
      </c>
      <c r="B140" s="175">
        <f>SUM(B105+B77)</f>
        <v>0</v>
      </c>
      <c r="C140" s="175">
        <f t="shared" ref="C140:E140" si="4">SUM(C105+C77)</f>
        <v>0</v>
      </c>
      <c r="D140" s="175">
        <f t="shared" si="4"/>
        <v>0</v>
      </c>
      <c r="E140" s="175">
        <f t="shared" si="4"/>
        <v>0</v>
      </c>
      <c r="F140" s="157"/>
    </row>
    <row r="141" spans="1:6" ht="19.5" thickBot="1" x14ac:dyDescent="0.35">
      <c r="A141" s="173" t="s">
        <v>296</v>
      </c>
      <c r="B141" s="175"/>
      <c r="C141" s="186"/>
      <c r="D141" s="186"/>
      <c r="E141" s="186"/>
      <c r="F141" s="157"/>
    </row>
    <row r="142" spans="1:6" ht="19.5" thickBot="1" x14ac:dyDescent="0.35">
      <c r="A142" s="173" t="s">
        <v>311</v>
      </c>
      <c r="B142" s="175"/>
      <c r="C142" s="186"/>
      <c r="D142" s="186"/>
      <c r="E142" s="186"/>
      <c r="F142" s="157"/>
    </row>
    <row r="143" spans="1:6" ht="19.5" thickBot="1" x14ac:dyDescent="0.35">
      <c r="A143" s="173" t="s">
        <v>312</v>
      </c>
      <c r="B143" s="175"/>
      <c r="C143" s="186"/>
      <c r="D143" s="186"/>
      <c r="E143" s="186"/>
      <c r="F143" s="157"/>
    </row>
    <row r="144" spans="1:6" ht="19.5" thickBot="1" x14ac:dyDescent="0.35">
      <c r="A144" s="173" t="s">
        <v>313</v>
      </c>
      <c r="B144" s="175"/>
      <c r="C144" s="186"/>
      <c r="D144" s="186"/>
      <c r="E144" s="186"/>
      <c r="F144" s="157"/>
    </row>
    <row r="145" spans="1:6" ht="19.5" thickBot="1" x14ac:dyDescent="0.35">
      <c r="A145" s="172" t="s">
        <v>60</v>
      </c>
      <c r="B145" s="175">
        <f>B146+B147+B148+B149</f>
        <v>1500</v>
      </c>
      <c r="C145" s="186">
        <f>C146+C147+C148+C149</f>
        <v>1500</v>
      </c>
      <c r="D145" s="186">
        <f>D146+D147+D148+D149</f>
        <v>1500</v>
      </c>
      <c r="E145" s="186">
        <f>E146+E147+E148+E149</f>
        <v>1500</v>
      </c>
      <c r="F145" s="157"/>
    </row>
    <row r="146" spans="1:6" ht="19.5" thickBot="1" x14ac:dyDescent="0.35">
      <c r="A146" s="173" t="s">
        <v>296</v>
      </c>
      <c r="B146" s="175">
        <f>SUM(B110+B82)</f>
        <v>1500</v>
      </c>
      <c r="C146" s="175">
        <f t="shared" ref="C146:E146" si="5">SUM(C110+C82)</f>
        <v>1500</v>
      </c>
      <c r="D146" s="175">
        <f t="shared" si="5"/>
        <v>1500</v>
      </c>
      <c r="E146" s="175">
        <f t="shared" si="5"/>
        <v>1500</v>
      </c>
      <c r="F146" s="157"/>
    </row>
    <row r="147" spans="1:6" ht="19.5" thickBot="1" x14ac:dyDescent="0.35">
      <c r="A147" s="173" t="s">
        <v>311</v>
      </c>
      <c r="B147" s="175"/>
      <c r="C147" s="186"/>
      <c r="D147" s="186"/>
      <c r="E147" s="186"/>
      <c r="F147" s="157"/>
    </row>
    <row r="148" spans="1:6" ht="19.5" thickBot="1" x14ac:dyDescent="0.35">
      <c r="A148" s="173" t="s">
        <v>312</v>
      </c>
      <c r="B148" s="175"/>
      <c r="C148" s="186"/>
      <c r="D148" s="186"/>
      <c r="E148" s="186"/>
      <c r="F148" s="157"/>
    </row>
    <row r="149" spans="1:6" ht="19.5" thickBot="1" x14ac:dyDescent="0.35">
      <c r="A149" s="173" t="s">
        <v>313</v>
      </c>
      <c r="B149" s="175"/>
      <c r="C149" s="186"/>
      <c r="D149" s="186"/>
      <c r="E149" s="186"/>
      <c r="F149" s="157"/>
    </row>
    <row r="150" spans="1:6" ht="19.5" thickBot="1" x14ac:dyDescent="0.35">
      <c r="A150" s="181" t="s">
        <v>32</v>
      </c>
      <c r="B150" s="182">
        <f>IF(B186-B185=0,0,"Error")</f>
        <v>0</v>
      </c>
      <c r="C150" s="182">
        <f>IF(C186-C185=0,0,"Error")</f>
        <v>0</v>
      </c>
      <c r="D150" s="182">
        <f>IF(D186-D185=0,0,"Error")</f>
        <v>0</v>
      </c>
      <c r="E150" s="182">
        <f>IF(E186-E185=0,0,"Error")</f>
        <v>0</v>
      </c>
      <c r="F150" s="157"/>
    </row>
    <row r="151" spans="1:6" ht="18.75" x14ac:dyDescent="0.3">
      <c r="A151" s="157"/>
      <c r="B151" s="157"/>
      <c r="C151" s="157"/>
      <c r="D151" s="157"/>
      <c r="E151" s="157"/>
      <c r="F151" s="157"/>
    </row>
    <row r="152" spans="1:6" ht="18.75" x14ac:dyDescent="0.3">
      <c r="A152" s="157"/>
      <c r="B152" s="157"/>
      <c r="C152" s="157"/>
      <c r="D152" s="157"/>
      <c r="E152" s="157"/>
      <c r="F152" s="157"/>
    </row>
    <row r="153" spans="1:6" ht="18.75" x14ac:dyDescent="0.3">
      <c r="A153" s="157"/>
      <c r="B153" s="157"/>
      <c r="C153" s="157"/>
      <c r="D153" s="157"/>
      <c r="E153" s="157"/>
      <c r="F153" s="157"/>
    </row>
    <row r="154" spans="1:6" ht="18.75" x14ac:dyDescent="0.3">
      <c r="A154" s="157"/>
      <c r="B154" s="157"/>
      <c r="C154" s="157"/>
      <c r="D154" s="157"/>
      <c r="E154" s="157"/>
      <c r="F154" s="157"/>
    </row>
    <row r="155" spans="1:6" ht="18.75" x14ac:dyDescent="0.3">
      <c r="A155" s="157"/>
      <c r="B155" s="157"/>
      <c r="C155" s="157"/>
      <c r="D155" s="157"/>
      <c r="E155" s="157"/>
      <c r="F155" s="157"/>
    </row>
    <row r="156" spans="1:6" ht="18.75" x14ac:dyDescent="0.3">
      <c r="A156" s="157"/>
      <c r="B156" s="157"/>
      <c r="C156" s="157"/>
      <c r="D156" s="157"/>
      <c r="E156" s="157"/>
      <c r="F156" s="157"/>
    </row>
    <row r="157" spans="1:6" ht="18.75" x14ac:dyDescent="0.3">
      <c r="A157" s="157"/>
      <c r="B157" s="157"/>
      <c r="C157" s="157"/>
      <c r="D157" s="157"/>
      <c r="E157" s="157"/>
      <c r="F157" s="157"/>
    </row>
    <row r="158" spans="1:6" ht="18.75" x14ac:dyDescent="0.3">
      <c r="A158" s="157"/>
      <c r="B158" s="157"/>
      <c r="C158" s="157"/>
      <c r="D158" s="157"/>
      <c r="E158" s="157"/>
      <c r="F158" s="157"/>
    </row>
    <row r="159" spans="1:6" ht="18.75" x14ac:dyDescent="0.3">
      <c r="A159" s="157"/>
      <c r="B159" s="157"/>
      <c r="C159" s="157"/>
      <c r="D159" s="157"/>
      <c r="E159" s="157"/>
      <c r="F159" s="157"/>
    </row>
  </sheetData>
  <mergeCells count="38">
    <mergeCell ref="A1:E1"/>
    <mergeCell ref="A103:A104"/>
    <mergeCell ref="B64:E64"/>
    <mergeCell ref="B65:E65"/>
    <mergeCell ref="A66:A67"/>
    <mergeCell ref="A74:E74"/>
    <mergeCell ref="A75:A76"/>
    <mergeCell ref="A89:A90"/>
    <mergeCell ref="B89:E90"/>
    <mergeCell ref="D91:E91"/>
    <mergeCell ref="B92:E92"/>
    <mergeCell ref="B93:E93"/>
    <mergeCell ref="A94:A95"/>
    <mergeCell ref="A102:E102"/>
    <mergeCell ref="B63:E63"/>
    <mergeCell ref="A21:E21"/>
    <mergeCell ref="B22:E22"/>
    <mergeCell ref="B23:E23"/>
    <mergeCell ref="B24:E24"/>
    <mergeCell ref="A25:A26"/>
    <mergeCell ref="A33:E33"/>
    <mergeCell ref="A34:A35"/>
    <mergeCell ref="A59:E59"/>
    <mergeCell ref="A60:E60"/>
    <mergeCell ref="B61:E61"/>
    <mergeCell ref="D62:E62"/>
    <mergeCell ref="A20:E20"/>
    <mergeCell ref="A2:E2"/>
    <mergeCell ref="A3:E3"/>
    <mergeCell ref="B5:E5"/>
    <mergeCell ref="B6:E6"/>
    <mergeCell ref="B7:E7"/>
    <mergeCell ref="A8:E8"/>
    <mergeCell ref="A9:E11"/>
    <mergeCell ref="B12:E12"/>
    <mergeCell ref="A13:A14"/>
    <mergeCell ref="B16:E16"/>
    <mergeCell ref="A17:E17"/>
  </mergeCells>
  <pageMargins left="0" right="0" top="0.25" bottom="0.25" header="6.4960630000000005E-2" footer="0.31496062992126"/>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32"/>
  <sheetViews>
    <sheetView view="pageBreakPreview" zoomScale="60" zoomScaleNormal="100" workbookViewId="0">
      <selection sqref="A1:E1"/>
    </sheetView>
  </sheetViews>
  <sheetFormatPr defaultRowHeight="15" x14ac:dyDescent="0.25"/>
  <cols>
    <col min="1" max="1" width="28.5703125" customWidth="1"/>
    <col min="2" max="5" width="11.7109375" customWidth="1"/>
    <col min="8" max="8" width="11" customWidth="1"/>
    <col min="9" max="9" width="11" bestFit="1" customWidth="1"/>
  </cols>
  <sheetData>
    <row r="1" spans="1:6" ht="15.75" x14ac:dyDescent="0.25">
      <c r="A1" s="2604" t="s">
        <v>1665</v>
      </c>
      <c r="B1" s="2604"/>
      <c r="C1" s="2604"/>
      <c r="D1" s="2604"/>
      <c r="E1" s="2604"/>
    </row>
    <row r="2" spans="1:6" ht="31.5" customHeight="1" x14ac:dyDescent="0.25">
      <c r="A2" s="1503" t="s">
        <v>1510</v>
      </c>
      <c r="B2" s="1503"/>
      <c r="C2" s="1503"/>
      <c r="D2" s="1503"/>
      <c r="E2" s="1503"/>
      <c r="F2" s="1"/>
    </row>
    <row r="3" spans="1:6" ht="18" customHeight="1" x14ac:dyDescent="0.25">
      <c r="A3" s="1504" t="s">
        <v>944</v>
      </c>
      <c r="B3" s="1504"/>
      <c r="C3" s="1504"/>
      <c r="D3" s="1504"/>
      <c r="E3" s="1504"/>
      <c r="F3" s="87"/>
    </row>
    <row r="4" spans="1:6" ht="15.75" thickBot="1" x14ac:dyDescent="0.3"/>
    <row r="5" spans="1:6" ht="15.75" thickBot="1" x14ac:dyDescent="0.3">
      <c r="A5" s="2" t="s">
        <v>0</v>
      </c>
      <c r="B5" s="1301" t="s">
        <v>171</v>
      </c>
      <c r="C5" s="1301"/>
      <c r="D5" s="1301"/>
      <c r="E5" s="1301"/>
    </row>
    <row r="6" spans="1:6" ht="15.75" thickBot="1" x14ac:dyDescent="0.3">
      <c r="A6" s="2" t="s">
        <v>1</v>
      </c>
      <c r="B6" s="1505" t="s">
        <v>85</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customHeight="1" x14ac:dyDescent="0.25">
      <c r="A9" s="1944" t="s">
        <v>172</v>
      </c>
      <c r="B9" s="1945"/>
      <c r="C9" s="1945"/>
      <c r="D9" s="1945"/>
      <c r="E9" s="1946"/>
    </row>
    <row r="10" spans="1:6" ht="36.75" customHeight="1" x14ac:dyDescent="0.25">
      <c r="A10" s="1947"/>
      <c r="B10" s="1948"/>
      <c r="C10" s="1948"/>
      <c r="D10" s="1948"/>
      <c r="E10" s="1949"/>
    </row>
    <row r="11" spans="1:6" ht="15.75" customHeight="1" thickBot="1" x14ac:dyDescent="0.3">
      <c r="A11" s="1950"/>
      <c r="B11" s="1951"/>
      <c r="C11" s="1951"/>
      <c r="D11" s="1951"/>
      <c r="E11" s="1952"/>
    </row>
    <row r="12" spans="1:6" ht="30" customHeight="1" thickBot="1" x14ac:dyDescent="0.3">
      <c r="A12" s="3" t="s">
        <v>6</v>
      </c>
      <c r="B12" s="1317" t="s">
        <v>639</v>
      </c>
      <c r="C12" s="1318"/>
      <c r="D12" s="1318"/>
      <c r="E12" s="1319"/>
    </row>
    <row r="13" spans="1:6" ht="23.25" customHeight="1" x14ac:dyDescent="0.25">
      <c r="A13" s="1381" t="s">
        <v>7</v>
      </c>
      <c r="B13" s="433">
        <v>2019</v>
      </c>
      <c r="C13" s="433">
        <v>2020</v>
      </c>
      <c r="D13" s="433">
        <v>2021</v>
      </c>
      <c r="E13" s="433">
        <v>2022</v>
      </c>
    </row>
    <row r="14" spans="1:6" ht="32.25" customHeight="1" thickBot="1" x14ac:dyDescent="0.3">
      <c r="A14" s="1382"/>
      <c r="B14" s="423" t="s">
        <v>8</v>
      </c>
      <c r="C14" s="423" t="s">
        <v>9</v>
      </c>
      <c r="D14" s="423" t="s">
        <v>9</v>
      </c>
      <c r="E14" s="423" t="s">
        <v>9</v>
      </c>
    </row>
    <row r="15" spans="1:6" ht="57" thickBot="1" x14ac:dyDescent="0.3">
      <c r="A15" s="421" t="s">
        <v>173</v>
      </c>
      <c r="B15" s="4" t="s">
        <v>174</v>
      </c>
      <c r="C15" s="4" t="s">
        <v>174</v>
      </c>
      <c r="D15" s="4"/>
      <c r="E15" s="4"/>
    </row>
    <row r="16" spans="1:6" ht="78.75" customHeight="1" thickBot="1" x14ac:dyDescent="0.3">
      <c r="A16" s="6" t="s">
        <v>10</v>
      </c>
      <c r="B16" s="1509" t="s">
        <v>175</v>
      </c>
      <c r="C16" s="1510"/>
      <c r="D16" s="1510"/>
      <c r="E16" s="1511"/>
    </row>
    <row r="17" spans="1:11" ht="23.25" customHeight="1" thickBot="1" x14ac:dyDescent="0.3">
      <c r="A17" s="1411" t="s">
        <v>11</v>
      </c>
      <c r="B17" s="1412"/>
      <c r="C17" s="1412"/>
      <c r="D17" s="1412"/>
      <c r="E17" s="1413"/>
      <c r="H17" s="30"/>
      <c r="J17" s="30"/>
    </row>
    <row r="18" spans="1:11" ht="23.25" thickBot="1" x14ac:dyDescent="0.3">
      <c r="A18" s="421" t="s">
        <v>176</v>
      </c>
      <c r="B18" s="4">
        <v>0.44</v>
      </c>
      <c r="C18" s="4">
        <v>0.45</v>
      </c>
      <c r="D18" s="4">
        <v>0.46</v>
      </c>
      <c r="E18" s="4">
        <v>0.46</v>
      </c>
    </row>
    <row r="19" spans="1:11" ht="15.75" thickBot="1" x14ac:dyDescent="0.3">
      <c r="A19" s="1414" t="s">
        <v>12</v>
      </c>
      <c r="B19" s="1415"/>
      <c r="C19" s="1415"/>
      <c r="D19" s="1415"/>
      <c r="E19" s="1416"/>
    </row>
    <row r="20" spans="1:11" ht="15.75" thickBot="1" x14ac:dyDescent="0.3">
      <c r="A20" s="1322" t="s">
        <v>13</v>
      </c>
      <c r="B20" s="1323"/>
      <c r="C20" s="1323"/>
      <c r="D20" s="1323"/>
      <c r="E20" s="1324"/>
    </row>
    <row r="21" spans="1:11" ht="15.75" thickBot="1" x14ac:dyDescent="0.3">
      <c r="A21" s="7" t="s">
        <v>14</v>
      </c>
      <c r="B21" s="1423" t="s">
        <v>177</v>
      </c>
      <c r="C21" s="1418"/>
      <c r="D21" s="1418"/>
      <c r="E21" s="1419"/>
    </row>
    <row r="22" spans="1:11" ht="21" customHeight="1" thickBot="1" x14ac:dyDescent="0.3">
      <c r="A22" s="5" t="s">
        <v>15</v>
      </c>
      <c r="B22" s="1411" t="s">
        <v>178</v>
      </c>
      <c r="C22" s="1412"/>
      <c r="D22" s="1412"/>
      <c r="E22" s="1413"/>
    </row>
    <row r="23" spans="1:11" ht="15.75" thickBot="1" x14ac:dyDescent="0.3">
      <c r="A23" s="5" t="s">
        <v>16</v>
      </c>
      <c r="B23" s="1406" t="s">
        <v>1511</v>
      </c>
      <c r="C23" s="1407"/>
      <c r="D23" s="1407"/>
      <c r="E23" s="1408"/>
    </row>
    <row r="24" spans="1:11" ht="12.75" customHeight="1" x14ac:dyDescent="0.25">
      <c r="A24" s="1381"/>
      <c r="B24" s="8">
        <v>2019</v>
      </c>
      <c r="C24" s="8">
        <v>2020</v>
      </c>
      <c r="D24" s="8">
        <v>2021</v>
      </c>
      <c r="E24" s="8">
        <v>2022</v>
      </c>
    </row>
    <row r="25" spans="1:11" ht="9" customHeight="1" thickBot="1" x14ac:dyDescent="0.3">
      <c r="A25" s="1382"/>
      <c r="B25" s="9" t="s">
        <v>8</v>
      </c>
      <c r="C25" s="9" t="s">
        <v>9</v>
      </c>
      <c r="D25" s="9" t="s">
        <v>9</v>
      </c>
      <c r="E25" s="9" t="s">
        <v>9</v>
      </c>
    </row>
    <row r="26" spans="1:11" ht="15.75" thickBot="1" x14ac:dyDescent="0.3">
      <c r="A26" s="5" t="s">
        <v>17</v>
      </c>
      <c r="B26" s="10">
        <v>4200</v>
      </c>
      <c r="C26" s="10">
        <v>4400</v>
      </c>
      <c r="D26" s="10">
        <v>4500</v>
      </c>
      <c r="E26" s="10">
        <v>4600</v>
      </c>
    </row>
    <row r="27" spans="1:11" ht="15.75" thickBot="1" x14ac:dyDescent="0.3">
      <c r="A27" s="5" t="s">
        <v>18</v>
      </c>
      <c r="B27" s="10">
        <v>123100</v>
      </c>
      <c r="C27" s="10">
        <v>124100</v>
      </c>
      <c r="D27" s="10">
        <v>130000</v>
      </c>
      <c r="E27" s="10">
        <v>130500</v>
      </c>
    </row>
    <row r="28" spans="1:11" ht="15.75" thickBot="1" x14ac:dyDescent="0.3">
      <c r="A28" s="5" t="s">
        <v>19</v>
      </c>
      <c r="B28" s="10">
        <f>B27/B26</f>
        <v>29.30952380952381</v>
      </c>
      <c r="C28" s="10">
        <f t="shared" ref="C28:E28" si="0">C27/C26</f>
        <v>28.204545454545453</v>
      </c>
      <c r="D28" s="10">
        <f t="shared" si="0"/>
        <v>28.888888888888889</v>
      </c>
      <c r="E28" s="10">
        <f t="shared" si="0"/>
        <v>28.369565217391305</v>
      </c>
    </row>
    <row r="29" spans="1:11" ht="15.75" thickBot="1" x14ac:dyDescent="0.3">
      <c r="A29" s="5" t="s">
        <v>20</v>
      </c>
      <c r="B29" s="407" t="s">
        <v>21</v>
      </c>
      <c r="C29" s="11">
        <f>C26/B26-1</f>
        <v>4.7619047619047672E-2</v>
      </c>
      <c r="D29" s="11">
        <f t="shared" ref="D29:E31" si="1">D26/C26-1</f>
        <v>2.2727272727272707E-2</v>
      </c>
      <c r="E29" s="11">
        <f t="shared" si="1"/>
        <v>2.2222222222222143E-2</v>
      </c>
      <c r="G29" s="12"/>
      <c r="H29" s="12"/>
      <c r="I29" s="12"/>
      <c r="J29" s="12"/>
      <c r="K29" s="12"/>
    </row>
    <row r="30" spans="1:11" ht="15.75" thickBot="1" x14ac:dyDescent="0.3">
      <c r="A30" s="5" t="s">
        <v>22</v>
      </c>
      <c r="B30" s="407" t="s">
        <v>21</v>
      </c>
      <c r="C30" s="11">
        <f>C27/B27-1</f>
        <v>8.1234768480908937E-3</v>
      </c>
      <c r="D30" s="11">
        <f t="shared" si="1"/>
        <v>4.7542304593070073E-2</v>
      </c>
      <c r="E30" s="11">
        <f t="shared" si="1"/>
        <v>3.8461538461538325E-3</v>
      </c>
    </row>
    <row r="31" spans="1:11" ht="15.75" thickBot="1" x14ac:dyDescent="0.3">
      <c r="A31" s="5" t="s">
        <v>23</v>
      </c>
      <c r="B31" s="407" t="s">
        <v>21</v>
      </c>
      <c r="C31" s="11">
        <f>C28/B28-1</f>
        <v>-3.7700317554095086E-2</v>
      </c>
      <c r="D31" s="11">
        <f t="shared" si="1"/>
        <v>2.426358671322415E-2</v>
      </c>
      <c r="E31" s="11">
        <f t="shared" si="1"/>
        <v>-1.7976588628762502E-2</v>
      </c>
    </row>
    <row r="32" spans="1:11" ht="15.75" thickBot="1" x14ac:dyDescent="0.3">
      <c r="A32" s="1378" t="s">
        <v>164</v>
      </c>
      <c r="B32" s="1379"/>
      <c r="C32" s="1379"/>
      <c r="D32" s="1379"/>
      <c r="E32" s="1380"/>
    </row>
    <row r="33" spans="1:5" ht="12.75" customHeight="1" x14ac:dyDescent="0.25">
      <c r="A33" s="1381"/>
      <c r="B33" s="8">
        <v>2018</v>
      </c>
      <c r="C33" s="8">
        <v>2019</v>
      </c>
      <c r="D33" s="8">
        <v>2020</v>
      </c>
      <c r="E33" s="8">
        <v>2021</v>
      </c>
    </row>
    <row r="34" spans="1:5" ht="9" customHeight="1" thickBot="1" x14ac:dyDescent="0.3">
      <c r="A34" s="1382"/>
      <c r="B34" s="9" t="s">
        <v>8</v>
      </c>
      <c r="C34" s="9" t="s">
        <v>9</v>
      </c>
      <c r="D34" s="9" t="s">
        <v>9</v>
      </c>
      <c r="E34" s="9" t="s">
        <v>9</v>
      </c>
    </row>
    <row r="35" spans="1:5" ht="15.75" thickBot="1" x14ac:dyDescent="0.3">
      <c r="A35" s="13" t="s">
        <v>24</v>
      </c>
      <c r="B35" s="14">
        <v>90800</v>
      </c>
      <c r="C35" s="14">
        <v>90800</v>
      </c>
      <c r="D35" s="14">
        <v>90800</v>
      </c>
      <c r="E35" s="14">
        <v>90800</v>
      </c>
    </row>
    <row r="36" spans="1:5" ht="24.75" thickBot="1" x14ac:dyDescent="0.3">
      <c r="A36" s="26" t="s">
        <v>1307</v>
      </c>
      <c r="B36" s="15"/>
      <c r="C36" s="39"/>
      <c r="D36" s="39"/>
      <c r="E36" s="39"/>
    </row>
    <row r="37" spans="1:5" ht="24.75" thickBot="1" x14ac:dyDescent="0.3">
      <c r="A37" s="26" t="s">
        <v>1308</v>
      </c>
      <c r="B37" s="15"/>
      <c r="C37" s="27"/>
      <c r="D37" s="27"/>
      <c r="E37" s="27"/>
    </row>
    <row r="38" spans="1:5" ht="24.75" thickBot="1" x14ac:dyDescent="0.3">
      <c r="A38" s="13" t="s">
        <v>25</v>
      </c>
      <c r="B38" s="14">
        <v>13700</v>
      </c>
      <c r="C38" s="14">
        <v>13700</v>
      </c>
      <c r="D38" s="14">
        <v>13700</v>
      </c>
      <c r="E38" s="14">
        <v>13700</v>
      </c>
    </row>
    <row r="39" spans="1:5" ht="36.75" thickBot="1" x14ac:dyDescent="0.3">
      <c r="A39" s="26" t="s">
        <v>1309</v>
      </c>
      <c r="B39" s="15"/>
      <c r="C39" s="14"/>
      <c r="D39" s="14"/>
      <c r="E39" s="14"/>
    </row>
    <row r="40" spans="1:5" ht="36.75" thickBot="1" x14ac:dyDescent="0.3">
      <c r="A40" s="26" t="s">
        <v>1310</v>
      </c>
      <c r="B40" s="15"/>
      <c r="C40" s="14"/>
      <c r="D40" s="14"/>
      <c r="E40" s="14"/>
    </row>
    <row r="41" spans="1:5" ht="15.75" thickBot="1" x14ac:dyDescent="0.3">
      <c r="A41" s="13" t="s">
        <v>26</v>
      </c>
      <c r="B41" s="15">
        <v>16500</v>
      </c>
      <c r="C41" s="14">
        <v>17500</v>
      </c>
      <c r="D41" s="14">
        <v>23400</v>
      </c>
      <c r="E41" s="14">
        <v>23900</v>
      </c>
    </row>
    <row r="42" spans="1:5" ht="36.75" thickBot="1" x14ac:dyDescent="0.3">
      <c r="A42" s="26" t="s">
        <v>1311</v>
      </c>
      <c r="B42" s="15"/>
      <c r="C42" s="14"/>
      <c r="D42" s="14"/>
      <c r="E42" s="14"/>
    </row>
    <row r="43" spans="1:5" ht="36.75" thickBot="1" x14ac:dyDescent="0.3">
      <c r="A43" s="26" t="s">
        <v>1312</v>
      </c>
      <c r="B43" s="15"/>
      <c r="C43" s="14"/>
      <c r="D43" s="14"/>
      <c r="E43" s="14"/>
    </row>
    <row r="44" spans="1:5" ht="15.75" thickBot="1" x14ac:dyDescent="0.3">
      <c r="A44" s="13" t="s">
        <v>27</v>
      </c>
      <c r="B44" s="15"/>
      <c r="C44" s="14"/>
      <c r="D44" s="14"/>
      <c r="E44" s="14"/>
    </row>
    <row r="45" spans="1:5" ht="24.75" thickBot="1" x14ac:dyDescent="0.3">
      <c r="A45" s="26" t="s">
        <v>1313</v>
      </c>
      <c r="B45" s="15"/>
      <c r="C45" s="14"/>
      <c r="D45" s="14"/>
      <c r="E45" s="14"/>
    </row>
    <row r="46" spans="1:5" ht="24.75" thickBot="1" x14ac:dyDescent="0.3">
      <c r="A46" s="26" t="s">
        <v>1314</v>
      </c>
      <c r="B46" s="15"/>
      <c r="C46" s="14"/>
      <c r="D46" s="14"/>
      <c r="E46" s="14"/>
    </row>
    <row r="47" spans="1:5" ht="15.75" thickBot="1" x14ac:dyDescent="0.3">
      <c r="A47" s="13" t="s">
        <v>28</v>
      </c>
      <c r="B47" s="15"/>
      <c r="C47" s="14"/>
      <c r="D47" s="14"/>
      <c r="E47" s="14"/>
    </row>
    <row r="48" spans="1:5" ht="36.75" thickBot="1" x14ac:dyDescent="0.3">
      <c r="A48" s="26" t="s">
        <v>1315</v>
      </c>
      <c r="B48" s="15"/>
      <c r="C48" s="14"/>
      <c r="D48" s="14"/>
      <c r="E48" s="14"/>
    </row>
    <row r="49" spans="1:5" ht="36.75" thickBot="1" x14ac:dyDescent="0.3">
      <c r="A49" s="26" t="s">
        <v>1316</v>
      </c>
      <c r="B49" s="15"/>
      <c r="C49" s="14"/>
      <c r="D49" s="14"/>
      <c r="E49" s="14"/>
    </row>
    <row r="50" spans="1:5" ht="15.75" thickBot="1" x14ac:dyDescent="0.3">
      <c r="A50" s="13" t="s">
        <v>29</v>
      </c>
      <c r="B50" s="15">
        <v>1600</v>
      </c>
      <c r="C50" s="14">
        <v>1600</v>
      </c>
      <c r="D50" s="14">
        <v>1600</v>
      </c>
      <c r="E50" s="14">
        <v>1600</v>
      </c>
    </row>
    <row r="51" spans="1:5" ht="36.75" thickBot="1" x14ac:dyDescent="0.3">
      <c r="A51" s="26" t="s">
        <v>1317</v>
      </c>
      <c r="B51" s="15"/>
      <c r="C51" s="14"/>
      <c r="D51" s="14"/>
      <c r="E51" s="14"/>
    </row>
    <row r="52" spans="1:5" ht="36.75" thickBot="1" x14ac:dyDescent="0.3">
      <c r="A52" s="26" t="s">
        <v>1318</v>
      </c>
      <c r="B52" s="15"/>
      <c r="C52" s="14"/>
      <c r="D52" s="14"/>
      <c r="E52" s="14"/>
    </row>
    <row r="53" spans="1:5" ht="24.75" thickBot="1" x14ac:dyDescent="0.3">
      <c r="A53" s="13" t="s">
        <v>30</v>
      </c>
      <c r="B53" s="15">
        <v>500</v>
      </c>
      <c r="C53" s="14">
        <v>500</v>
      </c>
      <c r="D53" s="14">
        <v>500</v>
      </c>
      <c r="E53" s="14">
        <v>500</v>
      </c>
    </row>
    <row r="54" spans="1:5" ht="36.75" thickBot="1" x14ac:dyDescent="0.3">
      <c r="A54" s="26" t="s">
        <v>1319</v>
      </c>
      <c r="B54" s="15"/>
      <c r="C54" s="14"/>
      <c r="D54" s="14"/>
      <c r="E54" s="14"/>
    </row>
    <row r="55" spans="1:5" ht="36.75" thickBot="1" x14ac:dyDescent="0.3">
      <c r="A55" s="26" t="s">
        <v>1320</v>
      </c>
      <c r="B55" s="15"/>
      <c r="C55" s="14"/>
      <c r="D55" s="14"/>
      <c r="E55" s="14"/>
    </row>
    <row r="56" spans="1:5" ht="15.75" thickBot="1" x14ac:dyDescent="0.3">
      <c r="A56" s="16" t="s">
        <v>31</v>
      </c>
      <c r="B56" s="15">
        <f>B53+B50+B47+B44+B41+B38+B35</f>
        <v>123100</v>
      </c>
      <c r="C56" s="15">
        <f t="shared" ref="C56:E56" si="2">C53+C50+C47+C44+C41+C38+C35</f>
        <v>124100</v>
      </c>
      <c r="D56" s="15">
        <f t="shared" si="2"/>
        <v>130000</v>
      </c>
      <c r="E56" s="15">
        <f t="shared" si="2"/>
        <v>130500</v>
      </c>
    </row>
    <row r="57" spans="1:5" x14ac:dyDescent="0.25">
      <c r="A57" s="1436" t="s">
        <v>979</v>
      </c>
      <c r="B57" s="1439"/>
      <c r="C57" s="1440"/>
      <c r="D57" s="1440"/>
      <c r="E57" s="1441"/>
    </row>
    <row r="58" spans="1:5" x14ac:dyDescent="0.25">
      <c r="A58" s="1437"/>
      <c r="B58" s="1442"/>
      <c r="C58" s="1443"/>
      <c r="D58" s="1443"/>
      <c r="E58" s="1444"/>
    </row>
    <row r="59" spans="1:5" ht="15.75" thickBot="1" x14ac:dyDescent="0.3">
      <c r="A59" s="1438"/>
      <c r="B59" s="1445"/>
      <c r="C59" s="1446"/>
      <c r="D59" s="1446"/>
      <c r="E59" s="1447"/>
    </row>
    <row r="60" spans="1:5" ht="15.75" thickBot="1" x14ac:dyDescent="0.3">
      <c r="A60" s="17" t="s">
        <v>32</v>
      </c>
      <c r="B60" s="18">
        <f>IF(B56-B27=0,0,"Error")</f>
        <v>0</v>
      </c>
      <c r="C60" s="18">
        <f>IF(C56-C27=0,0,"Error")</f>
        <v>0</v>
      </c>
      <c r="D60" s="18">
        <f>IF(D56-D27=0,0,"Error")</f>
        <v>0</v>
      </c>
      <c r="E60" s="18">
        <f>IF(E56-E27=0,0,"Error")</f>
        <v>0</v>
      </c>
    </row>
    <row r="61" spans="1:5" ht="15.75" thickBot="1" x14ac:dyDescent="0.3">
      <c r="A61" s="1322" t="s">
        <v>39</v>
      </c>
      <c r="B61" s="1323"/>
      <c r="C61" s="1323"/>
      <c r="D61" s="1323"/>
      <c r="E61" s="1324"/>
    </row>
    <row r="62" spans="1:5" ht="15.75" thickBot="1" x14ac:dyDescent="0.3">
      <c r="A62" s="1322" t="s">
        <v>40</v>
      </c>
      <c r="B62" s="1323"/>
      <c r="C62" s="1323"/>
      <c r="D62" s="1323"/>
      <c r="E62" s="1324"/>
    </row>
    <row r="63" spans="1:5" ht="15.75" thickBot="1" x14ac:dyDescent="0.3">
      <c r="A63" s="19" t="s">
        <v>45</v>
      </c>
      <c r="B63" s="1427" t="s">
        <v>641</v>
      </c>
      <c r="C63" s="1429"/>
      <c r="D63" s="1429"/>
      <c r="E63" s="1430"/>
    </row>
    <row r="64" spans="1:5" ht="15.75" thickBot="1" x14ac:dyDescent="0.3">
      <c r="A64" s="7" t="s">
        <v>179</v>
      </c>
      <c r="B64" s="1423" t="s">
        <v>1512</v>
      </c>
      <c r="C64" s="1418"/>
      <c r="D64" s="1418"/>
      <c r="E64" s="1419"/>
    </row>
    <row r="65" spans="1:11" ht="22.5" customHeight="1" thickBot="1" x14ac:dyDescent="0.3">
      <c r="A65" s="5" t="s">
        <v>15</v>
      </c>
      <c r="B65" s="1411" t="s">
        <v>1513</v>
      </c>
      <c r="C65" s="1412"/>
      <c r="D65" s="1412"/>
      <c r="E65" s="1413"/>
    </row>
    <row r="66" spans="1:11" ht="15.75" thickBot="1" x14ac:dyDescent="0.3">
      <c r="A66" s="5" t="s">
        <v>16</v>
      </c>
      <c r="B66" s="1406" t="s">
        <v>1514</v>
      </c>
      <c r="C66" s="1407"/>
      <c r="D66" s="1407"/>
      <c r="E66" s="1408"/>
    </row>
    <row r="67" spans="1:11" ht="12.75" customHeight="1" x14ac:dyDescent="0.25">
      <c r="A67" s="1381"/>
      <c r="B67" s="8">
        <v>2019</v>
      </c>
      <c r="C67" s="8">
        <v>2020</v>
      </c>
      <c r="D67" s="8">
        <v>2021</v>
      </c>
      <c r="E67" s="8">
        <v>2022</v>
      </c>
    </row>
    <row r="68" spans="1:11" ht="9" customHeight="1" thickBot="1" x14ac:dyDescent="0.3">
      <c r="A68" s="1382"/>
      <c r="B68" s="9" t="s">
        <v>8</v>
      </c>
      <c r="C68" s="9" t="s">
        <v>9</v>
      </c>
      <c r="D68" s="9" t="s">
        <v>9</v>
      </c>
      <c r="E68" s="9" t="s">
        <v>9</v>
      </c>
    </row>
    <row r="69" spans="1:11" ht="15.75" thickBot="1" x14ac:dyDescent="0.3">
      <c r="A69" s="5" t="s">
        <v>17</v>
      </c>
      <c r="B69" s="10">
        <v>40</v>
      </c>
      <c r="C69" s="10"/>
      <c r="D69" s="10"/>
      <c r="E69" s="10"/>
    </row>
    <row r="70" spans="1:11" ht="15.75" thickBot="1" x14ac:dyDescent="0.3">
      <c r="A70" s="5" t="s">
        <v>18</v>
      </c>
      <c r="B70" s="10">
        <v>2000</v>
      </c>
      <c r="C70" s="10"/>
      <c r="D70" s="10"/>
      <c r="E70" s="10"/>
    </row>
    <row r="71" spans="1:11" ht="15.75" thickBot="1" x14ac:dyDescent="0.3">
      <c r="A71" s="5" t="s">
        <v>19</v>
      </c>
      <c r="B71" s="10">
        <f>B70/B69</f>
        <v>50</v>
      </c>
      <c r="C71" s="10" t="e">
        <f t="shared" ref="C71:E71" si="3">C70/C69</f>
        <v>#DIV/0!</v>
      </c>
      <c r="D71" s="10" t="e">
        <f t="shared" si="3"/>
        <v>#DIV/0!</v>
      </c>
      <c r="E71" s="10" t="e">
        <f t="shared" si="3"/>
        <v>#DIV/0!</v>
      </c>
    </row>
    <row r="72" spans="1:11" ht="15.75" thickBot="1" x14ac:dyDescent="0.3">
      <c r="A72" s="5" t="s">
        <v>20</v>
      </c>
      <c r="B72" s="407" t="s">
        <v>21</v>
      </c>
      <c r="C72" s="11">
        <f>C69/B69-1</f>
        <v>-1</v>
      </c>
      <c r="D72" s="11" t="e">
        <f t="shared" ref="D72:E74" si="4">D69/C69-1</f>
        <v>#DIV/0!</v>
      </c>
      <c r="E72" s="11" t="e">
        <f t="shared" si="4"/>
        <v>#DIV/0!</v>
      </c>
      <c r="G72" s="12"/>
      <c r="H72" s="12"/>
      <c r="I72" s="12"/>
      <c r="J72" s="12"/>
      <c r="K72" s="12"/>
    </row>
    <row r="73" spans="1:11" ht="15.75" thickBot="1" x14ac:dyDescent="0.3">
      <c r="A73" s="5" t="s">
        <v>22</v>
      </c>
      <c r="B73" s="407" t="s">
        <v>21</v>
      </c>
      <c r="C73" s="11">
        <f>C70/B70-1</f>
        <v>-1</v>
      </c>
      <c r="D73" s="11" t="e">
        <f t="shared" si="4"/>
        <v>#DIV/0!</v>
      </c>
      <c r="E73" s="11" t="e">
        <f t="shared" si="4"/>
        <v>#DIV/0!</v>
      </c>
    </row>
    <row r="74" spans="1:11" ht="15.75" thickBot="1" x14ac:dyDescent="0.3">
      <c r="A74" s="5" t="s">
        <v>23</v>
      </c>
      <c r="B74" s="407" t="s">
        <v>21</v>
      </c>
      <c r="C74" s="11" t="e">
        <f>C71/B71-1</f>
        <v>#DIV/0!</v>
      </c>
      <c r="D74" s="11" t="e">
        <f t="shared" si="4"/>
        <v>#DIV/0!</v>
      </c>
      <c r="E74" s="11" t="e">
        <f t="shared" si="4"/>
        <v>#DIV/0!</v>
      </c>
    </row>
    <row r="75" spans="1:11" ht="15.75" thickBot="1" x14ac:dyDescent="0.3">
      <c r="A75" s="1378" t="s">
        <v>164</v>
      </c>
      <c r="B75" s="1379"/>
      <c r="C75" s="1379"/>
      <c r="D75" s="1379"/>
      <c r="E75" s="1380"/>
    </row>
    <row r="76" spans="1:11" ht="12.75" customHeight="1" x14ac:dyDescent="0.25">
      <c r="A76" s="1381"/>
      <c r="B76" s="8">
        <v>2019</v>
      </c>
      <c r="C76" s="8">
        <v>2020</v>
      </c>
      <c r="D76" s="8">
        <v>2021</v>
      </c>
      <c r="E76" s="8">
        <v>2022</v>
      </c>
    </row>
    <row r="77" spans="1:11" ht="9" customHeight="1" thickBot="1" x14ac:dyDescent="0.3">
      <c r="A77" s="1382"/>
      <c r="B77" s="9" t="s">
        <v>8</v>
      </c>
      <c r="C77" s="9" t="s">
        <v>9</v>
      </c>
      <c r="D77" s="9" t="s">
        <v>9</v>
      </c>
      <c r="E77" s="9" t="s">
        <v>9</v>
      </c>
    </row>
    <row r="78" spans="1:11" ht="15.75" thickBot="1" x14ac:dyDescent="0.3">
      <c r="A78" s="13" t="s">
        <v>42</v>
      </c>
      <c r="B78" s="14"/>
      <c r="C78" s="14"/>
      <c r="D78" s="14"/>
      <c r="E78" s="14"/>
    </row>
    <row r="79" spans="1:11" ht="15.75" thickBot="1" x14ac:dyDescent="0.3">
      <c r="A79" s="13" t="s">
        <v>43</v>
      </c>
      <c r="B79" s="15">
        <v>2000</v>
      </c>
      <c r="C79" s="14"/>
      <c r="D79" s="14"/>
      <c r="E79" s="14"/>
    </row>
    <row r="80" spans="1:11" ht="15.75" thickBot="1" x14ac:dyDescent="0.3">
      <c r="A80" s="16" t="s">
        <v>31</v>
      </c>
      <c r="B80" s="15">
        <f>B79+B78</f>
        <v>2000</v>
      </c>
      <c r="C80" s="15">
        <f t="shared" ref="C80:E80" si="5">C79+C78</f>
        <v>0</v>
      </c>
      <c r="D80" s="15">
        <f t="shared" si="5"/>
        <v>0</v>
      </c>
      <c r="E80" s="15">
        <f t="shared" si="5"/>
        <v>0</v>
      </c>
    </row>
    <row r="81" spans="1:11" x14ac:dyDescent="0.25">
      <c r="A81" s="1436" t="s">
        <v>1515</v>
      </c>
      <c r="B81" s="1439"/>
      <c r="C81" s="1440"/>
      <c r="D81" s="1440"/>
      <c r="E81" s="1441"/>
    </row>
    <row r="82" spans="1:11" x14ac:dyDescent="0.25">
      <c r="A82" s="1437"/>
      <c r="B82" s="1442"/>
      <c r="C82" s="1443"/>
      <c r="D82" s="1443"/>
      <c r="E82" s="1444"/>
    </row>
    <row r="83" spans="1:11" ht="15.75" thickBot="1" x14ac:dyDescent="0.3">
      <c r="A83" s="1438"/>
      <c r="B83" s="1445"/>
      <c r="C83" s="1446"/>
      <c r="D83" s="1446"/>
      <c r="E83" s="1447"/>
    </row>
    <row r="84" spans="1:11" ht="15.75" thickBot="1" x14ac:dyDescent="0.3">
      <c r="A84" s="19" t="s">
        <v>45</v>
      </c>
      <c r="B84" s="1427"/>
      <c r="C84" s="1429"/>
      <c r="D84" s="1429"/>
      <c r="E84" s="1430"/>
    </row>
    <row r="85" spans="1:11" ht="15.75" thickBot="1" x14ac:dyDescent="0.3">
      <c r="A85" s="7" t="s">
        <v>146</v>
      </c>
      <c r="B85" s="1423" t="s">
        <v>1516</v>
      </c>
      <c r="C85" s="1418"/>
      <c r="D85" s="1418"/>
      <c r="E85" s="1419"/>
    </row>
    <row r="86" spans="1:11" ht="17.25" customHeight="1" thickBot="1" x14ac:dyDescent="0.3">
      <c r="A86" s="5" t="s">
        <v>15</v>
      </c>
      <c r="B86" s="1411" t="s">
        <v>1517</v>
      </c>
      <c r="C86" s="1412"/>
      <c r="D86" s="1412"/>
      <c r="E86" s="1413"/>
    </row>
    <row r="87" spans="1:11" ht="15.75" thickBot="1" x14ac:dyDescent="0.3">
      <c r="A87" s="5" t="s">
        <v>16</v>
      </c>
      <c r="B87" s="1406" t="s">
        <v>1514</v>
      </c>
      <c r="C87" s="1407"/>
      <c r="D87" s="1407"/>
      <c r="E87" s="1408"/>
    </row>
    <row r="88" spans="1:11" ht="12.75" customHeight="1" x14ac:dyDescent="0.25">
      <c r="A88" s="1381"/>
      <c r="B88" s="8">
        <v>2019</v>
      </c>
      <c r="C88" s="8">
        <v>2020</v>
      </c>
      <c r="D88" s="8">
        <v>2021</v>
      </c>
      <c r="E88" s="8">
        <v>2022</v>
      </c>
    </row>
    <row r="89" spans="1:11" ht="9" customHeight="1" thickBot="1" x14ac:dyDescent="0.3">
      <c r="A89" s="1382"/>
      <c r="B89" s="9" t="s">
        <v>8</v>
      </c>
      <c r="C89" s="9" t="s">
        <v>9</v>
      </c>
      <c r="D89" s="9" t="s">
        <v>9</v>
      </c>
      <c r="E89" s="9" t="s">
        <v>9</v>
      </c>
    </row>
    <row r="90" spans="1:11" ht="15.75" thickBot="1" x14ac:dyDescent="0.3">
      <c r="A90" s="5" t="s">
        <v>17</v>
      </c>
      <c r="B90" s="10"/>
      <c r="C90" s="10">
        <v>40</v>
      </c>
      <c r="D90" s="10">
        <v>40</v>
      </c>
      <c r="E90" s="10">
        <v>40</v>
      </c>
    </row>
    <row r="91" spans="1:11" ht="15.75" thickBot="1" x14ac:dyDescent="0.3">
      <c r="A91" s="5" t="s">
        <v>18</v>
      </c>
      <c r="B91" s="10"/>
      <c r="C91" s="10">
        <v>2000</v>
      </c>
      <c r="D91" s="10">
        <v>2000</v>
      </c>
      <c r="E91" s="10">
        <v>2000</v>
      </c>
    </row>
    <row r="92" spans="1:11" ht="15.75" thickBot="1" x14ac:dyDescent="0.3">
      <c r="A92" s="5" t="s">
        <v>19</v>
      </c>
      <c r="B92" s="10" t="e">
        <f>B91/B90</f>
        <v>#DIV/0!</v>
      </c>
      <c r="C92" s="10">
        <f t="shared" ref="C92:E92" si="6">C91/C90</f>
        <v>50</v>
      </c>
      <c r="D92" s="10">
        <f t="shared" si="6"/>
        <v>50</v>
      </c>
      <c r="E92" s="10">
        <f t="shared" si="6"/>
        <v>50</v>
      </c>
    </row>
    <row r="93" spans="1:11" ht="15.75" thickBot="1" x14ac:dyDescent="0.3">
      <c r="A93" s="5" t="s">
        <v>20</v>
      </c>
      <c r="B93" s="407" t="s">
        <v>21</v>
      </c>
      <c r="C93" s="11" t="e">
        <f>C90/B90-1</f>
        <v>#DIV/0!</v>
      </c>
      <c r="D93" s="11">
        <f t="shared" ref="D93:E95" si="7">D90/C90-1</f>
        <v>0</v>
      </c>
      <c r="E93" s="11">
        <f t="shared" si="7"/>
        <v>0</v>
      </c>
      <c r="G93" s="12"/>
      <c r="H93" s="12"/>
      <c r="I93" s="12"/>
      <c r="J93" s="12"/>
      <c r="K93" s="12"/>
    </row>
    <row r="94" spans="1:11" ht="15.75" thickBot="1" x14ac:dyDescent="0.3">
      <c r="A94" s="5" t="s">
        <v>22</v>
      </c>
      <c r="B94" s="407" t="s">
        <v>21</v>
      </c>
      <c r="C94" s="11" t="e">
        <f>C91/B91-1</f>
        <v>#DIV/0!</v>
      </c>
      <c r="D94" s="11">
        <f t="shared" si="7"/>
        <v>0</v>
      </c>
      <c r="E94" s="11">
        <f t="shared" si="7"/>
        <v>0</v>
      </c>
    </row>
    <row r="95" spans="1:11" ht="15.75" thickBot="1" x14ac:dyDescent="0.3">
      <c r="A95" s="5" t="s">
        <v>23</v>
      </c>
      <c r="B95" s="407" t="s">
        <v>21</v>
      </c>
      <c r="C95" s="11" t="e">
        <f>C92/B92-1</f>
        <v>#DIV/0!</v>
      </c>
      <c r="D95" s="11">
        <f t="shared" si="7"/>
        <v>0</v>
      </c>
      <c r="E95" s="11">
        <f t="shared" si="7"/>
        <v>0</v>
      </c>
    </row>
    <row r="96" spans="1:11" ht="15.75" thickBot="1" x14ac:dyDescent="0.3">
      <c r="A96" s="1378" t="s">
        <v>229</v>
      </c>
      <c r="B96" s="1379"/>
      <c r="C96" s="1379"/>
      <c r="D96" s="1379"/>
      <c r="E96" s="1380"/>
    </row>
    <row r="97" spans="1:5" ht="12.75" customHeight="1" x14ac:dyDescent="0.25">
      <c r="A97" s="1381"/>
      <c r="B97" s="8">
        <v>2019</v>
      </c>
      <c r="C97" s="8">
        <v>2020</v>
      </c>
      <c r="D97" s="8">
        <v>2021</v>
      </c>
      <c r="E97" s="8">
        <v>2022</v>
      </c>
    </row>
    <row r="98" spans="1:5" ht="9" customHeight="1" thickBot="1" x14ac:dyDescent="0.3">
      <c r="A98" s="1382"/>
      <c r="B98" s="9" t="s">
        <v>8</v>
      </c>
      <c r="C98" s="9" t="s">
        <v>9</v>
      </c>
      <c r="D98" s="9" t="s">
        <v>9</v>
      </c>
      <c r="E98" s="9" t="s">
        <v>9</v>
      </c>
    </row>
    <row r="99" spans="1:5" ht="15.75" thickBot="1" x14ac:dyDescent="0.3">
      <c r="A99" s="13" t="s">
        <v>42</v>
      </c>
      <c r="B99" s="14"/>
      <c r="C99" s="14"/>
      <c r="D99" s="14"/>
      <c r="E99" s="14"/>
    </row>
    <row r="100" spans="1:5" ht="15.75" thickBot="1" x14ac:dyDescent="0.3">
      <c r="A100" s="13" t="s">
        <v>43</v>
      </c>
      <c r="B100" s="15"/>
      <c r="C100" s="14">
        <v>2000</v>
      </c>
      <c r="D100" s="14">
        <v>2000</v>
      </c>
      <c r="E100" s="14">
        <v>2000</v>
      </c>
    </row>
    <row r="101" spans="1:5" ht="15.75" thickBot="1" x14ac:dyDescent="0.3">
      <c r="A101" s="16" t="s">
        <v>34</v>
      </c>
      <c r="B101" s="15">
        <f>B100+B99</f>
        <v>0</v>
      </c>
      <c r="C101" s="15">
        <f t="shared" ref="C101:E101" si="8">C100+C99</f>
        <v>2000</v>
      </c>
      <c r="D101" s="15">
        <f t="shared" si="8"/>
        <v>2000</v>
      </c>
      <c r="E101" s="15">
        <f t="shared" si="8"/>
        <v>2000</v>
      </c>
    </row>
    <row r="102" spans="1:5" x14ac:dyDescent="0.25">
      <c r="A102" s="1436" t="s">
        <v>1518</v>
      </c>
      <c r="B102" s="1439"/>
      <c r="C102" s="1440"/>
      <c r="D102" s="1440"/>
      <c r="E102" s="1441"/>
    </row>
    <row r="103" spans="1:5" x14ac:dyDescent="0.25">
      <c r="A103" s="1437"/>
      <c r="B103" s="1442"/>
      <c r="C103" s="1443"/>
      <c r="D103" s="1443"/>
      <c r="E103" s="1444"/>
    </row>
    <row r="104" spans="1:5" ht="15.75" thickBot="1" x14ac:dyDescent="0.3">
      <c r="A104" s="1438"/>
      <c r="B104" s="1445"/>
      <c r="C104" s="1446"/>
      <c r="D104" s="1446"/>
      <c r="E104" s="1447"/>
    </row>
    <row r="105" spans="1:5" ht="15.75" thickBot="1" x14ac:dyDescent="0.3">
      <c r="A105" s="20"/>
      <c r="B105" s="21"/>
      <c r="C105" s="21"/>
      <c r="D105" s="21"/>
      <c r="E105" s="21"/>
    </row>
    <row r="106" spans="1:5" ht="27" customHeight="1" thickBot="1" x14ac:dyDescent="0.3">
      <c r="A106" s="6" t="s">
        <v>57</v>
      </c>
      <c r="B106" s="22">
        <f>B27+B70+B91</f>
        <v>125100</v>
      </c>
      <c r="C106" s="22">
        <f t="shared" ref="C106:E106" si="9">C27+C70+C91</f>
        <v>126100</v>
      </c>
      <c r="D106" s="22">
        <f t="shared" si="9"/>
        <v>132000</v>
      </c>
      <c r="E106" s="22">
        <f t="shared" si="9"/>
        <v>132500</v>
      </c>
    </row>
    <row r="107" spans="1:5" ht="24.75" thickBot="1" x14ac:dyDescent="0.3">
      <c r="A107" s="6" t="s">
        <v>58</v>
      </c>
      <c r="B107" s="22">
        <f>B109+B111+B113+B115+B117+B119+B121+B123+B125</f>
        <v>125100</v>
      </c>
      <c r="C107" s="22">
        <f>C109+C111+C113+C115+C117+C119+C121+C123+C125</f>
        <v>126100</v>
      </c>
      <c r="D107" s="22">
        <f>D109+D111+D113+D115+D117+D119+D121+D123+D125</f>
        <v>132000</v>
      </c>
      <c r="E107" s="22">
        <f>E109+E111+E113+E115+E117+E119+E121+E123+E125</f>
        <v>132500</v>
      </c>
    </row>
    <row r="108" spans="1:5" ht="24.75" thickBot="1" x14ac:dyDescent="0.3">
      <c r="A108" s="23" t="s">
        <v>965</v>
      </c>
      <c r="B108" s="24"/>
      <c r="C108" s="25">
        <f>C107/B107-1</f>
        <v>7.9936051159072985E-3</v>
      </c>
      <c r="D108" s="25">
        <f t="shared" ref="D108:E108" si="10">D107/C107-1</f>
        <v>4.67882632831087E-2</v>
      </c>
      <c r="E108" s="25">
        <f t="shared" si="10"/>
        <v>3.7878787878788955E-3</v>
      </c>
    </row>
    <row r="109" spans="1:5" ht="15.75" thickBot="1" x14ac:dyDescent="0.3">
      <c r="A109" s="13" t="s">
        <v>24</v>
      </c>
      <c r="B109" s="14">
        <f>B35</f>
        <v>90800</v>
      </c>
      <c r="C109" s="14">
        <f>C35</f>
        <v>90800</v>
      </c>
      <c r="D109" s="14">
        <f>D35</f>
        <v>90800</v>
      </c>
      <c r="E109" s="14">
        <f>E35</f>
        <v>90800</v>
      </c>
    </row>
    <row r="110" spans="1:5" ht="15.75" thickBot="1" x14ac:dyDescent="0.3">
      <c r="A110" s="26" t="s">
        <v>1345</v>
      </c>
      <c r="B110" s="15"/>
      <c r="C110" s="27">
        <f>C109/B109-1</f>
        <v>0</v>
      </c>
      <c r="D110" s="27">
        <f t="shared" ref="D110:E110" si="11">D109/C109-1</f>
        <v>0</v>
      </c>
      <c r="E110" s="27">
        <f t="shared" si="11"/>
        <v>0</v>
      </c>
    </row>
    <row r="111" spans="1:5" ht="24.75" thickBot="1" x14ac:dyDescent="0.3">
      <c r="A111" s="13" t="s">
        <v>25</v>
      </c>
      <c r="B111" s="14">
        <f>B38</f>
        <v>13700</v>
      </c>
      <c r="C111" s="14">
        <f>C38</f>
        <v>13700</v>
      </c>
      <c r="D111" s="14">
        <f>D38</f>
        <v>13700</v>
      </c>
      <c r="E111" s="14">
        <f>E38</f>
        <v>13700</v>
      </c>
    </row>
    <row r="112" spans="1:5" ht="24.75" thickBot="1" x14ac:dyDescent="0.3">
      <c r="A112" s="26" t="s">
        <v>1346</v>
      </c>
      <c r="B112" s="15"/>
      <c r="C112" s="27">
        <f>C111/B111-1</f>
        <v>0</v>
      </c>
      <c r="D112" s="27">
        <f t="shared" ref="D112:E112" si="12">D111/C111-1</f>
        <v>0</v>
      </c>
      <c r="E112" s="27">
        <f t="shared" si="12"/>
        <v>0</v>
      </c>
    </row>
    <row r="113" spans="1:5" ht="15.75" thickBot="1" x14ac:dyDescent="0.3">
      <c r="A113" s="13" t="s">
        <v>26</v>
      </c>
      <c r="B113" s="14">
        <f>B41</f>
        <v>16500</v>
      </c>
      <c r="C113" s="14">
        <f>C41</f>
        <v>17500</v>
      </c>
      <c r="D113" s="14">
        <f>D41</f>
        <v>23400</v>
      </c>
      <c r="E113" s="14">
        <f>E41</f>
        <v>23900</v>
      </c>
    </row>
    <row r="114" spans="1:5" ht="24.75" thickBot="1" x14ac:dyDescent="0.3">
      <c r="A114" s="26" t="s">
        <v>1347</v>
      </c>
      <c r="B114" s="15"/>
      <c r="C114" s="27">
        <f>C113/B113-1</f>
        <v>6.0606060606060552E-2</v>
      </c>
      <c r="D114" s="27">
        <f t="shared" ref="D114:E114" si="13">D113/C113-1</f>
        <v>0.33714285714285719</v>
      </c>
      <c r="E114" s="27">
        <f t="shared" si="13"/>
        <v>2.1367521367521292E-2</v>
      </c>
    </row>
    <row r="115" spans="1:5" ht="15.75" thickBot="1" x14ac:dyDescent="0.3">
      <c r="A115" s="13" t="s">
        <v>27</v>
      </c>
      <c r="B115" s="14">
        <f>B44</f>
        <v>0</v>
      </c>
      <c r="C115" s="14">
        <f>C44</f>
        <v>0</v>
      </c>
      <c r="D115" s="14">
        <f>D44</f>
        <v>0</v>
      </c>
      <c r="E115" s="14">
        <f>E44</f>
        <v>0</v>
      </c>
    </row>
    <row r="116" spans="1:5" ht="15.75" thickBot="1" x14ac:dyDescent="0.3">
      <c r="A116" s="26" t="s">
        <v>1348</v>
      </c>
      <c r="B116" s="15"/>
      <c r="C116" s="27" t="e">
        <f>C115/B115-1</f>
        <v>#DIV/0!</v>
      </c>
      <c r="D116" s="27" t="e">
        <f t="shared" ref="D116:E116" si="14">D115/C115-1</f>
        <v>#DIV/0!</v>
      </c>
      <c r="E116" s="27" t="e">
        <f t="shared" si="14"/>
        <v>#DIV/0!</v>
      </c>
    </row>
    <row r="117" spans="1:5" ht="15.75" thickBot="1" x14ac:dyDescent="0.3">
      <c r="A117" s="13" t="s">
        <v>28</v>
      </c>
      <c r="B117" s="14">
        <f>B47</f>
        <v>0</v>
      </c>
      <c r="C117" s="14">
        <f>C47</f>
        <v>0</v>
      </c>
      <c r="D117" s="14">
        <f>D47</f>
        <v>0</v>
      </c>
      <c r="E117" s="14">
        <f>E47</f>
        <v>0</v>
      </c>
    </row>
    <row r="118" spans="1:5" ht="24.75" thickBot="1" x14ac:dyDescent="0.3">
      <c r="A118" s="26" t="s">
        <v>1349</v>
      </c>
      <c r="B118" s="15"/>
      <c r="C118" s="27" t="e">
        <f>C117/B117-1</f>
        <v>#DIV/0!</v>
      </c>
      <c r="D118" s="27" t="e">
        <f t="shared" ref="D118:E118" si="15">D117/C117-1</f>
        <v>#DIV/0!</v>
      </c>
      <c r="E118" s="27" t="e">
        <f t="shared" si="15"/>
        <v>#DIV/0!</v>
      </c>
    </row>
    <row r="119" spans="1:5" ht="15.75" thickBot="1" x14ac:dyDescent="0.3">
      <c r="A119" s="13" t="s">
        <v>29</v>
      </c>
      <c r="B119" s="14">
        <f>B50</f>
        <v>1600</v>
      </c>
      <c r="C119" s="14">
        <f>C50</f>
        <v>1600</v>
      </c>
      <c r="D119" s="14">
        <f>D50</f>
        <v>1600</v>
      </c>
      <c r="E119" s="14">
        <f>E50</f>
        <v>1600</v>
      </c>
    </row>
    <row r="120" spans="1:5" ht="15.75" thickBot="1" x14ac:dyDescent="0.3">
      <c r="A120" s="26" t="s">
        <v>1350</v>
      </c>
      <c r="B120" s="15"/>
      <c r="C120" s="27">
        <f>C119/B119-1</f>
        <v>0</v>
      </c>
      <c r="D120" s="27">
        <f t="shared" ref="D120:E120" si="16">D119/C119-1</f>
        <v>0</v>
      </c>
      <c r="E120" s="27">
        <f t="shared" si="16"/>
        <v>0</v>
      </c>
    </row>
    <row r="121" spans="1:5" ht="24.75" thickBot="1" x14ac:dyDescent="0.3">
      <c r="A121" s="13" t="s">
        <v>30</v>
      </c>
      <c r="B121" s="14">
        <f>B53</f>
        <v>500</v>
      </c>
      <c r="C121" s="14">
        <f>C53</f>
        <v>500</v>
      </c>
      <c r="D121" s="14">
        <f>D53</f>
        <v>500</v>
      </c>
      <c r="E121" s="14">
        <f>E53</f>
        <v>500</v>
      </c>
    </row>
    <row r="122" spans="1:5" ht="24.75" thickBot="1" x14ac:dyDescent="0.3">
      <c r="A122" s="26" t="s">
        <v>1351</v>
      </c>
      <c r="B122" s="15"/>
      <c r="C122" s="27">
        <f>C121/B121-1</f>
        <v>0</v>
      </c>
      <c r="D122" s="27">
        <f t="shared" ref="D122:E122" si="17">D121/C121-1</f>
        <v>0</v>
      </c>
      <c r="E122" s="27">
        <f t="shared" si="17"/>
        <v>0</v>
      </c>
    </row>
    <row r="123" spans="1:5" ht="15.75" thickBot="1" x14ac:dyDescent="0.3">
      <c r="A123" s="13" t="s">
        <v>59</v>
      </c>
      <c r="B123" s="14">
        <f>B78+B99</f>
        <v>0</v>
      </c>
      <c r="C123" s="14">
        <f t="shared" ref="C123:E123" si="18">C78+C99</f>
        <v>0</v>
      </c>
      <c r="D123" s="14">
        <f t="shared" si="18"/>
        <v>0</v>
      </c>
      <c r="E123" s="14">
        <f t="shared" si="18"/>
        <v>0</v>
      </c>
    </row>
    <row r="124" spans="1:5" ht="24.75" thickBot="1" x14ac:dyDescent="0.3">
      <c r="A124" s="26" t="s">
        <v>1352</v>
      </c>
      <c r="B124" s="15"/>
      <c r="C124" s="27" t="e">
        <f>C123/B123-1</f>
        <v>#DIV/0!</v>
      </c>
      <c r="D124" s="27" t="e">
        <f t="shared" ref="D124:E124" si="19">D123/C123-1</f>
        <v>#DIV/0!</v>
      </c>
      <c r="E124" s="27" t="e">
        <f t="shared" si="19"/>
        <v>#DIV/0!</v>
      </c>
    </row>
    <row r="125" spans="1:5" ht="15.75" thickBot="1" x14ac:dyDescent="0.3">
      <c r="A125" s="13" t="s">
        <v>60</v>
      </c>
      <c r="B125" s="14">
        <f>B79+B100</f>
        <v>2000</v>
      </c>
      <c r="C125" s="14">
        <f t="shared" ref="C125:E125" si="20">C79+C100</f>
        <v>2000</v>
      </c>
      <c r="D125" s="14">
        <f t="shared" si="20"/>
        <v>2000</v>
      </c>
      <c r="E125" s="14">
        <f t="shared" si="20"/>
        <v>2000</v>
      </c>
    </row>
    <row r="126" spans="1:5" ht="15.75" thickBot="1" x14ac:dyDescent="0.3">
      <c r="A126" s="26" t="s">
        <v>1353</v>
      </c>
      <c r="B126" s="15"/>
      <c r="C126" s="27">
        <f>C125/B125-1</f>
        <v>0</v>
      </c>
      <c r="D126" s="27">
        <f t="shared" ref="D126:E126" si="21">D125/C125-1</f>
        <v>0</v>
      </c>
      <c r="E126" s="27">
        <f t="shared" si="21"/>
        <v>0</v>
      </c>
    </row>
    <row r="127" spans="1:5" x14ac:dyDescent="0.25">
      <c r="A127" s="1953" t="s">
        <v>1354</v>
      </c>
      <c r="B127" s="1956"/>
      <c r="C127" s="1956"/>
      <c r="D127" s="1956"/>
      <c r="E127" s="1957"/>
    </row>
    <row r="128" spans="1:5" ht="6" customHeight="1" x14ac:dyDescent="0.25">
      <c r="A128" s="1954"/>
      <c r="B128" s="1958"/>
      <c r="C128" s="1958"/>
      <c r="D128" s="1958"/>
      <c r="E128" s="1959"/>
    </row>
    <row r="129" spans="1:5" ht="15.75" hidden="1" thickBot="1" x14ac:dyDescent="0.3">
      <c r="A129" s="1955"/>
      <c r="B129" s="1960"/>
      <c r="C129" s="1960"/>
      <c r="D129" s="1960"/>
      <c r="E129" s="1961"/>
    </row>
    <row r="130" spans="1:5" ht="15.75" thickBot="1" x14ac:dyDescent="0.3">
      <c r="A130" s="17" t="s">
        <v>32</v>
      </c>
      <c r="B130" s="18">
        <f>IF(B107-B106=0,0,"Error")</f>
        <v>0</v>
      </c>
      <c r="C130" s="18">
        <f t="shared" ref="C130:E130" si="22">IF(C107-C106=0,0,"Error")</f>
        <v>0</v>
      </c>
      <c r="D130" s="18">
        <f t="shared" si="22"/>
        <v>0</v>
      </c>
      <c r="E130" s="18">
        <f t="shared" si="22"/>
        <v>0</v>
      </c>
    </row>
    <row r="131" spans="1:5" ht="24.75" thickBot="1" x14ac:dyDescent="0.3">
      <c r="A131" s="600" t="s">
        <v>966</v>
      </c>
      <c r="B131" s="14">
        <v>56</v>
      </c>
      <c r="C131" s="14">
        <v>56</v>
      </c>
      <c r="D131" s="14">
        <v>56</v>
      </c>
      <c r="E131" s="14">
        <v>56</v>
      </c>
    </row>
    <row r="132" spans="1:5" ht="24.75" thickBot="1" x14ac:dyDescent="0.3">
      <c r="A132" s="600" t="s">
        <v>967</v>
      </c>
      <c r="B132" s="14">
        <v>7</v>
      </c>
      <c r="C132" s="14" t="s">
        <v>21</v>
      </c>
      <c r="D132" s="14" t="s">
        <v>21</v>
      </c>
      <c r="E132" s="14" t="s">
        <v>21</v>
      </c>
    </row>
  </sheetData>
  <mergeCells count="44">
    <mergeCell ref="A1:E1"/>
    <mergeCell ref="A2:E2"/>
    <mergeCell ref="A97:A98"/>
    <mergeCell ref="A102:A104"/>
    <mergeCell ref="B102:E104"/>
    <mergeCell ref="A127:A129"/>
    <mergeCell ref="B127:E129"/>
    <mergeCell ref="B84:E84"/>
    <mergeCell ref="B85:E85"/>
    <mergeCell ref="B86:E86"/>
    <mergeCell ref="B87:E87"/>
    <mergeCell ref="A88:A89"/>
    <mergeCell ref="A96:E96"/>
    <mergeCell ref="B65:E65"/>
    <mergeCell ref="B66:E66"/>
    <mergeCell ref="A67:A68"/>
    <mergeCell ref="A75:E75"/>
    <mergeCell ref="A76:A77"/>
    <mergeCell ref="A81:A83"/>
    <mergeCell ref="B81:E83"/>
    <mergeCell ref="A57:A59"/>
    <mergeCell ref="B57:E59"/>
    <mergeCell ref="A61:E61"/>
    <mergeCell ref="A62:E62"/>
    <mergeCell ref="B63:E63"/>
    <mergeCell ref="B64:E64"/>
    <mergeCell ref="A33:A34"/>
    <mergeCell ref="B12:E12"/>
    <mergeCell ref="A13:A14"/>
    <mergeCell ref="B16:E16"/>
    <mergeCell ref="A17:E17"/>
    <mergeCell ref="A19:E19"/>
    <mergeCell ref="A20:E20"/>
    <mergeCell ref="B21:E21"/>
    <mergeCell ref="B22:E22"/>
    <mergeCell ref="B23:E23"/>
    <mergeCell ref="A24:A25"/>
    <mergeCell ref="A32:E32"/>
    <mergeCell ref="A9:E11"/>
    <mergeCell ref="A3:E3"/>
    <mergeCell ref="B5:E5"/>
    <mergeCell ref="B6:E6"/>
    <mergeCell ref="B7:E7"/>
    <mergeCell ref="A8:E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899"/>
  <sheetViews>
    <sheetView view="pageBreakPreview" zoomScale="60" zoomScaleNormal="100" workbookViewId="0">
      <selection sqref="A1:E1"/>
    </sheetView>
  </sheetViews>
  <sheetFormatPr defaultRowHeight="15" x14ac:dyDescent="0.25"/>
  <cols>
    <col min="1" max="1" width="37.28515625" bestFit="1" customWidth="1"/>
    <col min="2" max="2" width="14.140625" bestFit="1" customWidth="1"/>
    <col min="3" max="3" width="28.140625" customWidth="1"/>
    <col min="4" max="4" width="13.140625" bestFit="1" customWidth="1"/>
    <col min="5" max="5" width="14" bestFit="1" customWidth="1"/>
  </cols>
  <sheetData>
    <row r="1" spans="1:5" ht="15.75" x14ac:dyDescent="0.25">
      <c r="A1" s="2604" t="s">
        <v>1649</v>
      </c>
      <c r="B1" s="2604"/>
      <c r="C1" s="2604"/>
      <c r="D1" s="2604"/>
      <c r="E1" s="2604"/>
    </row>
    <row r="2" spans="1:5" ht="15.75" x14ac:dyDescent="0.25">
      <c r="A2" s="1435" t="s">
        <v>884</v>
      </c>
      <c r="B2" s="1435"/>
      <c r="C2" s="1435"/>
      <c r="D2" s="1435"/>
      <c r="E2" s="1435"/>
    </row>
    <row r="3" spans="1:5" ht="15.75" x14ac:dyDescent="0.25">
      <c r="A3" s="1357"/>
      <c r="B3" s="1357"/>
      <c r="C3" s="1357"/>
      <c r="D3" s="1357"/>
      <c r="E3" s="1357"/>
    </row>
    <row r="4" spans="1:5" ht="16.5" thickBot="1" x14ac:dyDescent="0.3">
      <c r="A4" s="486"/>
      <c r="B4" s="486"/>
      <c r="C4" s="486"/>
      <c r="D4" s="486"/>
      <c r="E4" s="486"/>
    </row>
    <row r="5" spans="1:5" ht="32.25" customHeight="1" thickBot="1" x14ac:dyDescent="0.3">
      <c r="A5" s="487" t="s">
        <v>0</v>
      </c>
      <c r="B5" s="1358" t="s">
        <v>446</v>
      </c>
      <c r="C5" s="1358"/>
      <c r="D5" s="1358"/>
      <c r="E5" s="1358"/>
    </row>
    <row r="6" spans="1:5" ht="16.5" thickBot="1" x14ac:dyDescent="0.3">
      <c r="A6" s="487" t="s">
        <v>1</v>
      </c>
      <c r="B6" s="1359" t="s">
        <v>2</v>
      </c>
      <c r="C6" s="1360"/>
      <c r="D6" s="1360"/>
      <c r="E6" s="1361"/>
    </row>
    <row r="7" spans="1:5" ht="16.5" thickBot="1" x14ac:dyDescent="0.3">
      <c r="A7" s="487" t="s">
        <v>3</v>
      </c>
      <c r="B7" s="1351" t="s">
        <v>861</v>
      </c>
      <c r="C7" s="1352"/>
      <c r="D7" s="1352"/>
      <c r="E7" s="1353"/>
    </row>
    <row r="8" spans="1:5" ht="16.5" thickBot="1" x14ac:dyDescent="0.3">
      <c r="A8" s="1362" t="s">
        <v>5</v>
      </c>
      <c r="B8" s="1363"/>
      <c r="C8" s="1363"/>
      <c r="D8" s="1363"/>
      <c r="E8" s="1364"/>
    </row>
    <row r="9" spans="1:5" ht="15.75" thickBot="1" x14ac:dyDescent="0.3">
      <c r="A9" s="1340" t="s">
        <v>140</v>
      </c>
      <c r="B9" s="1341"/>
      <c r="C9" s="1341"/>
      <c r="D9" s="1341"/>
      <c r="E9" s="1342"/>
    </row>
    <row r="10" spans="1:5" ht="15.75" thickBot="1" x14ac:dyDescent="0.3">
      <c r="A10" s="1340"/>
      <c r="B10" s="1341"/>
      <c r="C10" s="1341"/>
      <c r="D10" s="1341"/>
      <c r="E10" s="1342"/>
    </row>
    <row r="11" spans="1:5" ht="46.5" customHeight="1" thickBot="1" x14ac:dyDescent="0.3">
      <c r="A11" s="1340"/>
      <c r="B11" s="1341"/>
      <c r="C11" s="1341"/>
      <c r="D11" s="1341"/>
      <c r="E11" s="1342"/>
    </row>
    <row r="12" spans="1:5" ht="52.5" customHeight="1" thickBot="1" x14ac:dyDescent="0.3">
      <c r="A12" s="488" t="s">
        <v>6</v>
      </c>
      <c r="B12" s="1343" t="s">
        <v>447</v>
      </c>
      <c r="C12" s="1344"/>
      <c r="D12" s="1344"/>
      <c r="E12" s="1345"/>
    </row>
    <row r="13" spans="1:5" ht="15.75" x14ac:dyDescent="0.25">
      <c r="A13" s="1346" t="s">
        <v>7</v>
      </c>
      <c r="B13" s="489">
        <v>2019</v>
      </c>
      <c r="C13" s="489">
        <v>2020</v>
      </c>
      <c r="D13" s="489">
        <v>2021</v>
      </c>
      <c r="E13" s="489">
        <v>2022</v>
      </c>
    </row>
    <row r="14" spans="1:5" ht="16.5" thickBot="1" x14ac:dyDescent="0.3">
      <c r="A14" s="1347"/>
      <c r="B14" s="490" t="s">
        <v>8</v>
      </c>
      <c r="C14" s="490" t="s">
        <v>9</v>
      </c>
      <c r="D14" s="490" t="s">
        <v>9</v>
      </c>
      <c r="E14" s="490" t="s">
        <v>9</v>
      </c>
    </row>
    <row r="15" spans="1:5" ht="16.5" thickBot="1" x14ac:dyDescent="0.3">
      <c r="A15" s="491" t="s">
        <v>448</v>
      </c>
      <c r="B15" s="492"/>
      <c r="C15" s="492"/>
      <c r="D15" s="492"/>
      <c r="E15" s="492"/>
    </row>
    <row r="16" spans="1:5" ht="32.25" thickBot="1" x14ac:dyDescent="0.3">
      <c r="A16" s="493" t="s">
        <v>449</v>
      </c>
      <c r="B16" s="492"/>
      <c r="C16" s="492"/>
      <c r="D16" s="492"/>
      <c r="E16" s="492"/>
    </row>
    <row r="17" spans="1:5" ht="16.5" thickBot="1" x14ac:dyDescent="0.3">
      <c r="A17" s="493" t="s">
        <v>450</v>
      </c>
      <c r="B17" s="492"/>
      <c r="C17" s="492"/>
      <c r="D17" s="492"/>
      <c r="E17" s="492"/>
    </row>
    <row r="18" spans="1:5" ht="16.5" thickBot="1" x14ac:dyDescent="0.3">
      <c r="A18" s="493" t="s">
        <v>451</v>
      </c>
      <c r="B18" s="492"/>
      <c r="C18" s="492"/>
      <c r="D18" s="492"/>
      <c r="E18" s="492"/>
    </row>
    <row r="19" spans="1:5" ht="58.5" customHeight="1" thickBot="1" x14ac:dyDescent="0.3">
      <c r="A19" s="494" t="s">
        <v>10</v>
      </c>
      <c r="B19" s="1348" t="s">
        <v>452</v>
      </c>
      <c r="C19" s="1349"/>
      <c r="D19" s="1349"/>
      <c r="E19" s="1350"/>
    </row>
    <row r="20" spans="1:5" ht="16.5" thickBot="1" x14ac:dyDescent="0.3">
      <c r="A20" s="1351" t="s">
        <v>11</v>
      </c>
      <c r="B20" s="1352"/>
      <c r="C20" s="1352"/>
      <c r="D20" s="1352"/>
      <c r="E20" s="1353"/>
    </row>
    <row r="21" spans="1:5" ht="32.25" thickBot="1" x14ac:dyDescent="0.3">
      <c r="A21" s="495" t="s">
        <v>453</v>
      </c>
      <c r="B21" s="496"/>
      <c r="C21" s="492"/>
      <c r="D21" s="492"/>
      <c r="E21" s="492"/>
    </row>
    <row r="22" spans="1:5" ht="32.25" thickBot="1" x14ac:dyDescent="0.3">
      <c r="A22" s="495" t="s">
        <v>454</v>
      </c>
      <c r="B22" s="496"/>
      <c r="C22" s="492"/>
      <c r="D22" s="492"/>
      <c r="E22" s="492"/>
    </row>
    <row r="23" spans="1:5" ht="16.5" thickBot="1" x14ac:dyDescent="0.3">
      <c r="A23" s="497" t="s">
        <v>455</v>
      </c>
      <c r="B23" s="498"/>
      <c r="C23" s="499"/>
      <c r="D23" s="499"/>
      <c r="E23" s="499"/>
    </row>
    <row r="24" spans="1:5" ht="16.5" thickBot="1" x14ac:dyDescent="0.3">
      <c r="A24" s="1354" t="s">
        <v>12</v>
      </c>
      <c r="B24" s="1355"/>
      <c r="C24" s="1355"/>
      <c r="D24" s="1355"/>
      <c r="E24" s="1356"/>
    </row>
    <row r="25" spans="1:5" ht="16.5" thickBot="1" x14ac:dyDescent="0.3">
      <c r="A25" s="1354" t="s">
        <v>13</v>
      </c>
      <c r="B25" s="1355"/>
      <c r="C25" s="1355"/>
      <c r="D25" s="1355"/>
      <c r="E25" s="1356"/>
    </row>
    <row r="26" spans="1:5" ht="16.5" thickBot="1" x14ac:dyDescent="0.3">
      <c r="A26" s="500" t="s">
        <v>14</v>
      </c>
      <c r="B26" s="1375" t="s">
        <v>885</v>
      </c>
      <c r="C26" s="1376"/>
      <c r="D26" s="1376"/>
      <c r="E26" s="1377"/>
    </row>
    <row r="27" spans="1:5" ht="16.5" thickBot="1" x14ac:dyDescent="0.3">
      <c r="A27" s="493" t="s">
        <v>15</v>
      </c>
      <c r="B27" s="1375" t="s">
        <v>886</v>
      </c>
      <c r="C27" s="1376"/>
      <c r="D27" s="1376"/>
      <c r="E27" s="1377"/>
    </row>
    <row r="28" spans="1:5" ht="16.5" thickBot="1" x14ac:dyDescent="0.3">
      <c r="A28" s="493" t="s">
        <v>16</v>
      </c>
      <c r="B28" s="1369" t="s">
        <v>456</v>
      </c>
      <c r="C28" s="1370"/>
      <c r="D28" s="1370"/>
      <c r="E28" s="1371"/>
    </row>
    <row r="29" spans="1:5" ht="15.75" x14ac:dyDescent="0.25">
      <c r="A29" s="1346"/>
      <c r="B29" s="501">
        <v>2019</v>
      </c>
      <c r="C29" s="501">
        <v>2020</v>
      </c>
      <c r="D29" s="501">
        <v>2021</v>
      </c>
      <c r="E29" s="501">
        <v>2022</v>
      </c>
    </row>
    <row r="30" spans="1:5" ht="16.5" thickBot="1" x14ac:dyDescent="0.3">
      <c r="A30" s="1347"/>
      <c r="B30" s="502" t="s">
        <v>8</v>
      </c>
      <c r="C30" s="502" t="s">
        <v>9</v>
      </c>
      <c r="D30" s="502" t="s">
        <v>9</v>
      </c>
      <c r="E30" s="502" t="s">
        <v>9</v>
      </c>
    </row>
    <row r="31" spans="1:5" ht="16.5" thickBot="1" x14ac:dyDescent="0.3">
      <c r="A31" s="493" t="s">
        <v>17</v>
      </c>
      <c r="B31" s="503">
        <v>13</v>
      </c>
      <c r="C31" s="503">
        <v>15</v>
      </c>
      <c r="D31" s="503">
        <v>15</v>
      </c>
      <c r="E31" s="503">
        <v>17</v>
      </c>
    </row>
    <row r="32" spans="1:5" ht="16.5" thickBot="1" x14ac:dyDescent="0.3">
      <c r="A32" s="493" t="s">
        <v>18</v>
      </c>
      <c r="B32" s="503">
        <f>B60</f>
        <v>285408</v>
      </c>
      <c r="C32" s="503">
        <f t="shared" ref="C32:E32" si="0">C60</f>
        <v>281328</v>
      </c>
      <c r="D32" s="503">
        <f t="shared" si="0"/>
        <v>281328</v>
      </c>
      <c r="E32" s="503">
        <f t="shared" si="0"/>
        <v>281328</v>
      </c>
    </row>
    <row r="33" spans="1:5" ht="16.5" thickBot="1" x14ac:dyDescent="0.3">
      <c r="A33" s="493" t="s">
        <v>19</v>
      </c>
      <c r="B33" s="503">
        <f>B32/B31</f>
        <v>21954.461538461539</v>
      </c>
      <c r="C33" s="503">
        <f t="shared" ref="C33:E33" si="1">C32/C31</f>
        <v>18755.2</v>
      </c>
      <c r="D33" s="503">
        <f t="shared" si="1"/>
        <v>18755.2</v>
      </c>
      <c r="E33" s="503">
        <f t="shared" si="1"/>
        <v>16548.705882352941</v>
      </c>
    </row>
    <row r="34" spans="1:5" ht="16.5" thickBot="1" x14ac:dyDescent="0.3">
      <c r="A34" s="493" t="s">
        <v>20</v>
      </c>
      <c r="B34" s="504" t="s">
        <v>21</v>
      </c>
      <c r="C34" s="505">
        <f>C31/B31-1</f>
        <v>0.15384615384615374</v>
      </c>
      <c r="D34" s="505">
        <f t="shared" ref="D34:E36" si="2">D31/C31-1</f>
        <v>0</v>
      </c>
      <c r="E34" s="505">
        <f t="shared" si="2"/>
        <v>0.1333333333333333</v>
      </c>
    </row>
    <row r="35" spans="1:5" ht="16.5" thickBot="1" x14ac:dyDescent="0.3">
      <c r="A35" s="493" t="s">
        <v>22</v>
      </c>
      <c r="B35" s="504" t="s">
        <v>21</v>
      </c>
      <c r="C35" s="505">
        <f>C32/B32-1</f>
        <v>-1.4295324587958236E-2</v>
      </c>
      <c r="D35" s="505">
        <f t="shared" si="2"/>
        <v>0</v>
      </c>
      <c r="E35" s="505">
        <f t="shared" si="2"/>
        <v>0</v>
      </c>
    </row>
    <row r="36" spans="1:5" ht="16.5" thickBot="1" x14ac:dyDescent="0.3">
      <c r="A36" s="493" t="s">
        <v>23</v>
      </c>
      <c r="B36" s="504" t="s">
        <v>21</v>
      </c>
      <c r="C36" s="505">
        <f>C33/B33-1</f>
        <v>-0.14572261464289715</v>
      </c>
      <c r="D36" s="505">
        <f t="shared" si="2"/>
        <v>0</v>
      </c>
      <c r="E36" s="505">
        <f t="shared" si="2"/>
        <v>-0.11764705882352944</v>
      </c>
    </row>
    <row r="37" spans="1:5" ht="16.5" thickBot="1" x14ac:dyDescent="0.3">
      <c r="A37" s="1372" t="s">
        <v>887</v>
      </c>
      <c r="B37" s="1373"/>
      <c r="C37" s="1373"/>
      <c r="D37" s="1373"/>
      <c r="E37" s="1374"/>
    </row>
    <row r="38" spans="1:5" ht="15.75" x14ac:dyDescent="0.25">
      <c r="A38" s="1346"/>
      <c r="B38" s="501">
        <v>2019</v>
      </c>
      <c r="C38" s="501">
        <v>2020</v>
      </c>
      <c r="D38" s="501">
        <v>2021</v>
      </c>
      <c r="E38" s="501">
        <v>2022</v>
      </c>
    </row>
    <row r="39" spans="1:5" ht="16.5" thickBot="1" x14ac:dyDescent="0.3">
      <c r="A39" s="1347"/>
      <c r="B39" s="502" t="s">
        <v>8</v>
      </c>
      <c r="C39" s="502" t="s">
        <v>9</v>
      </c>
      <c r="D39" s="502" t="s">
        <v>9</v>
      </c>
      <c r="E39" s="502" t="s">
        <v>9</v>
      </c>
    </row>
    <row r="40" spans="1:5" ht="16.5" thickBot="1" x14ac:dyDescent="0.3">
      <c r="A40" s="506" t="s">
        <v>24</v>
      </c>
      <c r="B40" s="507">
        <f t="shared" ref="B40" si="3">SUM(B41:B42)</f>
        <v>224328</v>
      </c>
      <c r="C40" s="507">
        <f t="shared" ref="C40:E40" si="4">SUM(C41:C42)</f>
        <v>224328</v>
      </c>
      <c r="D40" s="507">
        <f t="shared" si="4"/>
        <v>224328</v>
      </c>
      <c r="E40" s="507">
        <f t="shared" si="4"/>
        <v>224328</v>
      </c>
    </row>
    <row r="41" spans="1:5" ht="32.25" thickBot="1" x14ac:dyDescent="0.3">
      <c r="A41" s="508" t="s">
        <v>888</v>
      </c>
      <c r="B41" s="507">
        <v>224328</v>
      </c>
      <c r="C41" s="507">
        <v>224328</v>
      </c>
      <c r="D41" s="507">
        <v>224328</v>
      </c>
      <c r="E41" s="507">
        <v>224328</v>
      </c>
    </row>
    <row r="42" spans="1:5" ht="16.5" thickBot="1" x14ac:dyDescent="0.3">
      <c r="A42" s="508" t="s">
        <v>297</v>
      </c>
      <c r="B42" s="509"/>
      <c r="C42" s="509"/>
      <c r="D42" s="509"/>
      <c r="E42" s="509"/>
    </row>
    <row r="43" spans="1:5" ht="32.25" thickBot="1" x14ac:dyDescent="0.3">
      <c r="A43" s="506" t="s">
        <v>25</v>
      </c>
      <c r="B43" s="507">
        <f t="shared" ref="B43:E43" si="5">SUM(B44:B45)</f>
        <v>37000</v>
      </c>
      <c r="C43" s="507">
        <f t="shared" si="5"/>
        <v>37000</v>
      </c>
      <c r="D43" s="507">
        <f t="shared" si="5"/>
        <v>37000</v>
      </c>
      <c r="E43" s="507">
        <f t="shared" si="5"/>
        <v>37000</v>
      </c>
    </row>
    <row r="44" spans="1:5" ht="32.25" thickBot="1" x14ac:dyDescent="0.3">
      <c r="A44" s="508" t="s">
        <v>889</v>
      </c>
      <c r="B44" s="507">
        <v>37000</v>
      </c>
      <c r="C44" s="507">
        <v>37000</v>
      </c>
      <c r="D44" s="507">
        <v>37000</v>
      </c>
      <c r="E44" s="507">
        <v>37000</v>
      </c>
    </row>
    <row r="45" spans="1:5" ht="16.5" thickBot="1" x14ac:dyDescent="0.3">
      <c r="A45" s="508" t="s">
        <v>297</v>
      </c>
      <c r="B45" s="507"/>
      <c r="C45" s="507"/>
      <c r="D45" s="507"/>
      <c r="E45" s="507"/>
    </row>
    <row r="46" spans="1:5" ht="16.5" thickBot="1" x14ac:dyDescent="0.3">
      <c r="A46" s="506" t="s">
        <v>26</v>
      </c>
      <c r="B46" s="510">
        <f t="shared" ref="B46:E46" si="6">SUM(B47:B48)</f>
        <v>24080</v>
      </c>
      <c r="C46" s="510">
        <f t="shared" si="6"/>
        <v>20000</v>
      </c>
      <c r="D46" s="510">
        <f t="shared" si="6"/>
        <v>20000</v>
      </c>
      <c r="E46" s="510">
        <f t="shared" si="6"/>
        <v>20000</v>
      </c>
    </row>
    <row r="47" spans="1:5" ht="32.25" thickBot="1" x14ac:dyDescent="0.3">
      <c r="A47" s="508" t="s">
        <v>890</v>
      </c>
      <c r="B47" s="507">
        <v>24080</v>
      </c>
      <c r="C47" s="507">
        <v>20000</v>
      </c>
      <c r="D47" s="507">
        <v>20000</v>
      </c>
      <c r="E47" s="507">
        <v>20000</v>
      </c>
    </row>
    <row r="48" spans="1:5" ht="16.5" thickBot="1" x14ac:dyDescent="0.3">
      <c r="A48" s="508" t="s">
        <v>297</v>
      </c>
      <c r="B48" s="510"/>
      <c r="C48" s="507"/>
      <c r="D48" s="507"/>
      <c r="E48" s="507"/>
    </row>
    <row r="49" spans="1:5" ht="16.5" thickBot="1" x14ac:dyDescent="0.3">
      <c r="A49" s="506" t="s">
        <v>27</v>
      </c>
      <c r="B49" s="510">
        <f>SUM(B50:B50)</f>
        <v>0</v>
      </c>
      <c r="C49" s="510">
        <f>SUM(C50:C50)</f>
        <v>0</v>
      </c>
      <c r="D49" s="510">
        <f>SUM(D50:D50)</f>
        <v>0</v>
      </c>
      <c r="E49" s="510">
        <f>SUM(E50:E50)</f>
        <v>0</v>
      </c>
    </row>
    <row r="50" spans="1:5" ht="16.5" thickBot="1" x14ac:dyDescent="0.3">
      <c r="A50" s="508" t="s">
        <v>296</v>
      </c>
      <c r="B50" s="510">
        <v>0</v>
      </c>
      <c r="C50" s="510">
        <v>0</v>
      </c>
      <c r="D50" s="510">
        <v>0</v>
      </c>
      <c r="E50" s="510">
        <v>0</v>
      </c>
    </row>
    <row r="51" spans="1:5" ht="16.5" thickBot="1" x14ac:dyDescent="0.3">
      <c r="A51" s="506" t="s">
        <v>28</v>
      </c>
      <c r="B51" s="510">
        <f>SUM(B52:B53)</f>
        <v>0</v>
      </c>
      <c r="C51" s="510">
        <f t="shared" ref="C51:E51" si="7">SUM(C52:C53)</f>
        <v>0</v>
      </c>
      <c r="D51" s="510">
        <f t="shared" si="7"/>
        <v>0</v>
      </c>
      <c r="E51" s="510">
        <f t="shared" si="7"/>
        <v>0</v>
      </c>
    </row>
    <row r="52" spans="1:5" ht="16.5" thickBot="1" x14ac:dyDescent="0.3">
      <c r="A52" s="508" t="s">
        <v>296</v>
      </c>
      <c r="B52" s="510">
        <v>0</v>
      </c>
      <c r="C52" s="510">
        <v>0</v>
      </c>
      <c r="D52" s="510">
        <v>0</v>
      </c>
      <c r="E52" s="510">
        <v>0</v>
      </c>
    </row>
    <row r="53" spans="1:5" ht="16.5" thickBot="1" x14ac:dyDescent="0.3">
      <c r="A53" s="508" t="s">
        <v>297</v>
      </c>
      <c r="B53" s="510"/>
      <c r="C53" s="507"/>
      <c r="D53" s="507"/>
      <c r="E53" s="507"/>
    </row>
    <row r="54" spans="1:5" ht="16.5" thickBot="1" x14ac:dyDescent="0.3">
      <c r="A54" s="506" t="s">
        <v>29</v>
      </c>
      <c r="B54" s="510">
        <f>SUM(B55:B56)</f>
        <v>0</v>
      </c>
      <c r="C54" s="510">
        <f t="shared" ref="C54:E54" si="8">SUM(C55:C56)</f>
        <v>0</v>
      </c>
      <c r="D54" s="510">
        <f t="shared" si="8"/>
        <v>0</v>
      </c>
      <c r="E54" s="510">
        <f t="shared" si="8"/>
        <v>0</v>
      </c>
    </row>
    <row r="55" spans="1:5" ht="16.5" thickBot="1" x14ac:dyDescent="0.3">
      <c r="A55" s="508" t="s">
        <v>296</v>
      </c>
      <c r="B55" s="510">
        <v>0</v>
      </c>
      <c r="C55" s="510">
        <v>0</v>
      </c>
      <c r="D55" s="510">
        <v>0</v>
      </c>
      <c r="E55" s="510">
        <v>0</v>
      </c>
    </row>
    <row r="56" spans="1:5" ht="16.5" thickBot="1" x14ac:dyDescent="0.3">
      <c r="A56" s="508" t="s">
        <v>297</v>
      </c>
      <c r="B56" s="510"/>
      <c r="C56" s="507"/>
      <c r="D56" s="507"/>
      <c r="E56" s="507"/>
    </row>
    <row r="57" spans="1:5" ht="32.25" thickBot="1" x14ac:dyDescent="0.3">
      <c r="A57" s="506" t="s">
        <v>30</v>
      </c>
      <c r="B57" s="510">
        <f>SUM(B58:B59)</f>
        <v>0</v>
      </c>
      <c r="C57" s="510">
        <f t="shared" ref="C57:E57" si="9">SUM(C58:C59)</f>
        <v>0</v>
      </c>
      <c r="D57" s="510">
        <f t="shared" si="9"/>
        <v>0</v>
      </c>
      <c r="E57" s="510">
        <f t="shared" si="9"/>
        <v>0</v>
      </c>
    </row>
    <row r="58" spans="1:5" ht="16.5" thickBot="1" x14ac:dyDescent="0.3">
      <c r="A58" s="508" t="s">
        <v>296</v>
      </c>
      <c r="B58" s="510"/>
      <c r="C58" s="511"/>
      <c r="D58" s="511"/>
      <c r="E58" s="511"/>
    </row>
    <row r="59" spans="1:5" ht="16.5" thickBot="1" x14ac:dyDescent="0.3">
      <c r="A59" s="508" t="s">
        <v>297</v>
      </c>
      <c r="B59" s="510"/>
      <c r="C59" s="512"/>
      <c r="D59" s="511"/>
      <c r="E59" s="511"/>
    </row>
    <row r="60" spans="1:5" ht="16.5" thickBot="1" x14ac:dyDescent="0.3">
      <c r="A60" s="513" t="s">
        <v>31</v>
      </c>
      <c r="B60" s="510">
        <f>B57+B54+B51+B49+B46+B43+B40</f>
        <v>285408</v>
      </c>
      <c r="C60" s="510">
        <f>C57+C54+C51+C49+C46+C43+C40</f>
        <v>281328</v>
      </c>
      <c r="D60" s="510">
        <f>D57+D54+D51+D49+D46+D43+D40</f>
        <v>281328</v>
      </c>
      <c r="E60" s="510">
        <f>E57+E54+E51+E49+E46+E43+E40</f>
        <v>281328</v>
      </c>
    </row>
    <row r="61" spans="1:5" ht="16.5" thickBot="1" x14ac:dyDescent="0.3">
      <c r="A61" s="514" t="s">
        <v>32</v>
      </c>
      <c r="B61" s="515">
        <f>IF(B60-B32=0,0,"Error")</f>
        <v>0</v>
      </c>
      <c r="C61" s="515">
        <f>IF(C60-C32=0,0,"Error")</f>
        <v>0</v>
      </c>
      <c r="D61" s="515">
        <f>IF(D60-D32=0,0,"Error")</f>
        <v>0</v>
      </c>
      <c r="E61" s="515">
        <f>IF(E60-E32=0,0,"Error")</f>
        <v>0</v>
      </c>
    </row>
    <row r="62" spans="1:5" ht="16.5" thickBot="1" x14ac:dyDescent="0.3">
      <c r="A62" s="516" t="s">
        <v>33</v>
      </c>
      <c r="B62" s="1365" t="s">
        <v>457</v>
      </c>
      <c r="C62" s="1344"/>
      <c r="D62" s="1344"/>
      <c r="E62" s="1345"/>
    </row>
    <row r="63" spans="1:5" ht="16.5" thickBot="1" x14ac:dyDescent="0.3">
      <c r="A63" s="493" t="s">
        <v>15</v>
      </c>
      <c r="B63" s="1366" t="s">
        <v>891</v>
      </c>
      <c r="C63" s="1367"/>
      <c r="D63" s="1367"/>
      <c r="E63" s="1368"/>
    </row>
    <row r="64" spans="1:5" ht="16.5" thickBot="1" x14ac:dyDescent="0.3">
      <c r="A64" s="493" t="s">
        <v>16</v>
      </c>
      <c r="B64" s="1369" t="s">
        <v>458</v>
      </c>
      <c r="C64" s="1370"/>
      <c r="D64" s="1370"/>
      <c r="E64" s="1371"/>
    </row>
    <row r="65" spans="1:5" ht="15.75" x14ac:dyDescent="0.25">
      <c r="A65" s="1346"/>
      <c r="B65" s="501">
        <v>2019</v>
      </c>
      <c r="C65" s="501">
        <v>2020</v>
      </c>
      <c r="D65" s="501">
        <v>2021</v>
      </c>
      <c r="E65" s="501">
        <v>2022</v>
      </c>
    </row>
    <row r="66" spans="1:5" ht="16.5" thickBot="1" x14ac:dyDescent="0.3">
      <c r="A66" s="1347"/>
      <c r="B66" s="502" t="s">
        <v>8</v>
      </c>
      <c r="C66" s="502" t="s">
        <v>9</v>
      </c>
      <c r="D66" s="502" t="s">
        <v>9</v>
      </c>
      <c r="E66" s="502" t="s">
        <v>9</v>
      </c>
    </row>
    <row r="67" spans="1:5" ht="16.5" thickBot="1" x14ac:dyDescent="0.3">
      <c r="A67" s="493" t="s">
        <v>17</v>
      </c>
      <c r="B67" s="504">
        <v>5</v>
      </c>
      <c r="C67" s="504">
        <v>8</v>
      </c>
      <c r="D67" s="504">
        <v>8</v>
      </c>
      <c r="E67" s="504">
        <v>8</v>
      </c>
    </row>
    <row r="68" spans="1:5" ht="16.5" thickBot="1" x14ac:dyDescent="0.3">
      <c r="A68" s="493" t="s">
        <v>18</v>
      </c>
      <c r="B68" s="503">
        <f>B97</f>
        <v>10088</v>
      </c>
      <c r="C68" s="503">
        <f t="shared" ref="C68:E68" si="10">C97</f>
        <v>9097</v>
      </c>
      <c r="D68" s="503">
        <f t="shared" si="10"/>
        <v>5817</v>
      </c>
      <c r="E68" s="503">
        <f t="shared" si="10"/>
        <v>5817</v>
      </c>
    </row>
    <row r="69" spans="1:5" ht="16.5" thickBot="1" x14ac:dyDescent="0.3">
      <c r="A69" s="493" t="s">
        <v>19</v>
      </c>
      <c r="B69" s="503">
        <f>B68/B67</f>
        <v>2017.6</v>
      </c>
      <c r="C69" s="503">
        <f>C68/C67</f>
        <v>1137.125</v>
      </c>
      <c r="D69" s="503">
        <f>D68/D67</f>
        <v>727.125</v>
      </c>
      <c r="E69" s="503">
        <f>E68/E67</f>
        <v>727.125</v>
      </c>
    </row>
    <row r="70" spans="1:5" ht="16.5" thickBot="1" x14ac:dyDescent="0.3">
      <c r="A70" s="493" t="s">
        <v>20</v>
      </c>
      <c r="B70" s="504"/>
      <c r="C70" s="505">
        <f>C67/B67-1</f>
        <v>0.60000000000000009</v>
      </c>
      <c r="D70" s="505">
        <f>D67/C67-1</f>
        <v>0</v>
      </c>
      <c r="E70" s="505">
        <f>E67/D67-1</f>
        <v>0</v>
      </c>
    </row>
    <row r="71" spans="1:5" ht="16.5" thickBot="1" x14ac:dyDescent="0.3">
      <c r="A71" s="493" t="s">
        <v>22</v>
      </c>
      <c r="B71" s="504"/>
      <c r="C71" s="505">
        <f>C68/B68-1</f>
        <v>-9.8235527359238684E-2</v>
      </c>
      <c r="D71" s="505">
        <f t="shared" ref="D71:E72" si="11">D68/C68-1</f>
        <v>-0.36055842585467734</v>
      </c>
      <c r="E71" s="505">
        <f t="shared" si="11"/>
        <v>0</v>
      </c>
    </row>
    <row r="72" spans="1:5" ht="16.5" thickBot="1" x14ac:dyDescent="0.3">
      <c r="A72" s="493" t="s">
        <v>23</v>
      </c>
      <c r="B72" s="504"/>
      <c r="C72" s="505">
        <f>C69/B69-1</f>
        <v>-0.43639720459952414</v>
      </c>
      <c r="D72" s="505">
        <f t="shared" si="11"/>
        <v>-0.36055842585467734</v>
      </c>
      <c r="E72" s="505">
        <f t="shared" si="11"/>
        <v>0</v>
      </c>
    </row>
    <row r="73" spans="1:5" ht="16.5" thickBot="1" x14ac:dyDescent="0.3">
      <c r="A73" s="1372" t="s">
        <v>892</v>
      </c>
      <c r="B73" s="1373"/>
      <c r="C73" s="1373"/>
      <c r="D73" s="1373"/>
      <c r="E73" s="1374"/>
    </row>
    <row r="74" spans="1:5" ht="15.75" x14ac:dyDescent="0.25">
      <c r="A74" s="1346"/>
      <c r="B74" s="501">
        <v>2019</v>
      </c>
      <c r="C74" s="501">
        <v>2020</v>
      </c>
      <c r="D74" s="501">
        <v>2021</v>
      </c>
      <c r="E74" s="501">
        <v>2022</v>
      </c>
    </row>
    <row r="75" spans="1:5" ht="16.5" thickBot="1" x14ac:dyDescent="0.3">
      <c r="A75" s="1347"/>
      <c r="B75" s="502" t="s">
        <v>8</v>
      </c>
      <c r="C75" s="502" t="s">
        <v>9</v>
      </c>
      <c r="D75" s="502" t="s">
        <v>9</v>
      </c>
      <c r="E75" s="502" t="s">
        <v>9</v>
      </c>
    </row>
    <row r="76" spans="1:5" ht="16.5" thickBot="1" x14ac:dyDescent="0.3">
      <c r="A76" s="506" t="s">
        <v>24</v>
      </c>
      <c r="B76" s="507">
        <f t="shared" ref="B76" si="12">SUM(B77:B78)</f>
        <v>0</v>
      </c>
      <c r="C76" s="507">
        <f t="shared" ref="C76:E76" si="13">SUM(C77:C78)</f>
        <v>0</v>
      </c>
      <c r="D76" s="507">
        <f t="shared" si="13"/>
        <v>0</v>
      </c>
      <c r="E76" s="507">
        <f t="shared" si="13"/>
        <v>0</v>
      </c>
    </row>
    <row r="77" spans="1:5" ht="16.5" thickBot="1" x14ac:dyDescent="0.3">
      <c r="A77" s="508" t="s">
        <v>296</v>
      </c>
      <c r="B77" s="507">
        <v>0</v>
      </c>
      <c r="C77" s="507">
        <v>0</v>
      </c>
      <c r="D77" s="507">
        <v>0</v>
      </c>
      <c r="E77" s="507">
        <v>0</v>
      </c>
    </row>
    <row r="78" spans="1:5" ht="16.5" thickBot="1" x14ac:dyDescent="0.3">
      <c r="A78" s="508" t="s">
        <v>297</v>
      </c>
      <c r="B78" s="509"/>
      <c r="C78" s="509"/>
      <c r="D78" s="509"/>
      <c r="E78" s="509"/>
    </row>
    <row r="79" spans="1:5" ht="32.25" thickBot="1" x14ac:dyDescent="0.3">
      <c r="A79" s="506" t="s">
        <v>25</v>
      </c>
      <c r="B79" s="507">
        <v>0</v>
      </c>
      <c r="C79" s="507">
        <v>0</v>
      </c>
      <c r="D79" s="507">
        <v>0</v>
      </c>
      <c r="E79" s="507">
        <v>0</v>
      </c>
    </row>
    <row r="80" spans="1:5" ht="16.5" thickBot="1" x14ac:dyDescent="0.3">
      <c r="A80" s="508" t="s">
        <v>296</v>
      </c>
      <c r="B80" s="507">
        <v>0</v>
      </c>
      <c r="C80" s="507">
        <v>0</v>
      </c>
      <c r="D80" s="507">
        <v>0</v>
      </c>
      <c r="E80" s="507">
        <v>0</v>
      </c>
    </row>
    <row r="81" spans="1:5" ht="16.5" thickBot="1" x14ac:dyDescent="0.3">
      <c r="A81" s="508" t="s">
        <v>297</v>
      </c>
      <c r="B81" s="507"/>
      <c r="C81" s="507"/>
      <c r="D81" s="507"/>
      <c r="E81" s="507"/>
    </row>
    <row r="82" spans="1:5" ht="16.5" thickBot="1" x14ac:dyDescent="0.3">
      <c r="A82" s="506" t="s">
        <v>26</v>
      </c>
      <c r="B82" s="510">
        <f t="shared" ref="B82:E82" si="14">SUM(B83:B84)</f>
        <v>9991</v>
      </c>
      <c r="C82" s="510">
        <f t="shared" si="14"/>
        <v>9000</v>
      </c>
      <c r="D82" s="510">
        <f t="shared" si="14"/>
        <v>5720</v>
      </c>
      <c r="E82" s="510">
        <f t="shared" si="14"/>
        <v>5720</v>
      </c>
    </row>
    <row r="83" spans="1:5" ht="32.25" thickBot="1" x14ac:dyDescent="0.3">
      <c r="A83" s="508" t="s">
        <v>893</v>
      </c>
      <c r="B83" s="507">
        <v>9991</v>
      </c>
      <c r="C83" s="507">
        <v>9000</v>
      </c>
      <c r="D83" s="507">
        <v>5720</v>
      </c>
      <c r="E83" s="507">
        <v>5720</v>
      </c>
    </row>
    <row r="84" spans="1:5" ht="16.5" thickBot="1" x14ac:dyDescent="0.3">
      <c r="A84" s="508" t="s">
        <v>297</v>
      </c>
      <c r="B84" s="507"/>
      <c r="C84" s="507"/>
      <c r="D84" s="507"/>
      <c r="E84" s="507"/>
    </row>
    <row r="85" spans="1:5" ht="16.5" thickBot="1" x14ac:dyDescent="0.3">
      <c r="A85" s="506" t="s">
        <v>27</v>
      </c>
      <c r="B85" s="507">
        <f t="shared" ref="B85:E85" si="15">SUM(B86:B87)</f>
        <v>0</v>
      </c>
      <c r="C85" s="507">
        <f t="shared" si="15"/>
        <v>0</v>
      </c>
      <c r="D85" s="507">
        <f t="shared" si="15"/>
        <v>0</v>
      </c>
      <c r="E85" s="507">
        <f t="shared" si="15"/>
        <v>0</v>
      </c>
    </row>
    <row r="86" spans="1:5" ht="16.5" thickBot="1" x14ac:dyDescent="0.3">
      <c r="A86" s="508" t="s">
        <v>296</v>
      </c>
      <c r="B86" s="507">
        <v>0</v>
      </c>
      <c r="C86" s="507">
        <v>0</v>
      </c>
      <c r="D86" s="507">
        <v>0</v>
      </c>
      <c r="E86" s="507">
        <v>0</v>
      </c>
    </row>
    <row r="87" spans="1:5" ht="16.5" thickBot="1" x14ac:dyDescent="0.3">
      <c r="A87" s="508" t="s">
        <v>297</v>
      </c>
      <c r="B87" s="507"/>
      <c r="C87" s="507"/>
      <c r="D87" s="507"/>
      <c r="E87" s="507"/>
    </row>
    <row r="88" spans="1:5" ht="16.5" thickBot="1" x14ac:dyDescent="0.3">
      <c r="A88" s="506" t="s">
        <v>28</v>
      </c>
      <c r="B88" s="507">
        <f t="shared" ref="B88:E88" si="16">SUM(B89:B90)</f>
        <v>0</v>
      </c>
      <c r="C88" s="507">
        <f t="shared" si="16"/>
        <v>0</v>
      </c>
      <c r="D88" s="507">
        <f t="shared" si="16"/>
        <v>0</v>
      </c>
      <c r="E88" s="507">
        <f t="shared" si="16"/>
        <v>0</v>
      </c>
    </row>
    <row r="89" spans="1:5" ht="16.5" thickBot="1" x14ac:dyDescent="0.3">
      <c r="A89" s="508" t="s">
        <v>296</v>
      </c>
      <c r="B89" s="507">
        <v>0</v>
      </c>
      <c r="C89" s="507">
        <v>0</v>
      </c>
      <c r="D89" s="507">
        <v>0</v>
      </c>
      <c r="E89" s="507">
        <v>0</v>
      </c>
    </row>
    <row r="90" spans="1:5" ht="16.5" thickBot="1" x14ac:dyDescent="0.3">
      <c r="A90" s="508" t="s">
        <v>297</v>
      </c>
      <c r="B90" s="507"/>
      <c r="C90" s="507"/>
      <c r="D90" s="507"/>
      <c r="E90" s="507"/>
    </row>
    <row r="91" spans="1:5" ht="16.5" thickBot="1" x14ac:dyDescent="0.3">
      <c r="A91" s="506" t="s">
        <v>29</v>
      </c>
      <c r="B91" s="507">
        <f t="shared" ref="B91:E91" si="17">SUM(B92:B93)</f>
        <v>97</v>
      </c>
      <c r="C91" s="507">
        <f t="shared" si="17"/>
        <v>97</v>
      </c>
      <c r="D91" s="507">
        <f t="shared" si="17"/>
        <v>97</v>
      </c>
      <c r="E91" s="507">
        <f t="shared" si="17"/>
        <v>97</v>
      </c>
    </row>
    <row r="92" spans="1:5" ht="32.25" thickBot="1" x14ac:dyDescent="0.3">
      <c r="A92" s="508" t="s">
        <v>893</v>
      </c>
      <c r="B92" s="507">
        <v>97</v>
      </c>
      <c r="C92" s="507">
        <v>97</v>
      </c>
      <c r="D92" s="507">
        <v>97</v>
      </c>
      <c r="E92" s="507">
        <v>97</v>
      </c>
    </row>
    <row r="93" spans="1:5" ht="16.5" thickBot="1" x14ac:dyDescent="0.3">
      <c r="A93" s="508" t="s">
        <v>297</v>
      </c>
      <c r="B93" s="507"/>
      <c r="C93" s="507"/>
      <c r="D93" s="507"/>
      <c r="E93" s="507"/>
    </row>
    <row r="94" spans="1:5" ht="32.25" thickBot="1" x14ac:dyDescent="0.3">
      <c r="A94" s="506" t="s">
        <v>30</v>
      </c>
      <c r="B94" s="507">
        <v>0</v>
      </c>
      <c r="C94" s="507">
        <v>0</v>
      </c>
      <c r="D94" s="507">
        <v>0</v>
      </c>
      <c r="E94" s="507">
        <v>0</v>
      </c>
    </row>
    <row r="95" spans="1:5" ht="16.5" thickBot="1" x14ac:dyDescent="0.3">
      <c r="A95" s="508" t="s">
        <v>296</v>
      </c>
      <c r="B95" s="507">
        <v>0</v>
      </c>
      <c r="C95" s="507">
        <v>0</v>
      </c>
      <c r="D95" s="507">
        <v>0</v>
      </c>
      <c r="E95" s="507">
        <v>0</v>
      </c>
    </row>
    <row r="96" spans="1:5" ht="16.5" thickBot="1" x14ac:dyDescent="0.3">
      <c r="A96" s="508" t="s">
        <v>297</v>
      </c>
      <c r="B96" s="510"/>
      <c r="C96" s="507"/>
      <c r="D96" s="507"/>
      <c r="E96" s="507"/>
    </row>
    <row r="97" spans="1:5" ht="16.5" thickBot="1" x14ac:dyDescent="0.3">
      <c r="A97" s="517" t="s">
        <v>34</v>
      </c>
      <c r="B97" s="510">
        <f>B94+B91+B88+B85+B82+B79+B76</f>
        <v>10088</v>
      </c>
      <c r="C97" s="510">
        <f t="shared" ref="C97:E97" si="18">C94+C91+C88+C85+C82+C79+C76</f>
        <v>9097</v>
      </c>
      <c r="D97" s="510">
        <f t="shared" si="18"/>
        <v>5817</v>
      </c>
      <c r="E97" s="510">
        <f t="shared" si="18"/>
        <v>5817</v>
      </c>
    </row>
    <row r="98" spans="1:5" ht="16.5" thickBot="1" x14ac:dyDescent="0.3">
      <c r="A98" s="514" t="s">
        <v>32</v>
      </c>
      <c r="B98" s="515">
        <f>IF(B97-B68=0,0,"Error")</f>
        <v>0</v>
      </c>
      <c r="C98" s="515">
        <f>IF(C97-C68=0,0,"Error")</f>
        <v>0</v>
      </c>
      <c r="D98" s="515">
        <f>IF(D97-D68=0,0,"Error")</f>
        <v>0</v>
      </c>
      <c r="E98" s="515">
        <f>IF(E97-E68=0,0,"Error")</f>
        <v>0</v>
      </c>
    </row>
    <row r="99" spans="1:5" ht="16.5" thickBot="1" x14ac:dyDescent="0.3">
      <c r="A99" s="518" t="s">
        <v>894</v>
      </c>
      <c r="B99" s="1365"/>
      <c r="C99" s="1344"/>
      <c r="D99" s="1344"/>
      <c r="E99" s="1345"/>
    </row>
    <row r="100" spans="1:5" ht="16.5" thickBot="1" x14ac:dyDescent="0.3">
      <c r="A100" s="493" t="s">
        <v>15</v>
      </c>
      <c r="B100" s="1351"/>
      <c r="C100" s="1352"/>
      <c r="D100" s="1352"/>
      <c r="E100" s="1353"/>
    </row>
    <row r="101" spans="1:5" ht="16.5" thickBot="1" x14ac:dyDescent="0.3">
      <c r="A101" s="493" t="s">
        <v>16</v>
      </c>
      <c r="B101" s="1369"/>
      <c r="C101" s="1370"/>
      <c r="D101" s="1370"/>
      <c r="E101" s="1371"/>
    </row>
    <row r="102" spans="1:5" ht="15.75" x14ac:dyDescent="0.25">
      <c r="A102" s="1346"/>
      <c r="B102" s="501">
        <v>2019</v>
      </c>
      <c r="C102" s="501">
        <v>2020</v>
      </c>
      <c r="D102" s="501">
        <v>2021</v>
      </c>
      <c r="E102" s="501">
        <v>2022</v>
      </c>
    </row>
    <row r="103" spans="1:5" ht="16.5" thickBot="1" x14ac:dyDescent="0.3">
      <c r="A103" s="1347"/>
      <c r="B103" s="502" t="s">
        <v>8</v>
      </c>
      <c r="C103" s="502" t="s">
        <v>9</v>
      </c>
      <c r="D103" s="502" t="s">
        <v>9</v>
      </c>
      <c r="E103" s="502" t="s">
        <v>9</v>
      </c>
    </row>
    <row r="104" spans="1:5" ht="16.5" thickBot="1" x14ac:dyDescent="0.3">
      <c r="A104" s="493" t="s">
        <v>17</v>
      </c>
      <c r="B104" s="519"/>
      <c r="C104" s="519"/>
      <c r="D104" s="519"/>
      <c r="E104" s="519"/>
    </row>
    <row r="105" spans="1:5" ht="16.5" thickBot="1" x14ac:dyDescent="0.3">
      <c r="A105" s="493" t="s">
        <v>18</v>
      </c>
      <c r="B105" s="503">
        <f>B134</f>
        <v>0</v>
      </c>
      <c r="C105" s="503">
        <f t="shared" ref="C105:E105" si="19">C134</f>
        <v>0</v>
      </c>
      <c r="D105" s="503">
        <f t="shared" si="19"/>
        <v>0</v>
      </c>
      <c r="E105" s="503">
        <f t="shared" si="19"/>
        <v>0</v>
      </c>
    </row>
    <row r="106" spans="1:5" ht="16.5" thickBot="1" x14ac:dyDescent="0.3">
      <c r="A106" s="493" t="s">
        <v>19</v>
      </c>
      <c r="B106" s="503" t="e">
        <f>B105/B104</f>
        <v>#DIV/0!</v>
      </c>
      <c r="C106" s="503" t="e">
        <f>C105/C104</f>
        <v>#DIV/0!</v>
      </c>
      <c r="D106" s="503" t="e">
        <f>D105/D104</f>
        <v>#DIV/0!</v>
      </c>
      <c r="E106" s="503" t="e">
        <f>E105/E104</f>
        <v>#DIV/0!</v>
      </c>
    </row>
    <row r="107" spans="1:5" ht="16.5" thickBot="1" x14ac:dyDescent="0.3">
      <c r="A107" s="493" t="s">
        <v>20</v>
      </c>
      <c r="B107" s="504"/>
      <c r="C107" s="505" t="e">
        <f>C104/B104-1</f>
        <v>#DIV/0!</v>
      </c>
      <c r="D107" s="505" t="e">
        <f>D104/C104-1</f>
        <v>#DIV/0!</v>
      </c>
      <c r="E107" s="505" t="e">
        <f>E104/D104-1</f>
        <v>#DIV/0!</v>
      </c>
    </row>
    <row r="108" spans="1:5" ht="16.5" thickBot="1" x14ac:dyDescent="0.3">
      <c r="A108" s="493" t="s">
        <v>22</v>
      </c>
      <c r="B108" s="504"/>
      <c r="C108" s="505" t="e">
        <f>C105/B105-1</f>
        <v>#DIV/0!</v>
      </c>
      <c r="D108" s="505" t="e">
        <f t="shared" ref="D108:E109" si="20">D105/C105-1</f>
        <v>#DIV/0!</v>
      </c>
      <c r="E108" s="505" t="e">
        <f t="shared" si="20"/>
        <v>#DIV/0!</v>
      </c>
    </row>
    <row r="109" spans="1:5" ht="16.5" thickBot="1" x14ac:dyDescent="0.3">
      <c r="A109" s="493" t="s">
        <v>23</v>
      </c>
      <c r="B109" s="504"/>
      <c r="C109" s="505" t="e">
        <f>C106/B106-1</f>
        <v>#DIV/0!</v>
      </c>
      <c r="D109" s="505" t="e">
        <f t="shared" si="20"/>
        <v>#DIV/0!</v>
      </c>
      <c r="E109" s="505" t="e">
        <f t="shared" si="20"/>
        <v>#DIV/0!</v>
      </c>
    </row>
    <row r="110" spans="1:5" ht="16.5" thickBot="1" x14ac:dyDescent="0.3">
      <c r="A110" s="1372" t="s">
        <v>895</v>
      </c>
      <c r="B110" s="1373"/>
      <c r="C110" s="1373"/>
      <c r="D110" s="1373"/>
      <c r="E110" s="1374"/>
    </row>
    <row r="111" spans="1:5" ht="15.75" x14ac:dyDescent="0.25">
      <c r="A111" s="1346"/>
      <c r="B111" s="501">
        <v>2019</v>
      </c>
      <c r="C111" s="501">
        <v>2020</v>
      </c>
      <c r="D111" s="501">
        <v>2021</v>
      </c>
      <c r="E111" s="501">
        <v>2022</v>
      </c>
    </row>
    <row r="112" spans="1:5" ht="16.5" thickBot="1" x14ac:dyDescent="0.3">
      <c r="A112" s="1347"/>
      <c r="B112" s="502" t="s">
        <v>8</v>
      </c>
      <c r="C112" s="502" t="s">
        <v>9</v>
      </c>
      <c r="D112" s="502" t="s">
        <v>9</v>
      </c>
      <c r="E112" s="502" t="s">
        <v>9</v>
      </c>
    </row>
    <row r="113" spans="1:5" ht="16.5" thickBot="1" x14ac:dyDescent="0.3">
      <c r="A113" s="506" t="s">
        <v>24</v>
      </c>
      <c r="B113" s="507"/>
      <c r="C113" s="507"/>
      <c r="D113" s="507"/>
      <c r="E113" s="507"/>
    </row>
    <row r="114" spans="1:5" ht="16.5" thickBot="1" x14ac:dyDescent="0.3">
      <c r="A114" s="508" t="s">
        <v>296</v>
      </c>
      <c r="B114" s="510"/>
      <c r="C114" s="509"/>
      <c r="D114" s="509"/>
      <c r="E114" s="509"/>
    </row>
    <row r="115" spans="1:5" ht="16.5" thickBot="1" x14ac:dyDescent="0.3">
      <c r="A115" s="508" t="s">
        <v>297</v>
      </c>
      <c r="B115" s="510"/>
      <c r="C115" s="509"/>
      <c r="D115" s="509"/>
      <c r="E115" s="509"/>
    </row>
    <row r="116" spans="1:5" ht="32.25" thickBot="1" x14ac:dyDescent="0.3">
      <c r="A116" s="506" t="s">
        <v>25</v>
      </c>
      <c r="B116" s="507"/>
      <c r="C116" s="507"/>
      <c r="D116" s="507"/>
      <c r="E116" s="507"/>
    </row>
    <row r="117" spans="1:5" ht="16.5" thickBot="1" x14ac:dyDescent="0.3">
      <c r="A117" s="508" t="s">
        <v>296</v>
      </c>
      <c r="B117" s="510"/>
      <c r="C117" s="507"/>
      <c r="D117" s="507"/>
      <c r="E117" s="507"/>
    </row>
    <row r="118" spans="1:5" ht="16.5" thickBot="1" x14ac:dyDescent="0.3">
      <c r="A118" s="508" t="s">
        <v>297</v>
      </c>
      <c r="B118" s="510"/>
      <c r="C118" s="507"/>
      <c r="D118" s="507"/>
      <c r="E118" s="507"/>
    </row>
    <row r="119" spans="1:5" ht="16.5" thickBot="1" x14ac:dyDescent="0.3">
      <c r="A119" s="506" t="s">
        <v>26</v>
      </c>
      <c r="B119" s="520">
        <v>0</v>
      </c>
      <c r="C119" s="521">
        <v>0</v>
      </c>
      <c r="D119" s="521">
        <v>0</v>
      </c>
      <c r="E119" s="521">
        <v>0</v>
      </c>
    </row>
    <row r="120" spans="1:5" ht="16.5" thickBot="1" x14ac:dyDescent="0.3">
      <c r="A120" s="508" t="s">
        <v>296</v>
      </c>
      <c r="B120" s="510"/>
      <c r="C120" s="507"/>
      <c r="D120" s="507"/>
      <c r="E120" s="507"/>
    </row>
    <row r="121" spans="1:5" ht="16.5" thickBot="1" x14ac:dyDescent="0.3">
      <c r="A121" s="508" t="s">
        <v>297</v>
      </c>
      <c r="B121" s="510"/>
      <c r="C121" s="507"/>
      <c r="D121" s="507"/>
      <c r="E121" s="507"/>
    </row>
    <row r="122" spans="1:5" ht="16.5" thickBot="1" x14ac:dyDescent="0.3">
      <c r="A122" s="506" t="s">
        <v>27</v>
      </c>
      <c r="B122" s="510"/>
      <c r="C122" s="507"/>
      <c r="D122" s="507"/>
      <c r="E122" s="507"/>
    </row>
    <row r="123" spans="1:5" ht="16.5" thickBot="1" x14ac:dyDescent="0.3">
      <c r="A123" s="508" t="s">
        <v>296</v>
      </c>
      <c r="B123" s="510"/>
      <c r="C123" s="507"/>
      <c r="D123" s="507"/>
      <c r="E123" s="507"/>
    </row>
    <row r="124" spans="1:5" ht="16.5" thickBot="1" x14ac:dyDescent="0.3">
      <c r="A124" s="508" t="s">
        <v>297</v>
      </c>
      <c r="B124" s="510"/>
      <c r="C124" s="507"/>
      <c r="D124" s="507"/>
      <c r="E124" s="507"/>
    </row>
    <row r="125" spans="1:5" ht="16.5" thickBot="1" x14ac:dyDescent="0.3">
      <c r="A125" s="506" t="s">
        <v>28</v>
      </c>
      <c r="B125" s="510"/>
      <c r="C125" s="507"/>
      <c r="D125" s="507"/>
      <c r="E125" s="507"/>
    </row>
    <row r="126" spans="1:5" ht="16.5" thickBot="1" x14ac:dyDescent="0.3">
      <c r="A126" s="508" t="s">
        <v>296</v>
      </c>
      <c r="B126" s="510"/>
      <c r="C126" s="507"/>
      <c r="D126" s="507"/>
      <c r="E126" s="507"/>
    </row>
    <row r="127" spans="1:5" ht="16.5" thickBot="1" x14ac:dyDescent="0.3">
      <c r="A127" s="508" t="s">
        <v>297</v>
      </c>
      <c r="B127" s="510"/>
      <c r="C127" s="507"/>
      <c r="D127" s="507"/>
      <c r="E127" s="507"/>
    </row>
    <row r="128" spans="1:5" ht="16.5" thickBot="1" x14ac:dyDescent="0.3">
      <c r="A128" s="506" t="s">
        <v>29</v>
      </c>
      <c r="B128" s="510">
        <v>0</v>
      </c>
      <c r="C128" s="507">
        <v>0</v>
      </c>
      <c r="D128" s="507">
        <v>0</v>
      </c>
      <c r="E128" s="507">
        <v>0</v>
      </c>
    </row>
    <row r="129" spans="1:5" ht="16.5" thickBot="1" x14ac:dyDescent="0.3">
      <c r="A129" s="508" t="s">
        <v>296</v>
      </c>
      <c r="B129" s="510"/>
      <c r="C129" s="507"/>
      <c r="D129" s="507"/>
      <c r="E129" s="507"/>
    </row>
    <row r="130" spans="1:5" ht="16.5" thickBot="1" x14ac:dyDescent="0.3">
      <c r="A130" s="508" t="s">
        <v>297</v>
      </c>
      <c r="B130" s="510"/>
      <c r="C130" s="507"/>
      <c r="D130" s="507"/>
      <c r="E130" s="507"/>
    </row>
    <row r="131" spans="1:5" ht="32.25" thickBot="1" x14ac:dyDescent="0.3">
      <c r="A131" s="506" t="s">
        <v>30</v>
      </c>
      <c r="B131" s="510"/>
      <c r="C131" s="507"/>
      <c r="D131" s="507"/>
      <c r="E131" s="507"/>
    </row>
    <row r="132" spans="1:5" ht="16.5" thickBot="1" x14ac:dyDescent="0.3">
      <c r="A132" s="508" t="s">
        <v>296</v>
      </c>
      <c r="B132" s="510"/>
      <c r="C132" s="507"/>
      <c r="D132" s="507"/>
      <c r="E132" s="507"/>
    </row>
    <row r="133" spans="1:5" ht="16.5" thickBot="1" x14ac:dyDescent="0.3">
      <c r="A133" s="508" t="s">
        <v>297</v>
      </c>
      <c r="B133" s="510"/>
      <c r="C133" s="507"/>
      <c r="D133" s="507"/>
      <c r="E133" s="507"/>
    </row>
    <row r="134" spans="1:5" ht="16.5" thickBot="1" x14ac:dyDescent="0.3">
      <c r="A134" s="517" t="s">
        <v>53</v>
      </c>
      <c r="B134" s="510">
        <f>B131+B128+B125+B122+B119+B116+B113</f>
        <v>0</v>
      </c>
      <c r="C134" s="510">
        <f t="shared" ref="C134:E134" si="21">C131+C128+C125+C122+C119+C116+C113</f>
        <v>0</v>
      </c>
      <c r="D134" s="510">
        <f t="shared" si="21"/>
        <v>0</v>
      </c>
      <c r="E134" s="510">
        <f t="shared" si="21"/>
        <v>0</v>
      </c>
    </row>
    <row r="135" spans="1:5" ht="16.5" thickBot="1" x14ac:dyDescent="0.3">
      <c r="A135" s="514" t="s">
        <v>32</v>
      </c>
      <c r="B135" s="515">
        <f>IF(B134-B105=0,0,"Error")</f>
        <v>0</v>
      </c>
      <c r="C135" s="515">
        <f>IF(C134-C105=0,0,"Error")</f>
        <v>0</v>
      </c>
      <c r="D135" s="515">
        <f>IF(D134-D105=0,0,"Error")</f>
        <v>0</v>
      </c>
      <c r="E135" s="515">
        <f>IF(E134-E105=0,0,"Error")</f>
        <v>0</v>
      </c>
    </row>
    <row r="136" spans="1:5" ht="16.5" thickBot="1" x14ac:dyDescent="0.3">
      <c r="A136" s="522"/>
      <c r="B136" s="523"/>
      <c r="C136" s="523"/>
      <c r="D136" s="523"/>
      <c r="E136" s="524"/>
    </row>
    <row r="137" spans="1:5" ht="16.5" thickBot="1" x14ac:dyDescent="0.3">
      <c r="A137" s="494" t="s">
        <v>49</v>
      </c>
      <c r="B137" s="1348" t="s">
        <v>459</v>
      </c>
      <c r="C137" s="1349"/>
      <c r="D137" s="1349"/>
      <c r="E137" s="1350"/>
    </row>
    <row r="138" spans="1:5" ht="16.5" thickBot="1" x14ac:dyDescent="0.3">
      <c r="A138" s="1351" t="s">
        <v>460</v>
      </c>
      <c r="B138" s="1352"/>
      <c r="C138" s="1352"/>
      <c r="D138" s="1352"/>
      <c r="E138" s="1353"/>
    </row>
    <row r="139" spans="1:5" ht="63.75" thickBot="1" x14ac:dyDescent="0.3">
      <c r="A139" s="495" t="s">
        <v>461</v>
      </c>
      <c r="B139" s="496"/>
      <c r="C139" s="492"/>
      <c r="D139" s="492"/>
      <c r="E139" s="492"/>
    </row>
    <row r="140" spans="1:5" ht="32.25" thickBot="1" x14ac:dyDescent="0.3">
      <c r="A140" s="497" t="s">
        <v>462</v>
      </c>
      <c r="B140" s="498"/>
      <c r="C140" s="499"/>
      <c r="D140" s="499"/>
      <c r="E140" s="499"/>
    </row>
    <row r="141" spans="1:5" ht="16.5" thickBot="1" x14ac:dyDescent="0.3">
      <c r="A141" s="1354" t="s">
        <v>463</v>
      </c>
      <c r="B141" s="1355"/>
      <c r="C141" s="1355"/>
      <c r="D141" s="1355"/>
      <c r="E141" s="1356"/>
    </row>
    <row r="142" spans="1:5" ht="16.5" thickBot="1" x14ac:dyDescent="0.3">
      <c r="A142" s="1354" t="s">
        <v>13</v>
      </c>
      <c r="B142" s="1355"/>
      <c r="C142" s="1355"/>
      <c r="D142" s="1355"/>
      <c r="E142" s="1356"/>
    </row>
    <row r="143" spans="1:5" ht="16.5" thickBot="1" x14ac:dyDescent="0.3">
      <c r="A143" s="500" t="s">
        <v>14</v>
      </c>
      <c r="B143" s="1375" t="s">
        <v>464</v>
      </c>
      <c r="C143" s="1376"/>
      <c r="D143" s="1376"/>
      <c r="E143" s="1377"/>
    </row>
    <row r="144" spans="1:5" ht="16.5" thickBot="1" x14ac:dyDescent="0.3">
      <c r="A144" s="493" t="s">
        <v>15</v>
      </c>
      <c r="B144" s="1375" t="s">
        <v>465</v>
      </c>
      <c r="C144" s="1376"/>
      <c r="D144" s="1376"/>
      <c r="E144" s="1377"/>
    </row>
    <row r="145" spans="1:5" ht="16.5" thickBot="1" x14ac:dyDescent="0.3">
      <c r="A145" s="493" t="s">
        <v>16</v>
      </c>
      <c r="B145" s="1369" t="s">
        <v>466</v>
      </c>
      <c r="C145" s="1370"/>
      <c r="D145" s="1370"/>
      <c r="E145" s="1371"/>
    </row>
    <row r="146" spans="1:5" ht="15.75" x14ac:dyDescent="0.25">
      <c r="A146" s="1346"/>
      <c r="B146" s="501">
        <v>2019</v>
      </c>
      <c r="C146" s="501">
        <v>2020</v>
      </c>
      <c r="D146" s="501">
        <v>2021</v>
      </c>
      <c r="E146" s="501">
        <v>2022</v>
      </c>
    </row>
    <row r="147" spans="1:5" ht="16.5" thickBot="1" x14ac:dyDescent="0.3">
      <c r="A147" s="1347"/>
      <c r="B147" s="502" t="s">
        <v>8</v>
      </c>
      <c r="C147" s="502" t="s">
        <v>9</v>
      </c>
      <c r="D147" s="502" t="s">
        <v>9</v>
      </c>
      <c r="E147" s="502" t="s">
        <v>9</v>
      </c>
    </row>
    <row r="148" spans="1:5" ht="16.5" thickBot="1" x14ac:dyDescent="0.3">
      <c r="A148" s="493" t="s">
        <v>17</v>
      </c>
      <c r="B148" s="503">
        <v>47</v>
      </c>
      <c r="C148" s="503">
        <v>48</v>
      </c>
      <c r="D148" s="503">
        <v>48</v>
      </c>
      <c r="E148" s="503">
        <v>48</v>
      </c>
    </row>
    <row r="149" spans="1:5" ht="16.5" thickBot="1" x14ac:dyDescent="0.3">
      <c r="A149" s="493" t="s">
        <v>18</v>
      </c>
      <c r="B149" s="503">
        <f>B178</f>
        <v>123632</v>
      </c>
      <c r="C149" s="503">
        <f t="shared" ref="C149:E149" si="22">C178</f>
        <v>128575</v>
      </c>
      <c r="D149" s="503">
        <f t="shared" si="22"/>
        <v>131855</v>
      </c>
      <c r="E149" s="503">
        <f t="shared" si="22"/>
        <v>131855</v>
      </c>
    </row>
    <row r="150" spans="1:5" ht="16.5" thickBot="1" x14ac:dyDescent="0.3">
      <c r="A150" s="493" t="s">
        <v>19</v>
      </c>
      <c r="B150" s="503">
        <f>B149/B148</f>
        <v>2630.4680851063831</v>
      </c>
      <c r="C150" s="503">
        <f t="shared" ref="C150:E150" si="23">C149/C148</f>
        <v>2678.6458333333335</v>
      </c>
      <c r="D150" s="503">
        <f t="shared" si="23"/>
        <v>2746.9791666666665</v>
      </c>
      <c r="E150" s="503">
        <f t="shared" si="23"/>
        <v>2746.9791666666665</v>
      </c>
    </row>
    <row r="151" spans="1:5" ht="16.5" thickBot="1" x14ac:dyDescent="0.3">
      <c r="A151" s="493" t="s">
        <v>20</v>
      </c>
      <c r="B151" s="504" t="s">
        <v>21</v>
      </c>
      <c r="C151" s="505">
        <f>C148/B148-1</f>
        <v>2.1276595744680771E-2</v>
      </c>
      <c r="D151" s="505">
        <f t="shared" ref="D151:E153" si="24">D148/C148-1</f>
        <v>0</v>
      </c>
      <c r="E151" s="505">
        <f t="shared" si="24"/>
        <v>0</v>
      </c>
    </row>
    <row r="152" spans="1:5" ht="16.5" thickBot="1" x14ac:dyDescent="0.3">
      <c r="A152" s="493" t="s">
        <v>22</v>
      </c>
      <c r="B152" s="504" t="s">
        <v>21</v>
      </c>
      <c r="C152" s="505">
        <f>C149/B149-1</f>
        <v>3.9981558172641485E-2</v>
      </c>
      <c r="D152" s="505">
        <f t="shared" si="24"/>
        <v>2.551040248881975E-2</v>
      </c>
      <c r="E152" s="505">
        <f t="shared" si="24"/>
        <v>0</v>
      </c>
    </row>
    <row r="153" spans="1:5" ht="16.5" thickBot="1" x14ac:dyDescent="0.3">
      <c r="A153" s="493" t="s">
        <v>23</v>
      </c>
      <c r="B153" s="504" t="s">
        <v>21</v>
      </c>
      <c r="C153" s="505">
        <f>C150/B150-1</f>
        <v>1.8315275710711454E-2</v>
      </c>
      <c r="D153" s="505">
        <f t="shared" si="24"/>
        <v>2.551040248881975E-2</v>
      </c>
      <c r="E153" s="505">
        <f t="shared" si="24"/>
        <v>0</v>
      </c>
    </row>
    <row r="154" spans="1:5" ht="16.5" thickBot="1" x14ac:dyDescent="0.3">
      <c r="A154" s="1372" t="s">
        <v>887</v>
      </c>
      <c r="B154" s="1373"/>
      <c r="C154" s="1373"/>
      <c r="D154" s="1373"/>
      <c r="E154" s="1374"/>
    </row>
    <row r="155" spans="1:5" ht="15.75" x14ac:dyDescent="0.25">
      <c r="A155" s="1346"/>
      <c r="B155" s="501">
        <v>2019</v>
      </c>
      <c r="C155" s="501">
        <v>2020</v>
      </c>
      <c r="D155" s="501">
        <v>2021</v>
      </c>
      <c r="E155" s="501">
        <v>2022</v>
      </c>
    </row>
    <row r="156" spans="1:5" ht="16.5" thickBot="1" x14ac:dyDescent="0.3">
      <c r="A156" s="1347"/>
      <c r="B156" s="502" t="s">
        <v>8</v>
      </c>
      <c r="C156" s="502" t="s">
        <v>9</v>
      </c>
      <c r="D156" s="502" t="s">
        <v>9</v>
      </c>
      <c r="E156" s="502" t="s">
        <v>9</v>
      </c>
    </row>
    <row r="157" spans="1:5" ht="16.5" thickBot="1" x14ac:dyDescent="0.3">
      <c r="A157" s="506" t="s">
        <v>24</v>
      </c>
      <c r="B157" s="507">
        <f>SUM(B158:B159)</f>
        <v>0</v>
      </c>
      <c r="C157" s="507">
        <f t="shared" ref="C157:E157" si="25">SUM(C158:C159)</f>
        <v>0</v>
      </c>
      <c r="D157" s="507">
        <f t="shared" si="25"/>
        <v>0</v>
      </c>
      <c r="E157" s="507">
        <f t="shared" si="25"/>
        <v>0</v>
      </c>
    </row>
    <row r="158" spans="1:5" ht="16.5" thickBot="1" x14ac:dyDescent="0.3">
      <c r="A158" s="508" t="s">
        <v>296</v>
      </c>
      <c r="B158" s="507">
        <v>0</v>
      </c>
      <c r="C158" s="507">
        <v>0</v>
      </c>
      <c r="D158" s="507">
        <v>0</v>
      </c>
      <c r="E158" s="507">
        <v>0</v>
      </c>
    </row>
    <row r="159" spans="1:5" ht="16.5" thickBot="1" x14ac:dyDescent="0.3">
      <c r="A159" s="508" t="s">
        <v>297</v>
      </c>
      <c r="B159" s="507">
        <v>0</v>
      </c>
      <c r="C159" s="507">
        <v>0</v>
      </c>
      <c r="D159" s="507">
        <v>0</v>
      </c>
      <c r="E159" s="507">
        <v>0</v>
      </c>
    </row>
    <row r="160" spans="1:5" ht="32.25" thickBot="1" x14ac:dyDescent="0.3">
      <c r="A160" s="506" t="s">
        <v>25</v>
      </c>
      <c r="B160" s="507">
        <f>SUM(B161:B162)</f>
        <v>0</v>
      </c>
      <c r="C160" s="507">
        <f t="shared" ref="C160:E160" si="26">SUM(C161:C162)</f>
        <v>0</v>
      </c>
      <c r="D160" s="507">
        <f t="shared" si="26"/>
        <v>0</v>
      </c>
      <c r="E160" s="507">
        <f t="shared" si="26"/>
        <v>0</v>
      </c>
    </row>
    <row r="161" spans="1:5" ht="16.5" thickBot="1" x14ac:dyDescent="0.3">
      <c r="A161" s="508" t="s">
        <v>296</v>
      </c>
      <c r="B161" s="507">
        <v>0</v>
      </c>
      <c r="C161" s="507">
        <v>0</v>
      </c>
      <c r="D161" s="507">
        <v>0</v>
      </c>
      <c r="E161" s="507">
        <v>0</v>
      </c>
    </row>
    <row r="162" spans="1:5" ht="16.5" thickBot="1" x14ac:dyDescent="0.3">
      <c r="A162" s="508" t="s">
        <v>297</v>
      </c>
      <c r="B162" s="507">
        <v>0</v>
      </c>
      <c r="C162" s="507">
        <v>0</v>
      </c>
      <c r="D162" s="507">
        <v>0</v>
      </c>
      <c r="E162" s="507">
        <v>0</v>
      </c>
    </row>
    <row r="163" spans="1:5" ht="16.5" thickBot="1" x14ac:dyDescent="0.3">
      <c r="A163" s="506" t="s">
        <v>26</v>
      </c>
      <c r="B163" s="510">
        <f>SUM(B164:B165)</f>
        <v>123632</v>
      </c>
      <c r="C163" s="510">
        <f t="shared" ref="C163:E163" si="27">SUM(C164:C165)</f>
        <v>128575</v>
      </c>
      <c r="D163" s="510">
        <f t="shared" si="27"/>
        <v>131855</v>
      </c>
      <c r="E163" s="510">
        <f t="shared" si="27"/>
        <v>131855</v>
      </c>
    </row>
    <row r="164" spans="1:5" ht="32.25" thickBot="1" x14ac:dyDescent="0.3">
      <c r="A164" s="508" t="s">
        <v>896</v>
      </c>
      <c r="B164" s="507">
        <v>123632</v>
      </c>
      <c r="C164" s="507">
        <v>128575</v>
      </c>
      <c r="D164" s="507">
        <v>131855</v>
      </c>
      <c r="E164" s="507">
        <v>131855</v>
      </c>
    </row>
    <row r="165" spans="1:5" ht="16.5" thickBot="1" x14ac:dyDescent="0.3">
      <c r="A165" s="508" t="s">
        <v>297</v>
      </c>
      <c r="B165" s="510"/>
      <c r="C165" s="507">
        <v>0</v>
      </c>
      <c r="D165" s="507"/>
      <c r="E165" s="507"/>
    </row>
    <row r="166" spans="1:5" ht="16.5" thickBot="1" x14ac:dyDescent="0.3">
      <c r="A166" s="506" t="s">
        <v>27</v>
      </c>
      <c r="B166" s="510">
        <f>SUM(B167:B168)</f>
        <v>0</v>
      </c>
      <c r="C166" s="510">
        <f t="shared" ref="C166:E166" si="28">SUM(C167:C168)</f>
        <v>0</v>
      </c>
      <c r="D166" s="510">
        <f t="shared" si="28"/>
        <v>0</v>
      </c>
      <c r="E166" s="510">
        <f t="shared" si="28"/>
        <v>0</v>
      </c>
    </row>
    <row r="167" spans="1:5" ht="16.5" thickBot="1" x14ac:dyDescent="0.3">
      <c r="A167" s="508" t="s">
        <v>296</v>
      </c>
      <c r="B167" s="510">
        <v>0</v>
      </c>
      <c r="C167" s="510">
        <v>0</v>
      </c>
      <c r="D167" s="510">
        <v>0</v>
      </c>
      <c r="E167" s="510">
        <v>0</v>
      </c>
    </row>
    <row r="168" spans="1:5" ht="16.5" thickBot="1" x14ac:dyDescent="0.3">
      <c r="A168" s="508" t="s">
        <v>297</v>
      </c>
      <c r="B168" s="510">
        <v>0</v>
      </c>
      <c r="C168" s="510">
        <v>0</v>
      </c>
      <c r="D168" s="510">
        <v>0</v>
      </c>
      <c r="E168" s="510">
        <v>0</v>
      </c>
    </row>
    <row r="169" spans="1:5" ht="16.5" thickBot="1" x14ac:dyDescent="0.3">
      <c r="A169" s="506" t="s">
        <v>28</v>
      </c>
      <c r="B169" s="510">
        <f>SUM(B170:B171)</f>
        <v>0</v>
      </c>
      <c r="C169" s="510">
        <f t="shared" ref="C169:E169" si="29">SUM(C170:C171)</f>
        <v>0</v>
      </c>
      <c r="D169" s="510">
        <f t="shared" si="29"/>
        <v>0</v>
      </c>
      <c r="E169" s="510">
        <f t="shared" si="29"/>
        <v>0</v>
      </c>
    </row>
    <row r="170" spans="1:5" ht="16.5" thickBot="1" x14ac:dyDescent="0.3">
      <c r="A170" s="508" t="s">
        <v>296</v>
      </c>
      <c r="B170" s="510">
        <v>0</v>
      </c>
      <c r="C170" s="510">
        <v>0</v>
      </c>
      <c r="D170" s="510">
        <v>0</v>
      </c>
      <c r="E170" s="510">
        <v>0</v>
      </c>
    </row>
    <row r="171" spans="1:5" ht="16.5" thickBot="1" x14ac:dyDescent="0.3">
      <c r="A171" s="508" t="s">
        <v>297</v>
      </c>
      <c r="B171" s="510">
        <v>0</v>
      </c>
      <c r="C171" s="510">
        <v>0</v>
      </c>
      <c r="D171" s="510">
        <v>0</v>
      </c>
      <c r="E171" s="510">
        <v>0</v>
      </c>
    </row>
    <row r="172" spans="1:5" ht="16.5" thickBot="1" x14ac:dyDescent="0.3">
      <c r="A172" s="506" t="s">
        <v>29</v>
      </c>
      <c r="B172" s="510">
        <v>0</v>
      </c>
      <c r="C172" s="510">
        <v>0</v>
      </c>
      <c r="D172" s="510">
        <v>0</v>
      </c>
      <c r="E172" s="510">
        <v>0</v>
      </c>
    </row>
    <row r="173" spans="1:5" ht="16.5" thickBot="1" x14ac:dyDescent="0.3">
      <c r="A173" s="508" t="s">
        <v>296</v>
      </c>
      <c r="B173" s="510">
        <v>0</v>
      </c>
      <c r="C173" s="510">
        <v>0</v>
      </c>
      <c r="D173" s="510">
        <v>0</v>
      </c>
      <c r="E173" s="510">
        <v>0</v>
      </c>
    </row>
    <row r="174" spans="1:5" ht="16.5" thickBot="1" x14ac:dyDescent="0.3">
      <c r="A174" s="508" t="s">
        <v>297</v>
      </c>
      <c r="B174" s="510">
        <v>0</v>
      </c>
      <c r="C174" s="510">
        <v>0</v>
      </c>
      <c r="D174" s="510">
        <v>0</v>
      </c>
      <c r="E174" s="510">
        <v>0</v>
      </c>
    </row>
    <row r="175" spans="1:5" ht="32.25" thickBot="1" x14ac:dyDescent="0.3">
      <c r="A175" s="506" t="s">
        <v>30</v>
      </c>
      <c r="B175" s="510">
        <v>0</v>
      </c>
      <c r="C175" s="507">
        <v>0</v>
      </c>
      <c r="D175" s="507">
        <f t="shared" ref="D175:E177" si="30">C175*1.03*0.99</f>
        <v>0</v>
      </c>
      <c r="E175" s="507">
        <f t="shared" si="30"/>
        <v>0</v>
      </c>
    </row>
    <row r="176" spans="1:5" ht="16.5" thickBot="1" x14ac:dyDescent="0.3">
      <c r="A176" s="508" t="s">
        <v>296</v>
      </c>
      <c r="B176" s="510">
        <v>0</v>
      </c>
      <c r="C176" s="507">
        <v>0</v>
      </c>
      <c r="D176" s="507">
        <f t="shared" si="30"/>
        <v>0</v>
      </c>
      <c r="E176" s="507">
        <f t="shared" si="30"/>
        <v>0</v>
      </c>
    </row>
    <row r="177" spans="1:5" ht="16.5" thickBot="1" x14ac:dyDescent="0.3">
      <c r="A177" s="508" t="s">
        <v>297</v>
      </c>
      <c r="B177" s="510">
        <v>0</v>
      </c>
      <c r="C177" s="507">
        <v>0</v>
      </c>
      <c r="D177" s="507">
        <f t="shared" si="30"/>
        <v>0</v>
      </c>
      <c r="E177" s="507">
        <f t="shared" si="30"/>
        <v>0</v>
      </c>
    </row>
    <row r="178" spans="1:5" ht="16.5" thickBot="1" x14ac:dyDescent="0.3">
      <c r="A178" s="513" t="s">
        <v>31</v>
      </c>
      <c r="B178" s="510">
        <f>B175+B172+B169+B166+B163+B160+B157</f>
        <v>123632</v>
      </c>
      <c r="C178" s="510">
        <f t="shared" ref="C178:E178" si="31">C175+C172+C169+C166+C163+C160+C157</f>
        <v>128575</v>
      </c>
      <c r="D178" s="510">
        <f t="shared" si="31"/>
        <v>131855</v>
      </c>
      <c r="E178" s="510">
        <f t="shared" si="31"/>
        <v>131855</v>
      </c>
    </row>
    <row r="179" spans="1:5" ht="16.5" thickBot="1" x14ac:dyDescent="0.3">
      <c r="A179" s="514" t="s">
        <v>32</v>
      </c>
      <c r="B179" s="515">
        <f>IF(B178-B149=0,0,"Error")</f>
        <v>0</v>
      </c>
      <c r="C179" s="515">
        <f>IF(C178-C149=0,0,"Error")</f>
        <v>0</v>
      </c>
      <c r="D179" s="515">
        <f>IF(D178-D149=0,0,"Error")</f>
        <v>0</v>
      </c>
      <c r="E179" s="515">
        <f>IF(E178-E149=0,0,"Error")</f>
        <v>0</v>
      </c>
    </row>
    <row r="180" spans="1:5" ht="16.5" thickBot="1" x14ac:dyDescent="0.3">
      <c r="A180" s="516" t="s">
        <v>33</v>
      </c>
      <c r="B180" s="1365"/>
      <c r="C180" s="1344"/>
      <c r="D180" s="1344"/>
      <c r="E180" s="1345"/>
    </row>
    <row r="181" spans="1:5" ht="16.5" thickBot="1" x14ac:dyDescent="0.3">
      <c r="A181" s="493" t="s">
        <v>15</v>
      </c>
      <c r="B181" s="1351"/>
      <c r="C181" s="1352"/>
      <c r="D181" s="1352"/>
      <c r="E181" s="1353"/>
    </row>
    <row r="182" spans="1:5" ht="16.5" thickBot="1" x14ac:dyDescent="0.3">
      <c r="A182" s="493" t="s">
        <v>16</v>
      </c>
      <c r="B182" s="1369"/>
      <c r="C182" s="1370"/>
      <c r="D182" s="1370"/>
      <c r="E182" s="1371"/>
    </row>
    <row r="183" spans="1:5" ht="15.75" x14ac:dyDescent="0.25">
      <c r="A183" s="1346"/>
      <c r="B183" s="501">
        <v>2019</v>
      </c>
      <c r="C183" s="501">
        <v>2020</v>
      </c>
      <c r="D183" s="501">
        <v>2021</v>
      </c>
      <c r="E183" s="501">
        <v>2022</v>
      </c>
    </row>
    <row r="184" spans="1:5" ht="16.5" thickBot="1" x14ac:dyDescent="0.3">
      <c r="A184" s="1347"/>
      <c r="B184" s="502" t="s">
        <v>8</v>
      </c>
      <c r="C184" s="502" t="s">
        <v>9</v>
      </c>
      <c r="D184" s="502" t="s">
        <v>9</v>
      </c>
      <c r="E184" s="502" t="s">
        <v>9</v>
      </c>
    </row>
    <row r="185" spans="1:5" ht="16.5" thickBot="1" x14ac:dyDescent="0.3">
      <c r="A185" s="493" t="s">
        <v>17</v>
      </c>
      <c r="B185" s="525"/>
      <c r="C185" s="525"/>
      <c r="D185" s="525"/>
      <c r="E185" s="525"/>
    </row>
    <row r="186" spans="1:5" ht="16.5" thickBot="1" x14ac:dyDescent="0.3">
      <c r="A186" s="493" t="s">
        <v>18</v>
      </c>
      <c r="B186" s="503">
        <f>B215</f>
        <v>0</v>
      </c>
      <c r="C186" s="503">
        <f t="shared" ref="C186:E186" si="32">C215</f>
        <v>0</v>
      </c>
      <c r="D186" s="503">
        <f t="shared" si="32"/>
        <v>0</v>
      </c>
      <c r="E186" s="503">
        <f t="shared" si="32"/>
        <v>0</v>
      </c>
    </row>
    <row r="187" spans="1:5" ht="16.5" thickBot="1" x14ac:dyDescent="0.3">
      <c r="A187" s="493" t="s">
        <v>19</v>
      </c>
      <c r="B187" s="503" t="e">
        <f>B186/B185</f>
        <v>#DIV/0!</v>
      </c>
      <c r="C187" s="503" t="e">
        <f>C186/C185</f>
        <v>#DIV/0!</v>
      </c>
      <c r="D187" s="503" t="e">
        <f>D186/D185</f>
        <v>#DIV/0!</v>
      </c>
      <c r="E187" s="503" t="e">
        <f>E186/E185</f>
        <v>#DIV/0!</v>
      </c>
    </row>
    <row r="188" spans="1:5" ht="16.5" thickBot="1" x14ac:dyDescent="0.3">
      <c r="A188" s="493" t="s">
        <v>20</v>
      </c>
      <c r="B188" s="504"/>
      <c r="C188" s="505" t="e">
        <f>C185/B185-1</f>
        <v>#DIV/0!</v>
      </c>
      <c r="D188" s="505" t="e">
        <f>D185/C185-1</f>
        <v>#DIV/0!</v>
      </c>
      <c r="E188" s="505" t="e">
        <f>E185/D185-1</f>
        <v>#DIV/0!</v>
      </c>
    </row>
    <row r="189" spans="1:5" ht="16.5" thickBot="1" x14ac:dyDescent="0.3">
      <c r="A189" s="493" t="s">
        <v>22</v>
      </c>
      <c r="B189" s="504"/>
      <c r="C189" s="505" t="e">
        <f>C186/B186-1</f>
        <v>#DIV/0!</v>
      </c>
      <c r="D189" s="505" t="e">
        <f t="shared" ref="D189:E190" si="33">D186/C186-1</f>
        <v>#DIV/0!</v>
      </c>
      <c r="E189" s="505" t="e">
        <f t="shared" si="33"/>
        <v>#DIV/0!</v>
      </c>
    </row>
    <row r="190" spans="1:5" ht="16.5" thickBot="1" x14ac:dyDescent="0.3">
      <c r="A190" s="493" t="s">
        <v>23</v>
      </c>
      <c r="B190" s="504"/>
      <c r="C190" s="505" t="e">
        <f>C187/B187-1</f>
        <v>#DIV/0!</v>
      </c>
      <c r="D190" s="505" t="e">
        <f t="shared" si="33"/>
        <v>#DIV/0!</v>
      </c>
      <c r="E190" s="505" t="e">
        <f t="shared" si="33"/>
        <v>#DIV/0!</v>
      </c>
    </row>
    <row r="191" spans="1:5" ht="16.5" thickBot="1" x14ac:dyDescent="0.3">
      <c r="A191" s="1372" t="s">
        <v>895</v>
      </c>
      <c r="B191" s="1373"/>
      <c r="C191" s="1373"/>
      <c r="D191" s="1373"/>
      <c r="E191" s="1374"/>
    </row>
    <row r="192" spans="1:5" ht="15.75" x14ac:dyDescent="0.25">
      <c r="A192" s="1346"/>
      <c r="B192" s="501">
        <v>2019</v>
      </c>
      <c r="C192" s="501">
        <v>2020</v>
      </c>
      <c r="D192" s="501">
        <v>2021</v>
      </c>
      <c r="E192" s="501">
        <v>2022</v>
      </c>
    </row>
    <row r="193" spans="1:5" ht="16.5" thickBot="1" x14ac:dyDescent="0.3">
      <c r="A193" s="1347"/>
      <c r="B193" s="502" t="s">
        <v>8</v>
      </c>
      <c r="C193" s="502" t="s">
        <v>9</v>
      </c>
      <c r="D193" s="502" t="s">
        <v>9</v>
      </c>
      <c r="E193" s="502" t="s">
        <v>9</v>
      </c>
    </row>
    <row r="194" spans="1:5" ht="16.5" thickBot="1" x14ac:dyDescent="0.3">
      <c r="A194" s="506" t="s">
        <v>24</v>
      </c>
      <c r="B194" s="507">
        <v>0</v>
      </c>
      <c r="C194" s="507">
        <v>0</v>
      </c>
      <c r="D194" s="507">
        <v>0</v>
      </c>
      <c r="E194" s="507">
        <v>0</v>
      </c>
    </row>
    <row r="195" spans="1:5" ht="16.5" thickBot="1" x14ac:dyDescent="0.3">
      <c r="A195" s="508" t="s">
        <v>296</v>
      </c>
      <c r="B195" s="507">
        <v>0</v>
      </c>
      <c r="C195" s="507">
        <v>0</v>
      </c>
      <c r="D195" s="507">
        <v>0</v>
      </c>
      <c r="E195" s="507">
        <v>0</v>
      </c>
    </row>
    <row r="196" spans="1:5" ht="16.5" thickBot="1" x14ac:dyDescent="0.3">
      <c r="A196" s="508" t="s">
        <v>297</v>
      </c>
      <c r="B196" s="510"/>
      <c r="C196" s="509"/>
      <c r="D196" s="509"/>
      <c r="E196" s="509"/>
    </row>
    <row r="197" spans="1:5" ht="32.25" thickBot="1" x14ac:dyDescent="0.3">
      <c r="A197" s="506" t="s">
        <v>25</v>
      </c>
      <c r="B197" s="507">
        <v>0</v>
      </c>
      <c r="C197" s="507">
        <v>0</v>
      </c>
      <c r="D197" s="507">
        <v>0</v>
      </c>
      <c r="E197" s="507">
        <v>0</v>
      </c>
    </row>
    <row r="198" spans="1:5" ht="16.5" thickBot="1" x14ac:dyDescent="0.3">
      <c r="A198" s="508" t="s">
        <v>296</v>
      </c>
      <c r="B198" s="507">
        <v>0</v>
      </c>
      <c r="C198" s="507">
        <v>0</v>
      </c>
      <c r="D198" s="507">
        <v>0</v>
      </c>
      <c r="E198" s="507">
        <v>0</v>
      </c>
    </row>
    <row r="199" spans="1:5" ht="16.5" thickBot="1" x14ac:dyDescent="0.3">
      <c r="A199" s="508" t="s">
        <v>297</v>
      </c>
      <c r="B199" s="510"/>
      <c r="C199" s="507"/>
      <c r="D199" s="507"/>
      <c r="E199" s="507"/>
    </row>
    <row r="200" spans="1:5" ht="16.5" thickBot="1" x14ac:dyDescent="0.3">
      <c r="A200" s="506" t="s">
        <v>26</v>
      </c>
      <c r="B200" s="510"/>
      <c r="C200" s="507"/>
      <c r="D200" s="507"/>
      <c r="E200" s="507"/>
    </row>
    <row r="201" spans="1:5" ht="16.5" thickBot="1" x14ac:dyDescent="0.3">
      <c r="A201" s="508" t="s">
        <v>296</v>
      </c>
      <c r="B201" s="510"/>
      <c r="C201" s="507"/>
      <c r="D201" s="507"/>
      <c r="E201" s="507"/>
    </row>
    <row r="202" spans="1:5" ht="16.5" thickBot="1" x14ac:dyDescent="0.3">
      <c r="A202" s="508" t="s">
        <v>297</v>
      </c>
      <c r="B202" s="510"/>
      <c r="C202" s="507"/>
      <c r="D202" s="507"/>
      <c r="E202" s="507"/>
    </row>
    <row r="203" spans="1:5" ht="16.5" thickBot="1" x14ac:dyDescent="0.3">
      <c r="A203" s="506" t="s">
        <v>27</v>
      </c>
      <c r="B203" s="507">
        <v>0</v>
      </c>
      <c r="C203" s="507">
        <v>0</v>
      </c>
      <c r="D203" s="507">
        <v>0</v>
      </c>
      <c r="E203" s="507">
        <v>0</v>
      </c>
    </row>
    <row r="204" spans="1:5" ht="16.5" thickBot="1" x14ac:dyDescent="0.3">
      <c r="A204" s="508" t="s">
        <v>296</v>
      </c>
      <c r="B204" s="507">
        <v>0</v>
      </c>
      <c r="C204" s="507">
        <v>0</v>
      </c>
      <c r="D204" s="507">
        <v>0</v>
      </c>
      <c r="E204" s="507">
        <v>0</v>
      </c>
    </row>
    <row r="205" spans="1:5" ht="16.5" thickBot="1" x14ac:dyDescent="0.3">
      <c r="A205" s="508" t="s">
        <v>297</v>
      </c>
      <c r="B205" s="510"/>
      <c r="C205" s="507"/>
      <c r="D205" s="507"/>
      <c r="E205" s="507"/>
    </row>
    <row r="206" spans="1:5" ht="16.5" thickBot="1" x14ac:dyDescent="0.3">
      <c r="A206" s="506" t="s">
        <v>28</v>
      </c>
      <c r="B206" s="507">
        <v>0</v>
      </c>
      <c r="C206" s="507">
        <v>0</v>
      </c>
      <c r="D206" s="507">
        <v>0</v>
      </c>
      <c r="E206" s="507">
        <v>0</v>
      </c>
    </row>
    <row r="207" spans="1:5" ht="16.5" thickBot="1" x14ac:dyDescent="0.3">
      <c r="A207" s="508" t="s">
        <v>296</v>
      </c>
      <c r="B207" s="507">
        <v>0</v>
      </c>
      <c r="C207" s="507">
        <v>0</v>
      </c>
      <c r="D207" s="507">
        <v>0</v>
      </c>
      <c r="E207" s="507">
        <v>0</v>
      </c>
    </row>
    <row r="208" spans="1:5" ht="16.5" thickBot="1" x14ac:dyDescent="0.3">
      <c r="A208" s="508" t="s">
        <v>297</v>
      </c>
      <c r="B208" s="510"/>
      <c r="C208" s="507"/>
      <c r="D208" s="507"/>
      <c r="E208" s="507"/>
    </row>
    <row r="209" spans="1:5" ht="16.5" thickBot="1" x14ac:dyDescent="0.3">
      <c r="A209" s="506" t="s">
        <v>29</v>
      </c>
      <c r="B209" s="507">
        <v>0</v>
      </c>
      <c r="C209" s="507">
        <v>0</v>
      </c>
      <c r="D209" s="507">
        <v>0</v>
      </c>
      <c r="E209" s="507">
        <v>0</v>
      </c>
    </row>
    <row r="210" spans="1:5" ht="16.5" thickBot="1" x14ac:dyDescent="0.3">
      <c r="A210" s="508" t="s">
        <v>296</v>
      </c>
      <c r="B210" s="507">
        <v>0</v>
      </c>
      <c r="C210" s="507">
        <v>0</v>
      </c>
      <c r="D210" s="507">
        <v>0</v>
      </c>
      <c r="E210" s="507">
        <v>0</v>
      </c>
    </row>
    <row r="211" spans="1:5" ht="16.5" thickBot="1" x14ac:dyDescent="0.3">
      <c r="A211" s="508" t="s">
        <v>297</v>
      </c>
      <c r="B211" s="510"/>
      <c r="C211" s="507"/>
      <c r="D211" s="507"/>
      <c r="E211" s="507"/>
    </row>
    <row r="212" spans="1:5" ht="32.25" thickBot="1" x14ac:dyDescent="0.3">
      <c r="A212" s="506" t="s">
        <v>30</v>
      </c>
      <c r="B212" s="507">
        <v>0</v>
      </c>
      <c r="C212" s="507">
        <v>0</v>
      </c>
      <c r="D212" s="507">
        <v>0</v>
      </c>
      <c r="E212" s="507">
        <v>0</v>
      </c>
    </row>
    <row r="213" spans="1:5" ht="16.5" thickBot="1" x14ac:dyDescent="0.3">
      <c r="A213" s="508" t="s">
        <v>296</v>
      </c>
      <c r="B213" s="507">
        <v>0</v>
      </c>
      <c r="C213" s="507">
        <v>0</v>
      </c>
      <c r="D213" s="507">
        <v>0</v>
      </c>
      <c r="E213" s="507">
        <v>0</v>
      </c>
    </row>
    <row r="214" spans="1:5" ht="16.5" thickBot="1" x14ac:dyDescent="0.3">
      <c r="A214" s="508" t="s">
        <v>297</v>
      </c>
      <c r="B214" s="510"/>
      <c r="C214" s="507"/>
      <c r="D214" s="507"/>
      <c r="E214" s="507"/>
    </row>
    <row r="215" spans="1:5" ht="16.5" thickBot="1" x14ac:dyDescent="0.3">
      <c r="A215" s="517" t="s">
        <v>53</v>
      </c>
      <c r="B215" s="510">
        <f>B212+B209+B206+B203+B200+B197+B194</f>
        <v>0</v>
      </c>
      <c r="C215" s="510">
        <f t="shared" ref="C215:E215" si="34">C212+C209+C206+C203+C200+C197+C194</f>
        <v>0</v>
      </c>
      <c r="D215" s="510">
        <f t="shared" si="34"/>
        <v>0</v>
      </c>
      <c r="E215" s="510">
        <f t="shared" si="34"/>
        <v>0</v>
      </c>
    </row>
    <row r="216" spans="1:5" ht="16.5" thickBot="1" x14ac:dyDescent="0.3">
      <c r="A216" s="514" t="s">
        <v>32</v>
      </c>
      <c r="B216" s="515">
        <f>IF(B215-B186=0,0,"Error")</f>
        <v>0</v>
      </c>
      <c r="C216" s="515">
        <f>IF(C215-C186=0,0,"Error")</f>
        <v>0</v>
      </c>
      <c r="D216" s="515">
        <f>IF(D215-D186=0,0,"Error")</f>
        <v>0</v>
      </c>
      <c r="E216" s="515">
        <f>IF(E215-E186=0,0,"Error")</f>
        <v>0</v>
      </c>
    </row>
    <row r="217" spans="1:5" ht="16.5" thickBot="1" x14ac:dyDescent="0.3">
      <c r="A217" s="522"/>
      <c r="B217" s="523"/>
      <c r="C217" s="523"/>
      <c r="D217" s="523"/>
      <c r="E217" s="524"/>
    </row>
    <row r="218" spans="1:5" ht="16.5" thickBot="1" x14ac:dyDescent="0.3">
      <c r="A218" s="522"/>
      <c r="B218" s="523"/>
      <c r="C218" s="523"/>
      <c r="D218" s="523"/>
      <c r="E218" s="524"/>
    </row>
    <row r="219" spans="1:5" ht="16.5" thickBot="1" x14ac:dyDescent="0.3">
      <c r="A219" s="1354" t="s">
        <v>39</v>
      </c>
      <c r="B219" s="1355"/>
      <c r="C219" s="1355"/>
      <c r="D219" s="1355"/>
      <c r="E219" s="1356"/>
    </row>
    <row r="220" spans="1:5" ht="16.5" thickBot="1" x14ac:dyDescent="0.3">
      <c r="A220" s="1354" t="s">
        <v>40</v>
      </c>
      <c r="B220" s="1355"/>
      <c r="C220" s="1355"/>
      <c r="D220" s="1355"/>
      <c r="E220" s="1356"/>
    </row>
    <row r="221" spans="1:5" ht="16.5" thickBot="1" x14ac:dyDescent="0.3">
      <c r="A221" s="500" t="s">
        <v>56</v>
      </c>
      <c r="B221" s="1383" t="s">
        <v>897</v>
      </c>
      <c r="C221" s="1384"/>
      <c r="D221" s="1385"/>
      <c r="E221" s="1386"/>
    </row>
    <row r="222" spans="1:5" ht="32.25" thickBot="1" x14ac:dyDescent="0.3">
      <c r="A222" s="500" t="s">
        <v>82</v>
      </c>
      <c r="B222" s="500" t="s">
        <v>467</v>
      </c>
      <c r="C222" s="526" t="s">
        <v>468</v>
      </c>
      <c r="D222" s="527" t="s">
        <v>469</v>
      </c>
      <c r="E222" s="528"/>
    </row>
    <row r="223" spans="1:5" ht="16.5" thickBot="1" x14ac:dyDescent="0.3">
      <c r="A223" s="529"/>
      <c r="B223" s="1383"/>
      <c r="C223" s="1387"/>
      <c r="D223" s="1385"/>
      <c r="E223" s="1386"/>
    </row>
    <row r="224" spans="1:5" ht="16.5" thickBot="1" x14ac:dyDescent="0.3">
      <c r="A224" s="493" t="s">
        <v>15</v>
      </c>
      <c r="B224" s="1351" t="s">
        <v>898</v>
      </c>
      <c r="C224" s="1352"/>
      <c r="D224" s="1352"/>
      <c r="E224" s="1353"/>
    </row>
    <row r="225" spans="1:5" ht="16.5" thickBot="1" x14ac:dyDescent="0.3">
      <c r="A225" s="493" t="s">
        <v>16</v>
      </c>
      <c r="B225" s="1369" t="s">
        <v>470</v>
      </c>
      <c r="C225" s="1370"/>
      <c r="D225" s="1370"/>
      <c r="E225" s="1371"/>
    </row>
    <row r="226" spans="1:5" ht="15.75" x14ac:dyDescent="0.25">
      <c r="A226" s="1346"/>
      <c r="B226" s="501">
        <v>2019</v>
      </c>
      <c r="C226" s="501">
        <v>2020</v>
      </c>
      <c r="D226" s="501">
        <v>2021</v>
      </c>
      <c r="E226" s="501">
        <v>2022</v>
      </c>
    </row>
    <row r="227" spans="1:5" ht="16.5" thickBot="1" x14ac:dyDescent="0.3">
      <c r="A227" s="1347"/>
      <c r="B227" s="502" t="s">
        <v>8</v>
      </c>
      <c r="C227" s="502" t="s">
        <v>9</v>
      </c>
      <c r="D227" s="502" t="s">
        <v>9</v>
      </c>
      <c r="E227" s="502" t="s">
        <v>9</v>
      </c>
    </row>
    <row r="228" spans="1:5" ht="16.5" thickBot="1" x14ac:dyDescent="0.3">
      <c r="A228" s="493" t="s">
        <v>17</v>
      </c>
      <c r="B228" s="503">
        <v>163</v>
      </c>
      <c r="C228" s="503">
        <v>106</v>
      </c>
      <c r="D228" s="503">
        <v>37</v>
      </c>
      <c r="E228" s="503">
        <v>49</v>
      </c>
    </row>
    <row r="229" spans="1:5" ht="16.5" thickBot="1" x14ac:dyDescent="0.3">
      <c r="A229" s="493" t="s">
        <v>18</v>
      </c>
      <c r="B229" s="503">
        <v>31620</v>
      </c>
      <c r="C229" s="503">
        <v>10720</v>
      </c>
      <c r="D229" s="503">
        <v>4458</v>
      </c>
      <c r="E229" s="503">
        <v>5872</v>
      </c>
    </row>
    <row r="230" spans="1:5" ht="16.5" thickBot="1" x14ac:dyDescent="0.3">
      <c r="A230" s="493" t="s">
        <v>19</v>
      </c>
      <c r="B230" s="503">
        <f>B229/B228</f>
        <v>193.98773006134968</v>
      </c>
      <c r="C230" s="503">
        <f t="shared" ref="C230:E230" si="35">C229/C228</f>
        <v>101.13207547169812</v>
      </c>
      <c r="D230" s="503">
        <f t="shared" si="35"/>
        <v>120.48648648648648</v>
      </c>
      <c r="E230" s="503">
        <f t="shared" si="35"/>
        <v>119.83673469387755</v>
      </c>
    </row>
    <row r="231" spans="1:5" ht="16.5" thickBot="1" x14ac:dyDescent="0.3">
      <c r="A231" s="493" t="s">
        <v>20</v>
      </c>
      <c r="B231" s="504" t="s">
        <v>21</v>
      </c>
      <c r="C231" s="505">
        <f>C228/B228-1</f>
        <v>-0.34969325153374231</v>
      </c>
      <c r="D231" s="505">
        <f t="shared" ref="D231:E233" si="36">D228/C228-1</f>
        <v>-0.65094339622641506</v>
      </c>
      <c r="E231" s="505">
        <f t="shared" si="36"/>
        <v>0.32432432432432434</v>
      </c>
    </row>
    <row r="232" spans="1:5" ht="16.5" thickBot="1" x14ac:dyDescent="0.3">
      <c r="A232" s="493" t="s">
        <v>22</v>
      </c>
      <c r="B232" s="504" t="s">
        <v>21</v>
      </c>
      <c r="C232" s="505">
        <f>C229/B229-1</f>
        <v>-0.66097406704617323</v>
      </c>
      <c r="D232" s="505">
        <f t="shared" si="36"/>
        <v>-0.58414179104477615</v>
      </c>
      <c r="E232" s="505">
        <f t="shared" si="36"/>
        <v>0.31718259309107233</v>
      </c>
    </row>
    <row r="233" spans="1:5" ht="16.5" thickBot="1" x14ac:dyDescent="0.3">
      <c r="A233" s="493" t="s">
        <v>23</v>
      </c>
      <c r="B233" s="504" t="s">
        <v>21</v>
      </c>
      <c r="C233" s="505">
        <f>C230/B230-1</f>
        <v>-0.47866766913704006</v>
      </c>
      <c r="D233" s="505">
        <f t="shared" si="36"/>
        <v>0.19137757160145208</v>
      </c>
      <c r="E233" s="505">
        <f t="shared" si="36"/>
        <v>-5.3927358291904204E-3</v>
      </c>
    </row>
    <row r="234" spans="1:5" ht="15.75" thickBot="1" x14ac:dyDescent="0.3">
      <c r="A234" s="1378" t="s">
        <v>167</v>
      </c>
      <c r="B234" s="1379"/>
      <c r="C234" s="1379"/>
      <c r="D234" s="1379"/>
      <c r="E234" s="1380"/>
    </row>
    <row r="235" spans="1:5" ht="15.75" x14ac:dyDescent="0.25">
      <c r="A235" s="1381"/>
      <c r="B235" s="501">
        <v>2019</v>
      </c>
      <c r="C235" s="501">
        <v>2020</v>
      </c>
      <c r="D235" s="501">
        <v>2021</v>
      </c>
      <c r="E235" s="501">
        <v>2022</v>
      </c>
    </row>
    <row r="236" spans="1:5" ht="16.5" thickBot="1" x14ac:dyDescent="0.3">
      <c r="A236" s="1382"/>
      <c r="B236" s="502" t="s">
        <v>8</v>
      </c>
      <c r="C236" s="502" t="s">
        <v>9</v>
      </c>
      <c r="D236" s="502" t="s">
        <v>9</v>
      </c>
      <c r="E236" s="502" t="s">
        <v>9</v>
      </c>
    </row>
    <row r="237" spans="1:5" ht="16.5" thickBot="1" x14ac:dyDescent="0.3">
      <c r="A237" s="493" t="s">
        <v>42</v>
      </c>
      <c r="B237" s="503">
        <f>B238+B239+B240+B241</f>
        <v>0</v>
      </c>
      <c r="C237" s="503">
        <f>SUM(C238:C241)</f>
        <v>0</v>
      </c>
      <c r="D237" s="503">
        <f t="shared" ref="D237:E237" si="37">D238+D239+D240+D241</f>
        <v>0</v>
      </c>
      <c r="E237" s="503">
        <f t="shared" si="37"/>
        <v>0</v>
      </c>
    </row>
    <row r="238" spans="1:5" ht="16.5" thickBot="1" x14ac:dyDescent="0.3">
      <c r="A238" s="493" t="s">
        <v>296</v>
      </c>
      <c r="B238" s="503">
        <v>0</v>
      </c>
      <c r="C238" s="503">
        <v>0</v>
      </c>
      <c r="D238" s="503">
        <v>0</v>
      </c>
      <c r="E238" s="503">
        <v>0</v>
      </c>
    </row>
    <row r="239" spans="1:5" ht="16.5" thickBot="1" x14ac:dyDescent="0.3">
      <c r="A239" s="493" t="s">
        <v>311</v>
      </c>
      <c r="B239" s="503">
        <v>0</v>
      </c>
      <c r="C239" s="503">
        <v>0</v>
      </c>
      <c r="D239" s="503">
        <v>0</v>
      </c>
      <c r="E239" s="503">
        <v>0</v>
      </c>
    </row>
    <row r="240" spans="1:5" ht="16.5" thickBot="1" x14ac:dyDescent="0.3">
      <c r="A240" s="493" t="s">
        <v>312</v>
      </c>
      <c r="B240" s="503">
        <v>0</v>
      </c>
      <c r="C240" s="503">
        <v>0</v>
      </c>
      <c r="D240" s="503">
        <v>0</v>
      </c>
      <c r="E240" s="503">
        <v>0</v>
      </c>
    </row>
    <row r="241" spans="1:5" ht="16.5" thickBot="1" x14ac:dyDescent="0.3">
      <c r="A241" s="493" t="s">
        <v>313</v>
      </c>
      <c r="B241" s="503">
        <v>0</v>
      </c>
      <c r="C241" s="503">
        <v>0</v>
      </c>
      <c r="D241" s="503">
        <v>0</v>
      </c>
      <c r="E241" s="503">
        <v>0</v>
      </c>
    </row>
    <row r="242" spans="1:5" ht="16.5" thickBot="1" x14ac:dyDescent="0.3">
      <c r="A242" s="493" t="s">
        <v>43</v>
      </c>
      <c r="B242" s="503">
        <f>B243+B244+B245+B246</f>
        <v>31620</v>
      </c>
      <c r="C242" s="503">
        <f t="shared" ref="C242:E242" si="38">C243+C244+C245+C246</f>
        <v>10720</v>
      </c>
      <c r="D242" s="503">
        <f t="shared" si="38"/>
        <v>4458</v>
      </c>
      <c r="E242" s="503">
        <f t="shared" si="38"/>
        <v>5872</v>
      </c>
    </row>
    <row r="243" spans="1:5" ht="16.5" thickBot="1" x14ac:dyDescent="0.3">
      <c r="A243" s="493" t="s">
        <v>296</v>
      </c>
      <c r="B243" s="503">
        <v>31620</v>
      </c>
      <c r="C243" s="503">
        <v>10720</v>
      </c>
      <c r="D243" s="503">
        <v>4458</v>
      </c>
      <c r="E243" s="503">
        <v>5872</v>
      </c>
    </row>
    <row r="244" spans="1:5" ht="16.5" thickBot="1" x14ac:dyDescent="0.3">
      <c r="A244" s="493" t="s">
        <v>311</v>
      </c>
      <c r="B244" s="503">
        <v>0</v>
      </c>
      <c r="C244" s="503">
        <v>0</v>
      </c>
      <c r="D244" s="503">
        <v>0</v>
      </c>
      <c r="E244" s="503">
        <v>0</v>
      </c>
    </row>
    <row r="245" spans="1:5" ht="16.5" thickBot="1" x14ac:dyDescent="0.3">
      <c r="A245" s="493" t="s">
        <v>312</v>
      </c>
      <c r="B245" s="503">
        <v>0</v>
      </c>
      <c r="C245" s="503">
        <v>0</v>
      </c>
      <c r="D245" s="503">
        <v>0</v>
      </c>
      <c r="E245" s="503">
        <v>0</v>
      </c>
    </row>
    <row r="246" spans="1:5" ht="16.5" thickBot="1" x14ac:dyDescent="0.3">
      <c r="A246" s="493" t="s">
        <v>313</v>
      </c>
      <c r="B246" s="503">
        <v>0</v>
      </c>
      <c r="C246" s="503">
        <v>0</v>
      </c>
      <c r="D246" s="503">
        <v>0</v>
      </c>
      <c r="E246" s="503">
        <v>0</v>
      </c>
    </row>
    <row r="247" spans="1:5" ht="16.5" thickBot="1" x14ac:dyDescent="0.3">
      <c r="A247" s="513" t="s">
        <v>31</v>
      </c>
      <c r="B247" s="503">
        <f>B237+B242</f>
        <v>31620</v>
      </c>
      <c r="C247" s="503">
        <f t="shared" ref="C247:E247" si="39">C237+C242</f>
        <v>10720</v>
      </c>
      <c r="D247" s="503">
        <f t="shared" si="39"/>
        <v>4458</v>
      </c>
      <c r="E247" s="503">
        <f t="shared" si="39"/>
        <v>5872</v>
      </c>
    </row>
    <row r="248" spans="1:5" ht="19.5" thickBot="1" x14ac:dyDescent="0.3">
      <c r="A248" s="500" t="s">
        <v>33</v>
      </c>
      <c r="B248" s="530" t="s">
        <v>471</v>
      </c>
      <c r="C248" s="531" t="s">
        <v>468</v>
      </c>
      <c r="D248" s="532" t="s">
        <v>472</v>
      </c>
      <c r="E248" s="533"/>
    </row>
    <row r="249" spans="1:5" ht="16.5" thickBot="1" x14ac:dyDescent="0.3">
      <c r="A249" s="493" t="s">
        <v>15</v>
      </c>
      <c r="B249" s="1351" t="s">
        <v>899</v>
      </c>
      <c r="C249" s="1352"/>
      <c r="D249" s="1352"/>
      <c r="E249" s="1353"/>
    </row>
    <row r="250" spans="1:5" ht="16.5" thickBot="1" x14ac:dyDescent="0.3">
      <c r="A250" s="493" t="s">
        <v>16</v>
      </c>
      <c r="B250" s="1369" t="s">
        <v>473</v>
      </c>
      <c r="C250" s="1370"/>
      <c r="D250" s="1370"/>
      <c r="E250" s="1371"/>
    </row>
    <row r="251" spans="1:5" ht="15.75" x14ac:dyDescent="0.25">
      <c r="A251" s="1346"/>
      <c r="B251" s="501">
        <v>2019</v>
      </c>
      <c r="C251" s="501">
        <v>2020</v>
      </c>
      <c r="D251" s="501">
        <v>2021</v>
      </c>
      <c r="E251" s="501">
        <v>2022</v>
      </c>
    </row>
    <row r="252" spans="1:5" ht="16.5" thickBot="1" x14ac:dyDescent="0.3">
      <c r="A252" s="1347"/>
      <c r="B252" s="502" t="s">
        <v>8</v>
      </c>
      <c r="C252" s="502" t="s">
        <v>9</v>
      </c>
      <c r="D252" s="502" t="s">
        <v>9</v>
      </c>
      <c r="E252" s="502" t="s">
        <v>9</v>
      </c>
    </row>
    <row r="253" spans="1:5" ht="16.5" thickBot="1" x14ac:dyDescent="0.3">
      <c r="A253" s="493" t="s">
        <v>17</v>
      </c>
      <c r="B253" s="503">
        <v>16</v>
      </c>
      <c r="C253" s="503">
        <v>16</v>
      </c>
      <c r="D253" s="504">
        <v>12</v>
      </c>
      <c r="E253" s="504">
        <v>12</v>
      </c>
    </row>
    <row r="254" spans="1:5" ht="16.5" thickBot="1" x14ac:dyDescent="0.3">
      <c r="A254" s="493" t="s">
        <v>18</v>
      </c>
      <c r="B254" s="503">
        <v>200</v>
      </c>
      <c r="C254" s="503">
        <v>380</v>
      </c>
      <c r="D254" s="503">
        <v>200</v>
      </c>
      <c r="E254" s="503">
        <v>200</v>
      </c>
    </row>
    <row r="255" spans="1:5" ht="16.5" thickBot="1" x14ac:dyDescent="0.3">
      <c r="A255" s="493" t="s">
        <v>19</v>
      </c>
      <c r="B255" s="503">
        <f>B254/B253</f>
        <v>12.5</v>
      </c>
      <c r="C255" s="503">
        <f t="shared" ref="C255:E255" si="40">C254/C253</f>
        <v>23.75</v>
      </c>
      <c r="D255" s="503">
        <f t="shared" si="40"/>
        <v>16.666666666666668</v>
      </c>
      <c r="E255" s="503">
        <f t="shared" si="40"/>
        <v>16.666666666666668</v>
      </c>
    </row>
    <row r="256" spans="1:5" ht="16.5" thickBot="1" x14ac:dyDescent="0.3">
      <c r="A256" s="493" t="s">
        <v>20</v>
      </c>
      <c r="B256" s="504" t="s">
        <v>21</v>
      </c>
      <c r="C256" s="503">
        <f>C253/B253-1</f>
        <v>0</v>
      </c>
      <c r="D256" s="505">
        <f t="shared" ref="C256:E258" si="41">D253/C253-1</f>
        <v>-0.25</v>
      </c>
      <c r="E256" s="505">
        <f t="shared" si="41"/>
        <v>0</v>
      </c>
    </row>
    <row r="257" spans="1:5" ht="16.5" thickBot="1" x14ac:dyDescent="0.3">
      <c r="A257" s="493" t="s">
        <v>22</v>
      </c>
      <c r="B257" s="504" t="s">
        <v>21</v>
      </c>
      <c r="C257" s="503">
        <f>C254/B254-1</f>
        <v>0.89999999999999991</v>
      </c>
      <c r="D257" s="505">
        <f t="shared" si="41"/>
        <v>-0.47368421052631582</v>
      </c>
      <c r="E257" s="505">
        <f t="shared" si="41"/>
        <v>0</v>
      </c>
    </row>
    <row r="258" spans="1:5" ht="16.5" thickBot="1" x14ac:dyDescent="0.3">
      <c r="A258" s="493" t="s">
        <v>23</v>
      </c>
      <c r="B258" s="504" t="s">
        <v>21</v>
      </c>
      <c r="C258" s="505">
        <f t="shared" si="41"/>
        <v>0.89999999999999991</v>
      </c>
      <c r="D258" s="505">
        <f t="shared" si="41"/>
        <v>-0.29824561403508765</v>
      </c>
      <c r="E258" s="505">
        <f t="shared" si="41"/>
        <v>0</v>
      </c>
    </row>
    <row r="259" spans="1:5" ht="15.75" thickBot="1" x14ac:dyDescent="0.3">
      <c r="A259" s="1378" t="s">
        <v>317</v>
      </c>
      <c r="B259" s="1379"/>
      <c r="C259" s="1379"/>
      <c r="D259" s="1379"/>
      <c r="E259" s="1380"/>
    </row>
    <row r="260" spans="1:5" ht="15.75" x14ac:dyDescent="0.25">
      <c r="A260" s="1381"/>
      <c r="B260" s="501">
        <v>2019</v>
      </c>
      <c r="C260" s="501">
        <v>2020</v>
      </c>
      <c r="D260" s="501">
        <v>2021</v>
      </c>
      <c r="E260" s="501">
        <v>2022</v>
      </c>
    </row>
    <row r="261" spans="1:5" ht="16.5" thickBot="1" x14ac:dyDescent="0.3">
      <c r="A261" s="1382"/>
      <c r="B261" s="502" t="s">
        <v>8</v>
      </c>
      <c r="C261" s="502" t="s">
        <v>9</v>
      </c>
      <c r="D261" s="502" t="s">
        <v>9</v>
      </c>
      <c r="E261" s="502" t="s">
        <v>9</v>
      </c>
    </row>
    <row r="262" spans="1:5" ht="16.5" thickBot="1" x14ac:dyDescent="0.3">
      <c r="A262" s="493" t="s">
        <v>42</v>
      </c>
      <c r="B262" s="503">
        <f>B263+B264+B265+B266</f>
        <v>0</v>
      </c>
      <c r="C262" s="503">
        <f t="shared" ref="C262:E262" si="42">C263+C264+C265+C266</f>
        <v>0</v>
      </c>
      <c r="D262" s="503">
        <f t="shared" si="42"/>
        <v>0</v>
      </c>
      <c r="E262" s="503">
        <f t="shared" si="42"/>
        <v>0</v>
      </c>
    </row>
    <row r="263" spans="1:5" ht="16.5" thickBot="1" x14ac:dyDescent="0.3">
      <c r="A263" s="493" t="s">
        <v>296</v>
      </c>
      <c r="B263" s="503">
        <v>0</v>
      </c>
      <c r="C263" s="503">
        <v>0</v>
      </c>
      <c r="D263" s="503">
        <v>0</v>
      </c>
      <c r="E263" s="503">
        <v>0</v>
      </c>
    </row>
    <row r="264" spans="1:5" ht="16.5" thickBot="1" x14ac:dyDescent="0.3">
      <c r="A264" s="493" t="s">
        <v>311</v>
      </c>
      <c r="B264" s="503">
        <v>0</v>
      </c>
      <c r="C264" s="503">
        <v>0</v>
      </c>
      <c r="D264" s="503">
        <v>0</v>
      </c>
      <c r="E264" s="503">
        <v>0</v>
      </c>
    </row>
    <row r="265" spans="1:5" ht="16.5" thickBot="1" x14ac:dyDescent="0.3">
      <c r="A265" s="493" t="s">
        <v>312</v>
      </c>
      <c r="B265" s="503">
        <v>0</v>
      </c>
      <c r="C265" s="503">
        <v>0</v>
      </c>
      <c r="D265" s="503">
        <v>0</v>
      </c>
      <c r="E265" s="503">
        <v>0</v>
      </c>
    </row>
    <row r="266" spans="1:5" ht="16.5" thickBot="1" x14ac:dyDescent="0.3">
      <c r="A266" s="493" t="s">
        <v>313</v>
      </c>
      <c r="B266" s="503">
        <v>0</v>
      </c>
      <c r="C266" s="503">
        <v>0</v>
      </c>
      <c r="D266" s="503">
        <v>0</v>
      </c>
      <c r="E266" s="503">
        <v>0</v>
      </c>
    </row>
    <row r="267" spans="1:5" ht="16.5" thickBot="1" x14ac:dyDescent="0.3">
      <c r="A267" s="493" t="s">
        <v>43</v>
      </c>
      <c r="B267" s="503">
        <f>SUM(B268:B271)</f>
        <v>200</v>
      </c>
      <c r="C267" s="503">
        <f>SUM(C268:C271)</f>
        <v>380</v>
      </c>
      <c r="D267" s="503">
        <f t="shared" ref="D267:E267" si="43">SUM(D268:D271)</f>
        <v>200</v>
      </c>
      <c r="E267" s="503">
        <f t="shared" si="43"/>
        <v>200</v>
      </c>
    </row>
    <row r="268" spans="1:5" ht="16.5" thickBot="1" x14ac:dyDescent="0.3">
      <c r="A268" s="493" t="s">
        <v>296</v>
      </c>
      <c r="B268" s="503">
        <v>200</v>
      </c>
      <c r="C268" s="503">
        <v>380</v>
      </c>
      <c r="D268" s="503">
        <v>200</v>
      </c>
      <c r="E268" s="503">
        <v>200</v>
      </c>
    </row>
    <row r="269" spans="1:5" ht="16.5" thickBot="1" x14ac:dyDescent="0.3">
      <c r="A269" s="493" t="s">
        <v>311</v>
      </c>
      <c r="B269" s="503"/>
      <c r="C269" s="14"/>
      <c r="D269" s="503"/>
      <c r="E269" s="503"/>
    </row>
    <row r="270" spans="1:5" ht="16.5" thickBot="1" x14ac:dyDescent="0.3">
      <c r="A270" s="493" t="s">
        <v>312</v>
      </c>
      <c r="B270" s="503"/>
      <c r="C270" s="14"/>
      <c r="D270" s="503"/>
      <c r="E270" s="503"/>
    </row>
    <row r="271" spans="1:5" ht="16.5" thickBot="1" x14ac:dyDescent="0.3">
      <c r="A271" s="493" t="s">
        <v>313</v>
      </c>
      <c r="B271" s="503"/>
      <c r="C271" s="14"/>
      <c r="D271" s="503"/>
      <c r="E271" s="503"/>
    </row>
    <row r="272" spans="1:5" ht="16.5" thickBot="1" x14ac:dyDescent="0.3">
      <c r="A272" s="513" t="s">
        <v>34</v>
      </c>
      <c r="B272" s="503">
        <f>B262+B267</f>
        <v>200</v>
      </c>
      <c r="C272" s="503">
        <f t="shared" ref="C272:E272" si="44">C262+C267</f>
        <v>380</v>
      </c>
      <c r="D272" s="503">
        <f t="shared" si="44"/>
        <v>200</v>
      </c>
      <c r="E272" s="503">
        <f t="shared" si="44"/>
        <v>200</v>
      </c>
    </row>
    <row r="273" spans="1:5" ht="16.5" thickBot="1" x14ac:dyDescent="0.3">
      <c r="A273" s="500" t="s">
        <v>56</v>
      </c>
      <c r="B273" s="1383" t="s">
        <v>900</v>
      </c>
      <c r="C273" s="1384"/>
      <c r="D273" s="1385"/>
      <c r="E273" s="1386"/>
    </row>
    <row r="274" spans="1:5" ht="48" thickBot="1" x14ac:dyDescent="0.3">
      <c r="A274" s="500" t="s">
        <v>82</v>
      </c>
      <c r="B274" s="534" t="s">
        <v>474</v>
      </c>
      <c r="C274" s="531" t="s">
        <v>468</v>
      </c>
      <c r="D274" s="532" t="s">
        <v>475</v>
      </c>
      <c r="E274" s="533"/>
    </row>
    <row r="275" spans="1:5" ht="16.5" thickBot="1" x14ac:dyDescent="0.3">
      <c r="A275" s="493" t="s">
        <v>15</v>
      </c>
      <c r="B275" s="1351" t="s">
        <v>476</v>
      </c>
      <c r="C275" s="1352"/>
      <c r="D275" s="1352"/>
      <c r="E275" s="1353"/>
    </row>
    <row r="276" spans="1:5" ht="16.5" thickBot="1" x14ac:dyDescent="0.3">
      <c r="A276" s="493" t="s">
        <v>16</v>
      </c>
      <c r="B276" s="1369" t="s">
        <v>477</v>
      </c>
      <c r="C276" s="1370"/>
      <c r="D276" s="1370"/>
      <c r="E276" s="1371"/>
    </row>
    <row r="277" spans="1:5" ht="15.75" x14ac:dyDescent="0.25">
      <c r="A277" s="1346"/>
      <c r="B277" s="501">
        <v>2019</v>
      </c>
      <c r="C277" s="501">
        <v>2020</v>
      </c>
      <c r="D277" s="501">
        <v>2021</v>
      </c>
      <c r="E277" s="501">
        <v>2022</v>
      </c>
    </row>
    <row r="278" spans="1:5" ht="16.5" thickBot="1" x14ac:dyDescent="0.3">
      <c r="A278" s="1347"/>
      <c r="B278" s="502" t="s">
        <v>8</v>
      </c>
      <c r="C278" s="502" t="s">
        <v>9</v>
      </c>
      <c r="D278" s="502" t="s">
        <v>9</v>
      </c>
      <c r="E278" s="502" t="s">
        <v>9</v>
      </c>
    </row>
    <row r="279" spans="1:5" ht="16.5" thickBot="1" x14ac:dyDescent="0.3">
      <c r="A279" s="493" t="s">
        <v>17</v>
      </c>
      <c r="B279" s="503">
        <v>5</v>
      </c>
      <c r="C279" s="503">
        <v>3</v>
      </c>
      <c r="D279" s="504">
        <v>2</v>
      </c>
      <c r="E279" s="504">
        <v>0</v>
      </c>
    </row>
    <row r="280" spans="1:5" ht="16.5" thickBot="1" x14ac:dyDescent="0.3">
      <c r="A280" s="493" t="s">
        <v>18</v>
      </c>
      <c r="B280" s="503">
        <v>38000</v>
      </c>
      <c r="C280" s="503">
        <v>17000</v>
      </c>
      <c r="D280" s="503">
        <v>6000</v>
      </c>
      <c r="E280" s="503">
        <v>0</v>
      </c>
    </row>
    <row r="281" spans="1:5" ht="16.5" thickBot="1" x14ac:dyDescent="0.3">
      <c r="A281" s="493" t="s">
        <v>19</v>
      </c>
      <c r="B281" s="503">
        <f>B280/B279</f>
        <v>7600</v>
      </c>
      <c r="C281" s="535">
        <f t="shared" ref="C281:D281" si="45">C280/C279</f>
        <v>5666.666666666667</v>
      </c>
      <c r="D281" s="503">
        <f t="shared" si="45"/>
        <v>3000</v>
      </c>
      <c r="E281" s="503">
        <v>0</v>
      </c>
    </row>
    <row r="282" spans="1:5" ht="16.5" thickBot="1" x14ac:dyDescent="0.3">
      <c r="A282" s="493" t="s">
        <v>20</v>
      </c>
      <c r="B282" s="504" t="s">
        <v>21</v>
      </c>
      <c r="C282" s="535">
        <f>C279/B279-1</f>
        <v>-0.4</v>
      </c>
      <c r="D282" s="505">
        <f t="shared" ref="D282:D284" si="46">D279/C279-1</f>
        <v>-0.33333333333333337</v>
      </c>
      <c r="E282" s="505">
        <v>0</v>
      </c>
    </row>
    <row r="283" spans="1:5" ht="16.5" thickBot="1" x14ac:dyDescent="0.3">
      <c r="A283" s="493" t="s">
        <v>22</v>
      </c>
      <c r="B283" s="504" t="s">
        <v>21</v>
      </c>
      <c r="C283" s="536">
        <f>C280/B280-1</f>
        <v>-0.55263157894736836</v>
      </c>
      <c r="D283" s="505">
        <f t="shared" si="46"/>
        <v>-0.64705882352941169</v>
      </c>
      <c r="E283" s="505">
        <v>0</v>
      </c>
    </row>
    <row r="284" spans="1:5" ht="16.5" thickBot="1" x14ac:dyDescent="0.3">
      <c r="A284" s="493" t="s">
        <v>23</v>
      </c>
      <c r="B284" s="504" t="s">
        <v>21</v>
      </c>
      <c r="C284" s="503">
        <f>C281/B281-1</f>
        <v>-0.25438596491228072</v>
      </c>
      <c r="D284" s="505">
        <f t="shared" si="46"/>
        <v>-0.47058823529411764</v>
      </c>
      <c r="E284" s="505">
        <v>0</v>
      </c>
    </row>
    <row r="285" spans="1:5" ht="15.75" thickBot="1" x14ac:dyDescent="0.3">
      <c r="A285" s="1378" t="s">
        <v>227</v>
      </c>
      <c r="B285" s="1379"/>
      <c r="C285" s="1379"/>
      <c r="D285" s="1379"/>
      <c r="E285" s="1380"/>
    </row>
    <row r="286" spans="1:5" ht="15.75" x14ac:dyDescent="0.25">
      <c r="A286" s="1381"/>
      <c r="B286" s="501">
        <v>2019</v>
      </c>
      <c r="C286" s="501">
        <v>2020</v>
      </c>
      <c r="D286" s="501">
        <v>2021</v>
      </c>
      <c r="E286" s="501">
        <v>2022</v>
      </c>
    </row>
    <row r="287" spans="1:5" ht="16.5" thickBot="1" x14ac:dyDescent="0.3">
      <c r="A287" s="1382"/>
      <c r="B287" s="502" t="s">
        <v>8</v>
      </c>
      <c r="C287" s="502" t="s">
        <v>9</v>
      </c>
      <c r="D287" s="502" t="s">
        <v>9</v>
      </c>
      <c r="E287" s="502" t="s">
        <v>9</v>
      </c>
    </row>
    <row r="288" spans="1:5" ht="16.5" thickBot="1" x14ac:dyDescent="0.3">
      <c r="A288" s="493" t="s">
        <v>42</v>
      </c>
      <c r="B288" s="537">
        <f>B289+B290+B291+B292</f>
        <v>0</v>
      </c>
      <c r="C288" s="503">
        <f t="shared" ref="C288:E288" si="47">C289+C290+C291+C292</f>
        <v>0</v>
      </c>
      <c r="D288" s="14">
        <f t="shared" si="47"/>
        <v>0</v>
      </c>
      <c r="E288" s="14">
        <f t="shared" si="47"/>
        <v>0</v>
      </c>
    </row>
    <row r="289" spans="1:5" ht="16.5" thickBot="1" x14ac:dyDescent="0.3">
      <c r="A289" s="493" t="s">
        <v>296</v>
      </c>
      <c r="B289" s="503">
        <v>0</v>
      </c>
      <c r="C289" s="503">
        <v>0</v>
      </c>
      <c r="D289" s="503">
        <v>0</v>
      </c>
      <c r="E289" s="503">
        <v>0</v>
      </c>
    </row>
    <row r="290" spans="1:5" ht="16.5" thickBot="1" x14ac:dyDescent="0.3">
      <c r="A290" s="493" t="s">
        <v>311</v>
      </c>
      <c r="B290" s="503">
        <v>0</v>
      </c>
      <c r="C290" s="503">
        <v>0</v>
      </c>
      <c r="D290" s="503">
        <v>0</v>
      </c>
      <c r="E290" s="503">
        <v>0</v>
      </c>
    </row>
    <row r="291" spans="1:5" ht="16.5" thickBot="1" x14ac:dyDescent="0.3">
      <c r="A291" s="493" t="s">
        <v>312</v>
      </c>
      <c r="B291" s="503">
        <v>0</v>
      </c>
      <c r="C291" s="503">
        <v>0</v>
      </c>
      <c r="D291" s="503">
        <v>0</v>
      </c>
      <c r="E291" s="503">
        <v>0</v>
      </c>
    </row>
    <row r="292" spans="1:5" ht="16.5" thickBot="1" x14ac:dyDescent="0.3">
      <c r="A292" s="493" t="s">
        <v>313</v>
      </c>
      <c r="B292" s="503">
        <v>0</v>
      </c>
      <c r="C292" s="503">
        <v>0</v>
      </c>
      <c r="D292" s="503">
        <v>0</v>
      </c>
      <c r="E292" s="503">
        <v>0</v>
      </c>
    </row>
    <row r="293" spans="1:5" ht="16.5" thickBot="1" x14ac:dyDescent="0.3">
      <c r="A293" s="493" t="s">
        <v>43</v>
      </c>
      <c r="B293" s="538">
        <f>B294+B295+B296+B297</f>
        <v>38000</v>
      </c>
      <c r="C293" s="503">
        <f t="shared" ref="C293:E293" si="48">C294+C295+C296+C297</f>
        <v>17000</v>
      </c>
      <c r="D293" s="539">
        <f t="shared" si="48"/>
        <v>6000</v>
      </c>
      <c r="E293" s="539">
        <f t="shared" si="48"/>
        <v>0</v>
      </c>
    </row>
    <row r="294" spans="1:5" ht="16.5" thickBot="1" x14ac:dyDescent="0.3">
      <c r="A294" s="493" t="s">
        <v>296</v>
      </c>
      <c r="B294" s="503">
        <v>38000</v>
      </c>
      <c r="C294" s="503">
        <v>17000</v>
      </c>
      <c r="D294" s="503">
        <v>6000</v>
      </c>
      <c r="E294" s="503">
        <v>0</v>
      </c>
    </row>
    <row r="295" spans="1:5" ht="16.5" thickBot="1" x14ac:dyDescent="0.3">
      <c r="A295" s="493" t="s">
        <v>311</v>
      </c>
      <c r="B295" s="503">
        <v>0</v>
      </c>
      <c r="C295" s="503">
        <v>0</v>
      </c>
      <c r="D295" s="503">
        <v>0</v>
      </c>
      <c r="E295" s="503">
        <v>0</v>
      </c>
    </row>
    <row r="296" spans="1:5" ht="16.5" thickBot="1" x14ac:dyDescent="0.3">
      <c r="A296" s="493" t="s">
        <v>312</v>
      </c>
      <c r="B296" s="503">
        <v>0</v>
      </c>
      <c r="C296" s="503">
        <v>0</v>
      </c>
      <c r="D296" s="503">
        <v>0</v>
      </c>
      <c r="E296" s="503">
        <v>0</v>
      </c>
    </row>
    <row r="297" spans="1:5" ht="16.5" thickBot="1" x14ac:dyDescent="0.3">
      <c r="A297" s="493" t="s">
        <v>313</v>
      </c>
      <c r="B297" s="503">
        <v>0</v>
      </c>
      <c r="C297" s="503">
        <v>0</v>
      </c>
      <c r="D297" s="503">
        <v>0</v>
      </c>
      <c r="E297" s="503">
        <v>0</v>
      </c>
    </row>
    <row r="298" spans="1:5" ht="16.5" thickBot="1" x14ac:dyDescent="0.3">
      <c r="A298" s="513" t="s">
        <v>31</v>
      </c>
      <c r="B298" s="538">
        <f>B288+B293</f>
        <v>38000</v>
      </c>
      <c r="C298" s="503">
        <f t="shared" ref="C298:E298" si="49">C288+C293</f>
        <v>17000</v>
      </c>
      <c r="D298" s="538">
        <f t="shared" si="49"/>
        <v>6000</v>
      </c>
      <c r="E298" s="539">
        <f t="shared" si="49"/>
        <v>0</v>
      </c>
    </row>
    <row r="299" spans="1:5" ht="16.5" thickBot="1" x14ac:dyDescent="0.3">
      <c r="A299" s="500" t="s">
        <v>56</v>
      </c>
      <c r="B299" s="1383" t="s">
        <v>478</v>
      </c>
      <c r="C299" s="1384"/>
      <c r="D299" s="1385"/>
      <c r="E299" s="1386"/>
    </row>
    <row r="300" spans="1:5" ht="48" thickBot="1" x14ac:dyDescent="0.3">
      <c r="A300" s="500" t="s">
        <v>82</v>
      </c>
      <c r="B300" s="540" t="s">
        <v>479</v>
      </c>
      <c r="C300" s="531" t="s">
        <v>306</v>
      </c>
      <c r="D300" s="1388" t="s">
        <v>901</v>
      </c>
      <c r="E300" s="1389"/>
    </row>
    <row r="301" spans="1:5" ht="16.5" thickBot="1" x14ac:dyDescent="0.3">
      <c r="A301" s="529"/>
      <c r="B301" s="1383"/>
      <c r="C301" s="1387"/>
      <c r="D301" s="1385"/>
      <c r="E301" s="1386"/>
    </row>
    <row r="302" spans="1:5" ht="16.5" thickBot="1" x14ac:dyDescent="0.3">
      <c r="A302" s="493" t="s">
        <v>15</v>
      </c>
      <c r="B302" s="1351" t="s">
        <v>480</v>
      </c>
      <c r="C302" s="1352"/>
      <c r="D302" s="1352"/>
      <c r="E302" s="1353"/>
    </row>
    <row r="303" spans="1:5" ht="16.5" thickBot="1" x14ac:dyDescent="0.3">
      <c r="A303" s="493" t="s">
        <v>16</v>
      </c>
      <c r="B303" s="1369" t="s">
        <v>481</v>
      </c>
      <c r="C303" s="1370"/>
      <c r="D303" s="1370"/>
      <c r="E303" s="1371"/>
    </row>
    <row r="304" spans="1:5" ht="15.75" x14ac:dyDescent="0.25">
      <c r="A304" s="1346"/>
      <c r="B304" s="501">
        <v>2019</v>
      </c>
      <c r="C304" s="501">
        <v>2020</v>
      </c>
      <c r="D304" s="501">
        <v>2021</v>
      </c>
      <c r="E304" s="501">
        <v>2022</v>
      </c>
    </row>
    <row r="305" spans="1:5" ht="16.5" thickBot="1" x14ac:dyDescent="0.3">
      <c r="A305" s="1347"/>
      <c r="B305" s="502" t="s">
        <v>8</v>
      </c>
      <c r="C305" s="502" t="s">
        <v>9</v>
      </c>
      <c r="D305" s="502" t="s">
        <v>9</v>
      </c>
      <c r="E305" s="502" t="s">
        <v>9</v>
      </c>
    </row>
    <row r="306" spans="1:5" ht="16.5" thickBot="1" x14ac:dyDescent="0.3">
      <c r="A306" s="493" t="s">
        <v>17</v>
      </c>
      <c r="B306" s="503">
        <v>1</v>
      </c>
      <c r="C306" s="503">
        <v>0</v>
      </c>
      <c r="D306" s="503">
        <v>0</v>
      </c>
      <c r="E306" s="503">
        <v>0</v>
      </c>
    </row>
    <row r="307" spans="1:5" ht="16.5" thickBot="1" x14ac:dyDescent="0.3">
      <c r="A307" s="493" t="s">
        <v>18</v>
      </c>
      <c r="B307" s="503">
        <v>50400</v>
      </c>
      <c r="C307" s="503">
        <v>0</v>
      </c>
      <c r="D307" s="503">
        <v>0</v>
      </c>
      <c r="E307" s="503">
        <v>0</v>
      </c>
    </row>
    <row r="308" spans="1:5" ht="16.5" thickBot="1" x14ac:dyDescent="0.3">
      <c r="A308" s="493" t="s">
        <v>19</v>
      </c>
      <c r="B308" s="503">
        <f>B307/B306</f>
        <v>50400</v>
      </c>
      <c r="C308" s="503" t="e">
        <f t="shared" ref="C308:E308" si="50">C307/C306</f>
        <v>#DIV/0!</v>
      </c>
      <c r="D308" s="503" t="e">
        <f t="shared" si="50"/>
        <v>#DIV/0!</v>
      </c>
      <c r="E308" s="503" t="e">
        <f t="shared" si="50"/>
        <v>#DIV/0!</v>
      </c>
    </row>
    <row r="309" spans="1:5" ht="16.5" thickBot="1" x14ac:dyDescent="0.3">
      <c r="A309" s="493" t="s">
        <v>20</v>
      </c>
      <c r="B309" s="504" t="s">
        <v>21</v>
      </c>
      <c r="C309" s="505">
        <f>C306/B306-1</f>
        <v>-1</v>
      </c>
      <c r="D309" s="505" t="e">
        <f t="shared" ref="D309:E311" si="51">D306/C306-1</f>
        <v>#DIV/0!</v>
      </c>
      <c r="E309" s="505" t="e">
        <f t="shared" si="51"/>
        <v>#DIV/0!</v>
      </c>
    </row>
    <row r="310" spans="1:5" ht="16.5" thickBot="1" x14ac:dyDescent="0.3">
      <c r="A310" s="493" t="s">
        <v>22</v>
      </c>
      <c r="B310" s="504" t="s">
        <v>21</v>
      </c>
      <c r="C310" s="505">
        <f>C307/B307-1</f>
        <v>-1</v>
      </c>
      <c r="D310" s="505" t="e">
        <f t="shared" si="51"/>
        <v>#DIV/0!</v>
      </c>
      <c r="E310" s="505" t="e">
        <f t="shared" si="51"/>
        <v>#DIV/0!</v>
      </c>
    </row>
    <row r="311" spans="1:5" ht="16.5" thickBot="1" x14ac:dyDescent="0.3">
      <c r="A311" s="493" t="s">
        <v>23</v>
      </c>
      <c r="B311" s="504" t="s">
        <v>21</v>
      </c>
      <c r="C311" s="505" t="e">
        <f>C308/B308-1</f>
        <v>#DIV/0!</v>
      </c>
      <c r="D311" s="505" t="e">
        <f t="shared" si="51"/>
        <v>#DIV/0!</v>
      </c>
      <c r="E311" s="505" t="e">
        <f t="shared" si="51"/>
        <v>#DIV/0!</v>
      </c>
    </row>
    <row r="312" spans="1:5" ht="16.5" thickBot="1" x14ac:dyDescent="0.3">
      <c r="A312" s="1390" t="s">
        <v>902</v>
      </c>
      <c r="B312" s="1391"/>
      <c r="C312" s="1391"/>
      <c r="D312" s="1391"/>
      <c r="E312" s="1392"/>
    </row>
    <row r="313" spans="1:5" ht="15.75" x14ac:dyDescent="0.25">
      <c r="A313" s="1381"/>
      <c r="B313" s="501">
        <v>2019</v>
      </c>
      <c r="C313" s="501">
        <v>2020</v>
      </c>
      <c r="D313" s="501">
        <v>2021</v>
      </c>
      <c r="E313" s="501">
        <v>2022</v>
      </c>
    </row>
    <row r="314" spans="1:5" ht="16.5" thickBot="1" x14ac:dyDescent="0.3">
      <c r="A314" s="1382"/>
      <c r="B314" s="502" t="s">
        <v>8</v>
      </c>
      <c r="C314" s="502" t="s">
        <v>9</v>
      </c>
      <c r="D314" s="502" t="s">
        <v>9</v>
      </c>
      <c r="E314" s="502" t="s">
        <v>9</v>
      </c>
    </row>
    <row r="315" spans="1:5" ht="16.5" thickBot="1" x14ac:dyDescent="0.3">
      <c r="A315" s="493" t="s">
        <v>42</v>
      </c>
      <c r="B315" s="503">
        <f>B316+B317+B318+B319</f>
        <v>0</v>
      </c>
      <c r="C315" s="503">
        <f t="shared" ref="C315:E320" si="52">C316+C317+C318+C319</f>
        <v>0</v>
      </c>
      <c r="D315" s="503">
        <f t="shared" si="52"/>
        <v>0</v>
      </c>
      <c r="E315" s="503">
        <f t="shared" si="52"/>
        <v>0</v>
      </c>
    </row>
    <row r="316" spans="1:5" ht="16.5" thickBot="1" x14ac:dyDescent="0.3">
      <c r="A316" s="493" t="s">
        <v>296</v>
      </c>
      <c r="B316" s="503">
        <v>0</v>
      </c>
      <c r="C316" s="503">
        <v>0</v>
      </c>
      <c r="D316" s="503">
        <f t="shared" si="52"/>
        <v>0</v>
      </c>
      <c r="E316" s="503">
        <f t="shared" si="52"/>
        <v>0</v>
      </c>
    </row>
    <row r="317" spans="1:5" ht="16.5" thickBot="1" x14ac:dyDescent="0.3">
      <c r="A317" s="493" t="s">
        <v>311</v>
      </c>
      <c r="B317" s="503">
        <v>0</v>
      </c>
      <c r="C317" s="503">
        <f t="shared" si="52"/>
        <v>0</v>
      </c>
      <c r="D317" s="503">
        <f t="shared" si="52"/>
        <v>0</v>
      </c>
      <c r="E317" s="503">
        <f t="shared" si="52"/>
        <v>0</v>
      </c>
    </row>
    <row r="318" spans="1:5" ht="16.5" thickBot="1" x14ac:dyDescent="0.3">
      <c r="A318" s="493" t="s">
        <v>312</v>
      </c>
      <c r="B318" s="503">
        <v>0</v>
      </c>
      <c r="C318" s="503">
        <f t="shared" si="52"/>
        <v>0</v>
      </c>
      <c r="D318" s="503">
        <f t="shared" si="52"/>
        <v>0</v>
      </c>
      <c r="E318" s="503">
        <f t="shared" si="52"/>
        <v>0</v>
      </c>
    </row>
    <row r="319" spans="1:5" ht="16.5" thickBot="1" x14ac:dyDescent="0.3">
      <c r="A319" s="493" t="s">
        <v>313</v>
      </c>
      <c r="B319" s="503">
        <v>0</v>
      </c>
      <c r="C319" s="503">
        <f t="shared" si="52"/>
        <v>0</v>
      </c>
      <c r="D319" s="503">
        <f t="shared" si="52"/>
        <v>0</v>
      </c>
      <c r="E319" s="503">
        <f t="shared" si="52"/>
        <v>0</v>
      </c>
    </row>
    <row r="320" spans="1:5" ht="16.5" thickBot="1" x14ac:dyDescent="0.3">
      <c r="A320" s="493" t="s">
        <v>43</v>
      </c>
      <c r="B320" s="503">
        <f>B321+B322+B323+B324</f>
        <v>50400</v>
      </c>
      <c r="C320" s="503">
        <f t="shared" si="52"/>
        <v>0</v>
      </c>
      <c r="D320" s="503">
        <f t="shared" si="52"/>
        <v>0</v>
      </c>
      <c r="E320" s="503">
        <f t="shared" si="52"/>
        <v>0</v>
      </c>
    </row>
    <row r="321" spans="1:5" ht="16.5" thickBot="1" x14ac:dyDescent="0.3">
      <c r="A321" s="493" t="s">
        <v>296</v>
      </c>
      <c r="B321" s="503">
        <v>50400</v>
      </c>
      <c r="C321" s="503">
        <v>0</v>
      </c>
      <c r="D321" s="503">
        <v>0</v>
      </c>
      <c r="E321" s="503">
        <v>0</v>
      </c>
    </row>
    <row r="322" spans="1:5" ht="16.5" thickBot="1" x14ac:dyDescent="0.3">
      <c r="A322" s="493" t="s">
        <v>311</v>
      </c>
      <c r="B322" s="503">
        <v>0</v>
      </c>
      <c r="C322" s="503">
        <v>0</v>
      </c>
      <c r="D322" s="503">
        <v>0</v>
      </c>
      <c r="E322" s="503">
        <v>0</v>
      </c>
    </row>
    <row r="323" spans="1:5" ht="16.5" thickBot="1" x14ac:dyDescent="0.3">
      <c r="A323" s="493" t="s">
        <v>312</v>
      </c>
      <c r="B323" s="503">
        <v>0</v>
      </c>
      <c r="C323" s="503">
        <v>0</v>
      </c>
      <c r="D323" s="503">
        <v>0</v>
      </c>
      <c r="E323" s="503">
        <v>0</v>
      </c>
    </row>
    <row r="324" spans="1:5" ht="16.5" thickBot="1" x14ac:dyDescent="0.3">
      <c r="A324" s="493" t="s">
        <v>313</v>
      </c>
      <c r="B324" s="503">
        <v>0</v>
      </c>
      <c r="C324" s="503">
        <v>0</v>
      </c>
      <c r="D324" s="503">
        <v>0</v>
      </c>
      <c r="E324" s="503">
        <v>0</v>
      </c>
    </row>
    <row r="325" spans="1:5" ht="16.5" thickBot="1" x14ac:dyDescent="0.3">
      <c r="A325" s="513" t="s">
        <v>31</v>
      </c>
      <c r="B325" s="503">
        <f>B315+B320</f>
        <v>50400</v>
      </c>
      <c r="C325" s="503">
        <f t="shared" ref="C325:E325" si="53">C315+C320</f>
        <v>0</v>
      </c>
      <c r="D325" s="503">
        <f t="shared" si="53"/>
        <v>0</v>
      </c>
      <c r="E325" s="503">
        <f t="shared" si="53"/>
        <v>0</v>
      </c>
    </row>
    <row r="326" spans="1:5" ht="79.5" thickBot="1" x14ac:dyDescent="0.3">
      <c r="A326" s="500" t="s">
        <v>33</v>
      </c>
      <c r="B326" s="541" t="s">
        <v>903</v>
      </c>
      <c r="C326" s="542" t="s">
        <v>306</v>
      </c>
      <c r="D326" s="1388" t="s">
        <v>904</v>
      </c>
      <c r="E326" s="1389"/>
    </row>
    <row r="327" spans="1:5" ht="16.5" thickBot="1" x14ac:dyDescent="0.3">
      <c r="A327" s="493" t="s">
        <v>15</v>
      </c>
      <c r="B327" s="1351" t="s">
        <v>482</v>
      </c>
      <c r="C327" s="1352"/>
      <c r="D327" s="1352"/>
      <c r="E327" s="1353"/>
    </row>
    <row r="328" spans="1:5" ht="16.5" thickBot="1" x14ac:dyDescent="0.3">
      <c r="A328" s="493" t="s">
        <v>16</v>
      </c>
      <c r="B328" s="1369" t="s">
        <v>41</v>
      </c>
      <c r="C328" s="1370"/>
      <c r="D328" s="1370"/>
      <c r="E328" s="1371"/>
    </row>
    <row r="329" spans="1:5" ht="15.75" x14ac:dyDescent="0.25">
      <c r="A329" s="1346"/>
      <c r="B329" s="501">
        <v>2019</v>
      </c>
      <c r="C329" s="501">
        <v>2020</v>
      </c>
      <c r="D329" s="501">
        <v>2021</v>
      </c>
      <c r="E329" s="501">
        <v>2022</v>
      </c>
    </row>
    <row r="330" spans="1:5" ht="16.5" thickBot="1" x14ac:dyDescent="0.3">
      <c r="A330" s="1347"/>
      <c r="B330" s="502" t="s">
        <v>8</v>
      </c>
      <c r="C330" s="543" t="s">
        <v>9</v>
      </c>
      <c r="D330" s="502" t="s">
        <v>9</v>
      </c>
      <c r="E330" s="502" t="s">
        <v>9</v>
      </c>
    </row>
    <row r="331" spans="1:5" ht="16.5" thickBot="1" x14ac:dyDescent="0.3">
      <c r="A331" s="493" t="s">
        <v>17</v>
      </c>
      <c r="B331" s="544">
        <v>1</v>
      </c>
      <c r="C331" s="544">
        <v>0</v>
      </c>
      <c r="D331" s="544">
        <v>0</v>
      </c>
      <c r="E331" s="544">
        <v>0</v>
      </c>
    </row>
    <row r="332" spans="1:5" ht="16.5" thickBot="1" x14ac:dyDescent="0.3">
      <c r="A332" s="493" t="s">
        <v>18</v>
      </c>
      <c r="B332" s="545">
        <v>8000</v>
      </c>
      <c r="C332" s="545">
        <v>0</v>
      </c>
      <c r="D332" s="503">
        <v>0</v>
      </c>
      <c r="E332" s="503">
        <v>0</v>
      </c>
    </row>
    <row r="333" spans="1:5" ht="16.5" thickBot="1" x14ac:dyDescent="0.3">
      <c r="A333" s="493" t="s">
        <v>19</v>
      </c>
      <c r="B333" s="503">
        <f>B332/B331</f>
        <v>8000</v>
      </c>
      <c r="C333" s="545" t="e">
        <f t="shared" ref="C333:E333" si="54">C332/C331</f>
        <v>#DIV/0!</v>
      </c>
      <c r="D333" s="503" t="e">
        <f t="shared" si="54"/>
        <v>#DIV/0!</v>
      </c>
      <c r="E333" s="503" t="e">
        <f t="shared" si="54"/>
        <v>#DIV/0!</v>
      </c>
    </row>
    <row r="334" spans="1:5" ht="16.5" thickBot="1" x14ac:dyDescent="0.3">
      <c r="A334" s="493" t="s">
        <v>20</v>
      </c>
      <c r="B334" s="504" t="s">
        <v>21</v>
      </c>
      <c r="C334" s="546">
        <f>C331/B331-1</f>
        <v>-1</v>
      </c>
      <c r="D334" s="505" t="e">
        <f t="shared" ref="D334:E336" si="55">D331/C331-1</f>
        <v>#DIV/0!</v>
      </c>
      <c r="E334" s="505" t="e">
        <f t="shared" si="55"/>
        <v>#DIV/0!</v>
      </c>
    </row>
    <row r="335" spans="1:5" ht="16.5" thickBot="1" x14ac:dyDescent="0.3">
      <c r="A335" s="493" t="s">
        <v>22</v>
      </c>
      <c r="B335" s="504" t="s">
        <v>21</v>
      </c>
      <c r="C335" s="546">
        <f>C332/B332-1</f>
        <v>-1</v>
      </c>
      <c r="D335" s="505" t="e">
        <f t="shared" si="55"/>
        <v>#DIV/0!</v>
      </c>
      <c r="E335" s="505" t="e">
        <f t="shared" si="55"/>
        <v>#DIV/0!</v>
      </c>
    </row>
    <row r="336" spans="1:5" ht="16.5" thickBot="1" x14ac:dyDescent="0.3">
      <c r="A336" s="493" t="s">
        <v>23</v>
      </c>
      <c r="B336" s="504" t="s">
        <v>21</v>
      </c>
      <c r="C336" s="546" t="e">
        <f>C333/B333-1</f>
        <v>#DIV/0!</v>
      </c>
      <c r="D336" s="505" t="e">
        <f t="shared" si="55"/>
        <v>#DIV/0!</v>
      </c>
      <c r="E336" s="505" t="e">
        <f t="shared" si="55"/>
        <v>#DIV/0!</v>
      </c>
    </row>
    <row r="337" spans="1:5" ht="16.5" thickBot="1" x14ac:dyDescent="0.3">
      <c r="A337" s="1390" t="s">
        <v>905</v>
      </c>
      <c r="B337" s="1391"/>
      <c r="C337" s="1391"/>
      <c r="D337" s="1391"/>
      <c r="E337" s="1392"/>
    </row>
    <row r="338" spans="1:5" ht="15.75" x14ac:dyDescent="0.25">
      <c r="A338" s="1381"/>
      <c r="B338" s="501">
        <v>2019</v>
      </c>
      <c r="C338" s="501">
        <v>2020</v>
      </c>
      <c r="D338" s="501">
        <v>2021</v>
      </c>
      <c r="E338" s="501">
        <v>2022</v>
      </c>
    </row>
    <row r="339" spans="1:5" ht="16.5" thickBot="1" x14ac:dyDescent="0.3">
      <c r="A339" s="1382"/>
      <c r="B339" s="502" t="s">
        <v>8</v>
      </c>
      <c r="C339" s="502" t="s">
        <v>9</v>
      </c>
      <c r="D339" s="502" t="s">
        <v>9</v>
      </c>
      <c r="E339" s="502" t="s">
        <v>9</v>
      </c>
    </row>
    <row r="340" spans="1:5" ht="16.5" thickBot="1" x14ac:dyDescent="0.3">
      <c r="A340" s="493" t="s">
        <v>42</v>
      </c>
      <c r="B340" s="503">
        <f>B341+B342+B343+B344</f>
        <v>0</v>
      </c>
      <c r="C340" s="503">
        <f t="shared" ref="C340:E345" si="56">C341+C342+C343+C344</f>
        <v>0</v>
      </c>
      <c r="D340" s="503">
        <f t="shared" si="56"/>
        <v>0</v>
      </c>
      <c r="E340" s="503">
        <f t="shared" si="56"/>
        <v>0</v>
      </c>
    </row>
    <row r="341" spans="1:5" ht="16.5" thickBot="1" x14ac:dyDescent="0.3">
      <c r="A341" s="493" t="s">
        <v>296</v>
      </c>
      <c r="B341" s="503">
        <v>0</v>
      </c>
      <c r="C341" s="503">
        <f t="shared" si="56"/>
        <v>0</v>
      </c>
      <c r="D341" s="503">
        <f t="shared" si="56"/>
        <v>0</v>
      </c>
      <c r="E341" s="503">
        <f t="shared" si="56"/>
        <v>0</v>
      </c>
    </row>
    <row r="342" spans="1:5" ht="16.5" thickBot="1" x14ac:dyDescent="0.3">
      <c r="A342" s="493" t="s">
        <v>311</v>
      </c>
      <c r="B342" s="503">
        <v>0</v>
      </c>
      <c r="C342" s="503">
        <f t="shared" si="56"/>
        <v>0</v>
      </c>
      <c r="D342" s="503">
        <f t="shared" si="56"/>
        <v>0</v>
      </c>
      <c r="E342" s="503">
        <f t="shared" si="56"/>
        <v>0</v>
      </c>
    </row>
    <row r="343" spans="1:5" ht="16.5" thickBot="1" x14ac:dyDescent="0.3">
      <c r="A343" s="493" t="s">
        <v>312</v>
      </c>
      <c r="B343" s="503">
        <v>0</v>
      </c>
      <c r="C343" s="503">
        <f t="shared" si="56"/>
        <v>0</v>
      </c>
      <c r="D343" s="503">
        <f t="shared" si="56"/>
        <v>0</v>
      </c>
      <c r="E343" s="503">
        <f t="shared" si="56"/>
        <v>0</v>
      </c>
    </row>
    <row r="344" spans="1:5" ht="16.5" thickBot="1" x14ac:dyDescent="0.3">
      <c r="A344" s="493" t="s">
        <v>313</v>
      </c>
      <c r="B344" s="503">
        <v>0</v>
      </c>
      <c r="C344" s="503">
        <f t="shared" si="56"/>
        <v>0</v>
      </c>
      <c r="D344" s="503">
        <f t="shared" si="56"/>
        <v>0</v>
      </c>
      <c r="E344" s="503">
        <f t="shared" si="56"/>
        <v>0</v>
      </c>
    </row>
    <row r="345" spans="1:5" ht="16.5" thickBot="1" x14ac:dyDescent="0.3">
      <c r="A345" s="493" t="s">
        <v>43</v>
      </c>
      <c r="B345" s="503">
        <f>B346+B347+B348+B349</f>
        <v>8000</v>
      </c>
      <c r="C345" s="503">
        <f t="shared" si="56"/>
        <v>0</v>
      </c>
      <c r="D345" s="503">
        <f t="shared" si="56"/>
        <v>0</v>
      </c>
      <c r="E345" s="503">
        <f t="shared" si="56"/>
        <v>0</v>
      </c>
    </row>
    <row r="346" spans="1:5" ht="16.5" thickBot="1" x14ac:dyDescent="0.3">
      <c r="A346" s="493" t="s">
        <v>296</v>
      </c>
      <c r="B346" s="503">
        <v>8000</v>
      </c>
      <c r="C346" s="503">
        <v>0</v>
      </c>
      <c r="D346" s="503">
        <v>0</v>
      </c>
      <c r="E346" s="503">
        <v>0</v>
      </c>
    </row>
    <row r="347" spans="1:5" ht="16.5" thickBot="1" x14ac:dyDescent="0.3">
      <c r="A347" s="493" t="s">
        <v>311</v>
      </c>
      <c r="B347" s="503">
        <v>0</v>
      </c>
      <c r="C347" s="503">
        <v>0</v>
      </c>
      <c r="D347" s="503">
        <v>0</v>
      </c>
      <c r="E347" s="503">
        <v>0</v>
      </c>
    </row>
    <row r="348" spans="1:5" ht="16.5" thickBot="1" x14ac:dyDescent="0.3">
      <c r="A348" s="493" t="s">
        <v>312</v>
      </c>
      <c r="B348" s="503">
        <v>0</v>
      </c>
      <c r="C348" s="503">
        <v>0</v>
      </c>
      <c r="D348" s="503">
        <v>0</v>
      </c>
      <c r="E348" s="503">
        <v>0</v>
      </c>
    </row>
    <row r="349" spans="1:5" ht="16.5" thickBot="1" x14ac:dyDescent="0.3">
      <c r="A349" s="493" t="s">
        <v>313</v>
      </c>
      <c r="B349" s="503">
        <v>0</v>
      </c>
      <c r="C349" s="503">
        <v>0</v>
      </c>
      <c r="D349" s="503">
        <v>0</v>
      </c>
      <c r="E349" s="503">
        <v>0</v>
      </c>
    </row>
    <row r="350" spans="1:5" ht="16.5" thickBot="1" x14ac:dyDescent="0.3">
      <c r="A350" s="513" t="s">
        <v>34</v>
      </c>
      <c r="B350" s="503">
        <f>B340+B345</f>
        <v>8000</v>
      </c>
      <c r="C350" s="503">
        <v>0</v>
      </c>
      <c r="D350" s="503">
        <v>0</v>
      </c>
      <c r="E350" s="503">
        <v>0</v>
      </c>
    </row>
    <row r="351" spans="1:5" ht="63.75" thickBot="1" x14ac:dyDescent="0.3">
      <c r="A351" s="500" t="s">
        <v>35</v>
      </c>
      <c r="B351" s="541" t="s">
        <v>483</v>
      </c>
      <c r="C351" s="542" t="s">
        <v>306</v>
      </c>
      <c r="D351" s="1388" t="s">
        <v>906</v>
      </c>
      <c r="E351" s="1389"/>
    </row>
    <row r="352" spans="1:5" ht="16.5" thickBot="1" x14ac:dyDescent="0.3">
      <c r="A352" s="493" t="s">
        <v>15</v>
      </c>
      <c r="B352" s="1351" t="s">
        <v>907</v>
      </c>
      <c r="C352" s="1352"/>
      <c r="D352" s="1352"/>
      <c r="E352" s="1353"/>
    </row>
    <row r="353" spans="1:5" ht="16.5" thickBot="1" x14ac:dyDescent="0.3">
      <c r="A353" s="493" t="s">
        <v>16</v>
      </c>
      <c r="B353" s="1369" t="s">
        <v>41</v>
      </c>
      <c r="C353" s="1370"/>
      <c r="D353" s="1370"/>
      <c r="E353" s="1371"/>
    </row>
    <row r="354" spans="1:5" ht="15.75" x14ac:dyDescent="0.25">
      <c r="A354" s="1346"/>
      <c r="B354" s="501">
        <v>2019</v>
      </c>
      <c r="C354" s="501">
        <v>2020</v>
      </c>
      <c r="D354" s="501">
        <v>2021</v>
      </c>
      <c r="E354" s="501">
        <v>2022</v>
      </c>
    </row>
    <row r="355" spans="1:5" ht="16.5" thickBot="1" x14ac:dyDescent="0.3">
      <c r="A355" s="1347"/>
      <c r="B355" s="502" t="s">
        <v>8</v>
      </c>
      <c r="C355" s="543" t="s">
        <v>9</v>
      </c>
      <c r="D355" s="502" t="s">
        <v>9</v>
      </c>
      <c r="E355" s="502" t="s">
        <v>9</v>
      </c>
    </row>
    <row r="356" spans="1:5" ht="16.5" thickBot="1" x14ac:dyDescent="0.3">
      <c r="A356" s="493" t="s">
        <v>17</v>
      </c>
      <c r="B356" s="504">
        <v>1</v>
      </c>
      <c r="C356" s="544">
        <v>1</v>
      </c>
      <c r="D356" s="504">
        <v>0</v>
      </c>
      <c r="E356" s="504">
        <v>0</v>
      </c>
    </row>
    <row r="357" spans="1:5" ht="16.5" thickBot="1" x14ac:dyDescent="0.3">
      <c r="A357" s="493" t="s">
        <v>18</v>
      </c>
      <c r="B357" s="545">
        <v>15900</v>
      </c>
      <c r="C357" s="545">
        <v>10000</v>
      </c>
      <c r="D357" s="503">
        <v>0</v>
      </c>
      <c r="E357" s="503">
        <v>0</v>
      </c>
    </row>
    <row r="358" spans="1:5" ht="16.5" thickBot="1" x14ac:dyDescent="0.3">
      <c r="A358" s="493" t="s">
        <v>19</v>
      </c>
      <c r="B358" s="503">
        <f>B357/B356</f>
        <v>15900</v>
      </c>
      <c r="C358" s="545">
        <f t="shared" ref="C358:E358" si="57">C357/C356</f>
        <v>10000</v>
      </c>
      <c r="D358" s="503" t="e">
        <f t="shared" si="57"/>
        <v>#DIV/0!</v>
      </c>
      <c r="E358" s="503" t="e">
        <f t="shared" si="57"/>
        <v>#DIV/0!</v>
      </c>
    </row>
    <row r="359" spans="1:5" ht="16.5" thickBot="1" x14ac:dyDescent="0.3">
      <c r="A359" s="493" t="s">
        <v>20</v>
      </c>
      <c r="B359" s="504" t="s">
        <v>21</v>
      </c>
      <c r="C359" s="546">
        <f>C356/B356-1</f>
        <v>0</v>
      </c>
      <c r="D359" s="505">
        <f t="shared" ref="D359:E361" si="58">D356/C356-1</f>
        <v>-1</v>
      </c>
      <c r="E359" s="505" t="e">
        <f t="shared" si="58"/>
        <v>#DIV/0!</v>
      </c>
    </row>
    <row r="360" spans="1:5" ht="16.5" thickBot="1" x14ac:dyDescent="0.3">
      <c r="A360" s="493" t="s">
        <v>22</v>
      </c>
      <c r="B360" s="504" t="s">
        <v>21</v>
      </c>
      <c r="C360" s="546">
        <f>C357/B357-1</f>
        <v>-0.37106918238993714</v>
      </c>
      <c r="D360" s="505">
        <f t="shared" si="58"/>
        <v>-1</v>
      </c>
      <c r="E360" s="505" t="e">
        <f t="shared" si="58"/>
        <v>#DIV/0!</v>
      </c>
    </row>
    <row r="361" spans="1:5" ht="16.5" thickBot="1" x14ac:dyDescent="0.3">
      <c r="A361" s="493" t="s">
        <v>23</v>
      </c>
      <c r="B361" s="504" t="s">
        <v>21</v>
      </c>
      <c r="C361" s="546">
        <f>C358/B358-1</f>
        <v>-0.37106918238993714</v>
      </c>
      <c r="D361" s="505" t="e">
        <f t="shared" si="58"/>
        <v>#DIV/0!</v>
      </c>
      <c r="E361" s="505" t="e">
        <f t="shared" si="58"/>
        <v>#DIV/0!</v>
      </c>
    </row>
    <row r="362" spans="1:5" ht="16.5" thickBot="1" x14ac:dyDescent="0.3">
      <c r="A362" s="1390" t="s">
        <v>908</v>
      </c>
      <c r="B362" s="1391"/>
      <c r="C362" s="1391"/>
      <c r="D362" s="1391"/>
      <c r="E362" s="1392"/>
    </row>
    <row r="363" spans="1:5" ht="15.75" x14ac:dyDescent="0.25">
      <c r="A363" s="1381"/>
      <c r="B363" s="501">
        <v>2019</v>
      </c>
      <c r="C363" s="501">
        <v>2020</v>
      </c>
      <c r="D363" s="501">
        <v>2021</v>
      </c>
      <c r="E363" s="501">
        <v>2022</v>
      </c>
    </row>
    <row r="364" spans="1:5" ht="16.5" thickBot="1" x14ac:dyDescent="0.3">
      <c r="A364" s="1382"/>
      <c r="B364" s="502" t="s">
        <v>8</v>
      </c>
      <c r="C364" s="502" t="s">
        <v>9</v>
      </c>
      <c r="D364" s="502" t="s">
        <v>9</v>
      </c>
      <c r="E364" s="502" t="s">
        <v>9</v>
      </c>
    </row>
    <row r="365" spans="1:5" ht="16.5" thickBot="1" x14ac:dyDescent="0.3">
      <c r="A365" s="493" t="s">
        <v>42</v>
      </c>
      <c r="B365" s="503">
        <f>B366+B367+B368+B369</f>
        <v>0</v>
      </c>
      <c r="C365" s="503">
        <f t="shared" ref="C365:E365" si="59">C366+C367+C368+C369</f>
        <v>0</v>
      </c>
      <c r="D365" s="503">
        <f t="shared" si="59"/>
        <v>0</v>
      </c>
      <c r="E365" s="503">
        <f t="shared" si="59"/>
        <v>0</v>
      </c>
    </row>
    <row r="366" spans="1:5" ht="16.5" thickBot="1" x14ac:dyDescent="0.3">
      <c r="A366" s="493" t="s">
        <v>296</v>
      </c>
      <c r="B366" s="503">
        <v>0</v>
      </c>
      <c r="C366" s="503">
        <v>0</v>
      </c>
      <c r="D366" s="503">
        <v>0</v>
      </c>
      <c r="E366" s="503">
        <v>0</v>
      </c>
    </row>
    <row r="367" spans="1:5" ht="16.5" thickBot="1" x14ac:dyDescent="0.3">
      <c r="A367" s="493" t="s">
        <v>311</v>
      </c>
      <c r="B367" s="503">
        <v>0</v>
      </c>
      <c r="C367" s="503">
        <v>0</v>
      </c>
      <c r="D367" s="503">
        <v>0</v>
      </c>
      <c r="E367" s="503">
        <v>0</v>
      </c>
    </row>
    <row r="368" spans="1:5" ht="16.5" thickBot="1" x14ac:dyDescent="0.3">
      <c r="A368" s="493" t="s">
        <v>312</v>
      </c>
      <c r="B368" s="503">
        <v>0</v>
      </c>
      <c r="C368" s="503">
        <v>0</v>
      </c>
      <c r="D368" s="503">
        <v>0</v>
      </c>
      <c r="E368" s="503">
        <v>0</v>
      </c>
    </row>
    <row r="369" spans="1:5" ht="16.5" thickBot="1" x14ac:dyDescent="0.3">
      <c r="A369" s="493" t="s">
        <v>313</v>
      </c>
      <c r="B369" s="503">
        <v>0</v>
      </c>
      <c r="C369" s="503">
        <v>0</v>
      </c>
      <c r="D369" s="503">
        <v>0</v>
      </c>
      <c r="E369" s="503">
        <v>0</v>
      </c>
    </row>
    <row r="370" spans="1:5" ht="16.5" thickBot="1" x14ac:dyDescent="0.3">
      <c r="A370" s="493" t="s">
        <v>43</v>
      </c>
      <c r="B370" s="503">
        <f>B371+B372+B373+B374</f>
        <v>15900</v>
      </c>
      <c r="C370" s="503">
        <f t="shared" ref="C370:E370" si="60">C371+C372+C373+C374</f>
        <v>10000</v>
      </c>
      <c r="D370" s="503">
        <f t="shared" si="60"/>
        <v>0</v>
      </c>
      <c r="E370" s="503">
        <f t="shared" si="60"/>
        <v>0</v>
      </c>
    </row>
    <row r="371" spans="1:5" ht="16.5" thickBot="1" x14ac:dyDescent="0.3">
      <c r="A371" s="493" t="s">
        <v>296</v>
      </c>
      <c r="B371" s="503">
        <v>15900</v>
      </c>
      <c r="C371" s="503">
        <v>10000</v>
      </c>
      <c r="D371" s="503">
        <v>0</v>
      </c>
      <c r="E371" s="503">
        <v>0</v>
      </c>
    </row>
    <row r="372" spans="1:5" ht="16.5" thickBot="1" x14ac:dyDescent="0.3">
      <c r="A372" s="493" t="s">
        <v>311</v>
      </c>
      <c r="B372" s="503"/>
      <c r="C372" s="503"/>
      <c r="D372" s="503">
        <v>0</v>
      </c>
      <c r="E372" s="503">
        <v>0</v>
      </c>
    </row>
    <row r="373" spans="1:5" ht="16.5" thickBot="1" x14ac:dyDescent="0.3">
      <c r="A373" s="493" t="s">
        <v>312</v>
      </c>
      <c r="B373" s="503"/>
      <c r="C373" s="503"/>
      <c r="D373" s="503">
        <v>0</v>
      </c>
      <c r="E373" s="503">
        <v>0</v>
      </c>
    </row>
    <row r="374" spans="1:5" ht="16.5" thickBot="1" x14ac:dyDescent="0.3">
      <c r="A374" s="493" t="s">
        <v>313</v>
      </c>
      <c r="B374" s="14"/>
      <c r="C374" s="14"/>
      <c r="D374" s="503">
        <v>0</v>
      </c>
      <c r="E374" s="503">
        <v>0</v>
      </c>
    </row>
    <row r="375" spans="1:5" ht="16.5" thickBot="1" x14ac:dyDescent="0.3">
      <c r="A375" s="513" t="s">
        <v>36</v>
      </c>
      <c r="B375" s="503">
        <f>B365+B370</f>
        <v>15900</v>
      </c>
      <c r="C375" s="503">
        <f t="shared" ref="C375:E375" si="61">C365+C370</f>
        <v>10000</v>
      </c>
      <c r="D375" s="503">
        <f t="shared" si="61"/>
        <v>0</v>
      </c>
      <c r="E375" s="503">
        <f t="shared" si="61"/>
        <v>0</v>
      </c>
    </row>
    <row r="376" spans="1:5" ht="111" thickBot="1" x14ac:dyDescent="0.3">
      <c r="A376" s="500" t="s">
        <v>37</v>
      </c>
      <c r="B376" s="541" t="s">
        <v>484</v>
      </c>
      <c r="C376" s="542" t="s">
        <v>306</v>
      </c>
      <c r="D376" s="1388" t="s">
        <v>909</v>
      </c>
      <c r="E376" s="1389"/>
    </row>
    <row r="377" spans="1:5" ht="16.5" thickBot="1" x14ac:dyDescent="0.3">
      <c r="A377" s="493" t="s">
        <v>15</v>
      </c>
      <c r="B377" s="1351" t="s">
        <v>484</v>
      </c>
      <c r="C377" s="1352"/>
      <c r="D377" s="1352"/>
      <c r="E377" s="1353"/>
    </row>
    <row r="378" spans="1:5" ht="16.5" thickBot="1" x14ac:dyDescent="0.3">
      <c r="A378" s="493" t="s">
        <v>16</v>
      </c>
      <c r="B378" s="1369" t="s">
        <v>41</v>
      </c>
      <c r="C378" s="1370"/>
      <c r="D378" s="1370"/>
      <c r="E378" s="1371"/>
    </row>
    <row r="379" spans="1:5" ht="15.75" x14ac:dyDescent="0.25">
      <c r="A379" s="1346"/>
      <c r="B379" s="501">
        <v>2019</v>
      </c>
      <c r="C379" s="501">
        <v>2020</v>
      </c>
      <c r="D379" s="501">
        <v>2021</v>
      </c>
      <c r="E379" s="501">
        <v>2022</v>
      </c>
    </row>
    <row r="380" spans="1:5" ht="16.5" thickBot="1" x14ac:dyDescent="0.3">
      <c r="A380" s="1347"/>
      <c r="B380" s="502" t="s">
        <v>8</v>
      </c>
      <c r="C380" s="543" t="s">
        <v>9</v>
      </c>
      <c r="D380" s="502" t="s">
        <v>9</v>
      </c>
      <c r="E380" s="502" t="s">
        <v>9</v>
      </c>
    </row>
    <row r="381" spans="1:5" ht="16.5" thickBot="1" x14ac:dyDescent="0.3">
      <c r="A381" s="493" t="s">
        <v>17</v>
      </c>
      <c r="B381" s="544">
        <v>1</v>
      </c>
      <c r="C381" s="544">
        <v>0</v>
      </c>
      <c r="D381" s="504">
        <v>0</v>
      </c>
      <c r="E381" s="504">
        <v>0</v>
      </c>
    </row>
    <row r="382" spans="1:5" ht="16.5" thickBot="1" x14ac:dyDescent="0.3">
      <c r="A382" s="493" t="s">
        <v>18</v>
      </c>
      <c r="B382" s="545">
        <v>18600</v>
      </c>
      <c r="C382" s="545">
        <v>0</v>
      </c>
      <c r="D382" s="503">
        <v>0</v>
      </c>
      <c r="E382" s="503">
        <v>0</v>
      </c>
    </row>
    <row r="383" spans="1:5" ht="16.5" thickBot="1" x14ac:dyDescent="0.3">
      <c r="A383" s="493" t="s">
        <v>19</v>
      </c>
      <c r="B383" s="503">
        <f>B382/B381</f>
        <v>18600</v>
      </c>
      <c r="C383" s="545" t="e">
        <f t="shared" ref="C383:E383" si="62">C382/C381</f>
        <v>#DIV/0!</v>
      </c>
      <c r="D383" s="503" t="e">
        <f t="shared" si="62"/>
        <v>#DIV/0!</v>
      </c>
      <c r="E383" s="503" t="e">
        <f t="shared" si="62"/>
        <v>#DIV/0!</v>
      </c>
    </row>
    <row r="384" spans="1:5" ht="16.5" thickBot="1" x14ac:dyDescent="0.3">
      <c r="A384" s="493" t="s">
        <v>20</v>
      </c>
      <c r="B384" s="504" t="s">
        <v>21</v>
      </c>
      <c r="C384" s="546">
        <f>C381/B381-1</f>
        <v>-1</v>
      </c>
      <c r="D384" s="505" t="e">
        <f t="shared" ref="D384:E386" si="63">D381/C381-1</f>
        <v>#DIV/0!</v>
      </c>
      <c r="E384" s="505" t="e">
        <f t="shared" si="63"/>
        <v>#DIV/0!</v>
      </c>
    </row>
    <row r="385" spans="1:5" ht="16.5" thickBot="1" x14ac:dyDescent="0.3">
      <c r="A385" s="493" t="s">
        <v>22</v>
      </c>
      <c r="B385" s="504" t="s">
        <v>21</v>
      </c>
      <c r="C385" s="546">
        <f>C382/B382-1</f>
        <v>-1</v>
      </c>
      <c r="D385" s="505" t="e">
        <f t="shared" si="63"/>
        <v>#DIV/0!</v>
      </c>
      <c r="E385" s="505" t="e">
        <f t="shared" si="63"/>
        <v>#DIV/0!</v>
      </c>
    </row>
    <row r="386" spans="1:5" ht="16.5" thickBot="1" x14ac:dyDescent="0.3">
      <c r="A386" s="493" t="s">
        <v>23</v>
      </c>
      <c r="B386" s="504" t="s">
        <v>21</v>
      </c>
      <c r="C386" s="546" t="e">
        <f>C383/B383-1</f>
        <v>#DIV/0!</v>
      </c>
      <c r="D386" s="505" t="e">
        <f t="shared" si="63"/>
        <v>#DIV/0!</v>
      </c>
      <c r="E386" s="505" t="e">
        <f t="shared" si="63"/>
        <v>#DIV/0!</v>
      </c>
    </row>
    <row r="387" spans="1:5" ht="16.5" thickBot="1" x14ac:dyDescent="0.3">
      <c r="A387" s="1390" t="s">
        <v>910</v>
      </c>
      <c r="B387" s="1391"/>
      <c r="C387" s="1391"/>
      <c r="D387" s="1391"/>
      <c r="E387" s="1392"/>
    </row>
    <row r="388" spans="1:5" ht="15.75" x14ac:dyDescent="0.25">
      <c r="A388" s="1381"/>
      <c r="B388" s="501">
        <v>2018</v>
      </c>
      <c r="C388" s="501">
        <v>2019</v>
      </c>
      <c r="D388" s="501">
        <v>2020</v>
      </c>
      <c r="E388" s="501">
        <v>2021</v>
      </c>
    </row>
    <row r="389" spans="1:5" ht="16.5" thickBot="1" x14ac:dyDescent="0.3">
      <c r="A389" s="1382"/>
      <c r="B389" s="502" t="s">
        <v>8</v>
      </c>
      <c r="C389" s="502" t="s">
        <v>9</v>
      </c>
      <c r="D389" s="502" t="s">
        <v>9</v>
      </c>
      <c r="E389" s="502" t="s">
        <v>9</v>
      </c>
    </row>
    <row r="390" spans="1:5" ht="16.5" thickBot="1" x14ac:dyDescent="0.3">
      <c r="A390" s="493" t="s">
        <v>42</v>
      </c>
      <c r="B390" s="503">
        <f>B391+B392+B393+B394</f>
        <v>0</v>
      </c>
      <c r="C390" s="503">
        <f>C391+C392+C393+C394</f>
        <v>0</v>
      </c>
      <c r="D390" s="503">
        <f t="shared" ref="D390:E390" si="64">D391+D392+D393+D394</f>
        <v>0</v>
      </c>
      <c r="E390" s="503">
        <f t="shared" si="64"/>
        <v>0</v>
      </c>
    </row>
    <row r="391" spans="1:5" ht="16.5" thickBot="1" x14ac:dyDescent="0.3">
      <c r="A391" s="493" t="s">
        <v>296</v>
      </c>
      <c r="B391" s="503">
        <v>0</v>
      </c>
      <c r="C391" s="503">
        <v>0</v>
      </c>
      <c r="D391" s="503">
        <v>0</v>
      </c>
      <c r="E391" s="503">
        <v>0</v>
      </c>
    </row>
    <row r="392" spans="1:5" ht="16.5" thickBot="1" x14ac:dyDescent="0.3">
      <c r="A392" s="493" t="s">
        <v>311</v>
      </c>
      <c r="B392" s="503">
        <v>0</v>
      </c>
      <c r="C392" s="503">
        <v>0</v>
      </c>
      <c r="D392" s="503">
        <v>0</v>
      </c>
      <c r="E392" s="503">
        <v>0</v>
      </c>
    </row>
    <row r="393" spans="1:5" ht="16.5" thickBot="1" x14ac:dyDescent="0.3">
      <c r="A393" s="493" t="s">
        <v>312</v>
      </c>
      <c r="B393" s="503">
        <v>0</v>
      </c>
      <c r="C393" s="503">
        <v>0</v>
      </c>
      <c r="D393" s="503">
        <v>0</v>
      </c>
      <c r="E393" s="503">
        <v>0</v>
      </c>
    </row>
    <row r="394" spans="1:5" ht="16.5" thickBot="1" x14ac:dyDescent="0.3">
      <c r="A394" s="493" t="s">
        <v>313</v>
      </c>
      <c r="B394" s="503">
        <v>0</v>
      </c>
      <c r="C394" s="503">
        <v>0</v>
      </c>
      <c r="D394" s="503">
        <v>0</v>
      </c>
      <c r="E394" s="503">
        <v>0</v>
      </c>
    </row>
    <row r="395" spans="1:5" ht="16.5" thickBot="1" x14ac:dyDescent="0.3">
      <c r="A395" s="493" t="s">
        <v>43</v>
      </c>
      <c r="B395" s="503">
        <f>B396+B397+B398+B399</f>
        <v>18600</v>
      </c>
      <c r="C395" s="503">
        <f t="shared" ref="C395:E395" si="65">C396+C397+C398+C399</f>
        <v>0</v>
      </c>
      <c r="D395" s="503">
        <f t="shared" si="65"/>
        <v>0</v>
      </c>
      <c r="E395" s="503">
        <f t="shared" si="65"/>
        <v>0</v>
      </c>
    </row>
    <row r="396" spans="1:5" ht="16.5" thickBot="1" x14ac:dyDescent="0.3">
      <c r="A396" s="493" t="s">
        <v>296</v>
      </c>
      <c r="B396" s="503">
        <v>18600</v>
      </c>
      <c r="C396" s="503">
        <v>0</v>
      </c>
      <c r="D396" s="503">
        <v>0</v>
      </c>
      <c r="E396" s="503">
        <v>0</v>
      </c>
    </row>
    <row r="397" spans="1:5" ht="16.5" thickBot="1" x14ac:dyDescent="0.3">
      <c r="A397" s="493" t="s">
        <v>311</v>
      </c>
      <c r="B397" s="503">
        <v>0</v>
      </c>
      <c r="C397" s="503">
        <v>0</v>
      </c>
      <c r="D397" s="503">
        <v>0</v>
      </c>
      <c r="E397" s="503">
        <v>0</v>
      </c>
    </row>
    <row r="398" spans="1:5" ht="16.5" thickBot="1" x14ac:dyDescent="0.3">
      <c r="A398" s="493" t="s">
        <v>312</v>
      </c>
      <c r="B398" s="503">
        <v>0</v>
      </c>
      <c r="C398" s="503">
        <v>0</v>
      </c>
      <c r="D398" s="503">
        <v>0</v>
      </c>
      <c r="E398" s="503">
        <v>0</v>
      </c>
    </row>
    <row r="399" spans="1:5" ht="16.5" thickBot="1" x14ac:dyDescent="0.3">
      <c r="A399" s="493" t="s">
        <v>313</v>
      </c>
      <c r="B399" s="503">
        <v>0</v>
      </c>
      <c r="C399" s="503">
        <v>0</v>
      </c>
      <c r="D399" s="503">
        <v>0</v>
      </c>
      <c r="E399" s="503">
        <v>0</v>
      </c>
    </row>
    <row r="400" spans="1:5" ht="16.5" thickBot="1" x14ac:dyDescent="0.3">
      <c r="A400" s="513" t="s">
        <v>38</v>
      </c>
      <c r="B400" s="503">
        <f>B390+B395</f>
        <v>18600</v>
      </c>
      <c r="C400" s="503">
        <f t="shared" ref="C400:E400" si="66">C390+C395</f>
        <v>0</v>
      </c>
      <c r="D400" s="503">
        <f t="shared" si="66"/>
        <v>0</v>
      </c>
      <c r="E400" s="503">
        <f t="shared" si="66"/>
        <v>0</v>
      </c>
    </row>
    <row r="401" spans="1:5" ht="63.75" thickBot="1" x14ac:dyDescent="0.3">
      <c r="A401" s="500" t="s">
        <v>145</v>
      </c>
      <c r="B401" s="541" t="s">
        <v>485</v>
      </c>
      <c r="C401" s="542" t="s">
        <v>306</v>
      </c>
      <c r="D401" s="1388" t="s">
        <v>911</v>
      </c>
      <c r="E401" s="1389"/>
    </row>
    <row r="402" spans="1:5" ht="16.5" thickBot="1" x14ac:dyDescent="0.3">
      <c r="A402" s="493" t="s">
        <v>15</v>
      </c>
      <c r="B402" s="1351" t="s">
        <v>485</v>
      </c>
      <c r="C402" s="1352"/>
      <c r="D402" s="1352"/>
      <c r="E402" s="1353"/>
    </row>
    <row r="403" spans="1:5" ht="16.5" thickBot="1" x14ac:dyDescent="0.3">
      <c r="A403" s="493" t="s">
        <v>16</v>
      </c>
      <c r="B403" s="1369" t="s">
        <v>41</v>
      </c>
      <c r="C403" s="1370"/>
      <c r="D403" s="1370"/>
      <c r="E403" s="1371"/>
    </row>
    <row r="404" spans="1:5" ht="15.75" x14ac:dyDescent="0.25">
      <c r="A404" s="1346"/>
      <c r="B404" s="501">
        <v>2019</v>
      </c>
      <c r="C404" s="501">
        <v>2020</v>
      </c>
      <c r="D404" s="501">
        <v>2021</v>
      </c>
      <c r="E404" s="501">
        <v>2022</v>
      </c>
    </row>
    <row r="405" spans="1:5" ht="16.5" thickBot="1" x14ac:dyDescent="0.3">
      <c r="A405" s="1347"/>
      <c r="B405" s="502" t="s">
        <v>8</v>
      </c>
      <c r="C405" s="543" t="s">
        <v>9</v>
      </c>
      <c r="D405" s="502" t="s">
        <v>9</v>
      </c>
      <c r="E405" s="502" t="s">
        <v>9</v>
      </c>
    </row>
    <row r="406" spans="1:5" ht="16.5" thickBot="1" x14ac:dyDescent="0.3">
      <c r="A406" s="493" t="s">
        <v>17</v>
      </c>
      <c r="B406" s="544">
        <v>1</v>
      </c>
      <c r="C406" s="544">
        <v>0</v>
      </c>
      <c r="D406" s="504">
        <v>0</v>
      </c>
      <c r="E406" s="504">
        <v>0</v>
      </c>
    </row>
    <row r="407" spans="1:5" ht="16.5" thickBot="1" x14ac:dyDescent="0.3">
      <c r="A407" s="493" t="s">
        <v>18</v>
      </c>
      <c r="B407" s="545">
        <v>4680</v>
      </c>
      <c r="C407" s="545">
        <v>0</v>
      </c>
      <c r="D407" s="503">
        <v>0</v>
      </c>
      <c r="E407" s="503">
        <v>0</v>
      </c>
    </row>
    <row r="408" spans="1:5" ht="16.5" thickBot="1" x14ac:dyDescent="0.3">
      <c r="A408" s="493" t="s">
        <v>19</v>
      </c>
      <c r="B408" s="503">
        <f>B407/B406</f>
        <v>4680</v>
      </c>
      <c r="C408" s="545" t="e">
        <f t="shared" ref="C408:E408" si="67">C407/C406</f>
        <v>#DIV/0!</v>
      </c>
      <c r="D408" s="503" t="e">
        <f t="shared" si="67"/>
        <v>#DIV/0!</v>
      </c>
      <c r="E408" s="503" t="e">
        <f t="shared" si="67"/>
        <v>#DIV/0!</v>
      </c>
    </row>
    <row r="409" spans="1:5" ht="16.5" thickBot="1" x14ac:dyDescent="0.3">
      <c r="A409" s="493" t="s">
        <v>20</v>
      </c>
      <c r="B409" s="504" t="s">
        <v>21</v>
      </c>
      <c r="C409" s="546">
        <f>C406/B406-1</f>
        <v>-1</v>
      </c>
      <c r="D409" s="505" t="e">
        <f t="shared" ref="D409:E411" si="68">D406/C406-1</f>
        <v>#DIV/0!</v>
      </c>
      <c r="E409" s="505" t="e">
        <f t="shared" si="68"/>
        <v>#DIV/0!</v>
      </c>
    </row>
    <row r="410" spans="1:5" ht="16.5" thickBot="1" x14ac:dyDescent="0.3">
      <c r="A410" s="493" t="s">
        <v>22</v>
      </c>
      <c r="B410" s="504" t="s">
        <v>21</v>
      </c>
      <c r="C410" s="546">
        <f>C407/B407-1</f>
        <v>-1</v>
      </c>
      <c r="D410" s="505" t="e">
        <f t="shared" si="68"/>
        <v>#DIV/0!</v>
      </c>
      <c r="E410" s="505" t="e">
        <f t="shared" si="68"/>
        <v>#DIV/0!</v>
      </c>
    </row>
    <row r="411" spans="1:5" ht="16.5" thickBot="1" x14ac:dyDescent="0.3">
      <c r="A411" s="493" t="s">
        <v>23</v>
      </c>
      <c r="B411" s="504" t="s">
        <v>21</v>
      </c>
      <c r="C411" s="546" t="e">
        <f>C408/B408-1</f>
        <v>#DIV/0!</v>
      </c>
      <c r="D411" s="505" t="e">
        <f t="shared" si="68"/>
        <v>#DIV/0!</v>
      </c>
      <c r="E411" s="505" t="e">
        <f t="shared" si="68"/>
        <v>#DIV/0!</v>
      </c>
    </row>
    <row r="412" spans="1:5" ht="15.75" thickBot="1" x14ac:dyDescent="0.3">
      <c r="A412" s="1378" t="s">
        <v>242</v>
      </c>
      <c r="B412" s="1379"/>
      <c r="C412" s="1379"/>
      <c r="D412" s="1379"/>
      <c r="E412" s="1380"/>
    </row>
    <row r="413" spans="1:5" ht="15.75" x14ac:dyDescent="0.25">
      <c r="A413" s="1381"/>
      <c r="B413" s="501">
        <v>2019</v>
      </c>
      <c r="C413" s="501">
        <v>2020</v>
      </c>
      <c r="D413" s="501">
        <v>2021</v>
      </c>
      <c r="E413" s="501">
        <v>2022</v>
      </c>
    </row>
    <row r="414" spans="1:5" ht="16.5" thickBot="1" x14ac:dyDescent="0.3">
      <c r="A414" s="1382"/>
      <c r="B414" s="502" t="s">
        <v>8</v>
      </c>
      <c r="C414" s="502" t="s">
        <v>9</v>
      </c>
      <c r="D414" s="502" t="s">
        <v>9</v>
      </c>
      <c r="E414" s="502" t="s">
        <v>9</v>
      </c>
    </row>
    <row r="415" spans="1:5" ht="16.5" thickBot="1" x14ac:dyDescent="0.3">
      <c r="A415" s="493" t="s">
        <v>42</v>
      </c>
      <c r="B415" s="503">
        <f>B416+B417+B418+B419</f>
        <v>0</v>
      </c>
      <c r="C415" s="503">
        <f>C416+C417+C418+C419</f>
        <v>0</v>
      </c>
      <c r="D415" s="503">
        <f t="shared" ref="D415:E415" si="69">D416+D417+D418+D419</f>
        <v>0</v>
      </c>
      <c r="E415" s="503">
        <f t="shared" si="69"/>
        <v>0</v>
      </c>
    </row>
    <row r="416" spans="1:5" ht="16.5" thickBot="1" x14ac:dyDescent="0.3">
      <c r="A416" s="493" t="s">
        <v>296</v>
      </c>
      <c r="B416" s="503">
        <v>0</v>
      </c>
      <c r="C416" s="503">
        <v>0</v>
      </c>
      <c r="D416" s="503">
        <v>0</v>
      </c>
      <c r="E416" s="503">
        <v>0</v>
      </c>
    </row>
    <row r="417" spans="1:5" ht="16.5" thickBot="1" x14ac:dyDescent="0.3">
      <c r="A417" s="493" t="s">
        <v>311</v>
      </c>
      <c r="B417" s="503">
        <v>0</v>
      </c>
      <c r="C417" s="503">
        <v>0</v>
      </c>
      <c r="D417" s="503">
        <v>0</v>
      </c>
      <c r="E417" s="503">
        <v>0</v>
      </c>
    </row>
    <row r="418" spans="1:5" ht="16.5" thickBot="1" x14ac:dyDescent="0.3">
      <c r="A418" s="493" t="s">
        <v>312</v>
      </c>
      <c r="B418" s="503">
        <v>0</v>
      </c>
      <c r="C418" s="503">
        <v>0</v>
      </c>
      <c r="D418" s="503">
        <v>0</v>
      </c>
      <c r="E418" s="503">
        <v>0</v>
      </c>
    </row>
    <row r="419" spans="1:5" ht="16.5" thickBot="1" x14ac:dyDescent="0.3">
      <c r="A419" s="493" t="s">
        <v>313</v>
      </c>
      <c r="B419" s="503">
        <v>0</v>
      </c>
      <c r="C419" s="503">
        <v>0</v>
      </c>
      <c r="D419" s="503">
        <v>0</v>
      </c>
      <c r="E419" s="503">
        <v>0</v>
      </c>
    </row>
    <row r="420" spans="1:5" ht="16.5" thickBot="1" x14ac:dyDescent="0.3">
      <c r="A420" s="493" t="s">
        <v>43</v>
      </c>
      <c r="B420" s="503">
        <f>B421+B422+B423+B424</f>
        <v>4680</v>
      </c>
      <c r="C420" s="503">
        <f t="shared" ref="C420:E420" si="70">C421+C422+C423+C424</f>
        <v>0</v>
      </c>
      <c r="D420" s="503">
        <f t="shared" si="70"/>
        <v>0</v>
      </c>
      <c r="E420" s="503">
        <f t="shared" si="70"/>
        <v>0</v>
      </c>
    </row>
    <row r="421" spans="1:5" ht="16.5" thickBot="1" x14ac:dyDescent="0.3">
      <c r="A421" s="493" t="s">
        <v>296</v>
      </c>
      <c r="B421" s="503">
        <v>4680</v>
      </c>
      <c r="C421" s="503">
        <v>0</v>
      </c>
      <c r="D421" s="503">
        <v>0</v>
      </c>
      <c r="E421" s="503">
        <v>0</v>
      </c>
    </row>
    <row r="422" spans="1:5" ht="16.5" thickBot="1" x14ac:dyDescent="0.3">
      <c r="A422" s="493" t="s">
        <v>311</v>
      </c>
      <c r="B422" s="503">
        <v>0</v>
      </c>
      <c r="C422" s="503">
        <v>0</v>
      </c>
      <c r="D422" s="503">
        <v>0</v>
      </c>
      <c r="E422" s="503">
        <v>0</v>
      </c>
    </row>
    <row r="423" spans="1:5" ht="16.5" thickBot="1" x14ac:dyDescent="0.3">
      <c r="A423" s="493" t="s">
        <v>312</v>
      </c>
      <c r="B423" s="15"/>
      <c r="C423" s="503">
        <v>0</v>
      </c>
      <c r="D423" s="503">
        <v>0</v>
      </c>
      <c r="E423" s="503">
        <v>0</v>
      </c>
    </row>
    <row r="424" spans="1:5" ht="16.5" thickBot="1" x14ac:dyDescent="0.3">
      <c r="A424" s="493" t="s">
        <v>313</v>
      </c>
      <c r="B424" s="15"/>
      <c r="C424" s="503">
        <v>0</v>
      </c>
      <c r="D424" s="503">
        <v>0</v>
      </c>
      <c r="E424" s="503">
        <v>0</v>
      </c>
    </row>
    <row r="425" spans="1:5" ht="16.5" thickBot="1" x14ac:dyDescent="0.3">
      <c r="A425" s="513" t="s">
        <v>71</v>
      </c>
      <c r="B425" s="503">
        <f>B415+B420</f>
        <v>4680</v>
      </c>
      <c r="C425" s="503">
        <f t="shared" ref="C425:E425" si="71">C415+C420</f>
        <v>0</v>
      </c>
      <c r="D425" s="503">
        <f t="shared" si="71"/>
        <v>0</v>
      </c>
      <c r="E425" s="503">
        <f t="shared" si="71"/>
        <v>0</v>
      </c>
    </row>
    <row r="426" spans="1:5" ht="48" thickBot="1" x14ac:dyDescent="0.3">
      <c r="A426" s="500" t="s">
        <v>159</v>
      </c>
      <c r="B426" s="541" t="s">
        <v>912</v>
      </c>
      <c r="C426" s="542" t="s">
        <v>306</v>
      </c>
      <c r="D426" s="1388" t="s">
        <v>913</v>
      </c>
      <c r="E426" s="1389"/>
    </row>
    <row r="427" spans="1:5" ht="16.5" thickBot="1" x14ac:dyDescent="0.3">
      <c r="A427" s="493" t="s">
        <v>15</v>
      </c>
      <c r="B427" s="1351" t="s">
        <v>914</v>
      </c>
      <c r="C427" s="1352"/>
      <c r="D427" s="1352"/>
      <c r="E427" s="1353"/>
    </row>
    <row r="428" spans="1:5" ht="16.5" thickBot="1" x14ac:dyDescent="0.3">
      <c r="A428" s="493" t="s">
        <v>16</v>
      </c>
      <c r="B428" s="1369" t="s">
        <v>41</v>
      </c>
      <c r="C428" s="1370"/>
      <c r="D428" s="1370"/>
      <c r="E428" s="1371"/>
    </row>
    <row r="429" spans="1:5" ht="15.75" x14ac:dyDescent="0.25">
      <c r="A429" s="1346"/>
      <c r="B429" s="501">
        <v>2019</v>
      </c>
      <c r="C429" s="501">
        <v>2020</v>
      </c>
      <c r="D429" s="501">
        <v>2021</v>
      </c>
      <c r="E429" s="501">
        <v>2022</v>
      </c>
    </row>
    <row r="430" spans="1:5" ht="16.5" thickBot="1" x14ac:dyDescent="0.3">
      <c r="A430" s="1347"/>
      <c r="B430" s="502" t="s">
        <v>8</v>
      </c>
      <c r="C430" s="543" t="s">
        <v>9</v>
      </c>
      <c r="D430" s="502" t="s">
        <v>9</v>
      </c>
      <c r="E430" s="502" t="s">
        <v>9</v>
      </c>
    </row>
    <row r="431" spans="1:5" ht="16.5" thickBot="1" x14ac:dyDescent="0.3">
      <c r="A431" s="493" t="s">
        <v>17</v>
      </c>
      <c r="B431" s="544">
        <v>2</v>
      </c>
      <c r="C431" s="544">
        <v>0</v>
      </c>
      <c r="D431" s="504">
        <v>0</v>
      </c>
      <c r="E431" s="504">
        <v>0</v>
      </c>
    </row>
    <row r="432" spans="1:5" ht="16.5" thickBot="1" x14ac:dyDescent="0.3">
      <c r="A432" s="493" t="s">
        <v>18</v>
      </c>
      <c r="B432" s="545">
        <v>3000</v>
      </c>
      <c r="C432" s="545">
        <v>0</v>
      </c>
      <c r="D432" s="503">
        <v>0</v>
      </c>
      <c r="E432" s="503">
        <v>0</v>
      </c>
    </row>
    <row r="433" spans="1:5" ht="16.5" thickBot="1" x14ac:dyDescent="0.3">
      <c r="A433" s="493" t="s">
        <v>19</v>
      </c>
      <c r="B433" s="503">
        <f>B432/B431</f>
        <v>1500</v>
      </c>
      <c r="C433" s="545" t="e">
        <f t="shared" ref="C433:E433" si="72">C432/C431</f>
        <v>#DIV/0!</v>
      </c>
      <c r="D433" s="503" t="e">
        <f t="shared" si="72"/>
        <v>#DIV/0!</v>
      </c>
      <c r="E433" s="503" t="e">
        <f t="shared" si="72"/>
        <v>#DIV/0!</v>
      </c>
    </row>
    <row r="434" spans="1:5" ht="16.5" thickBot="1" x14ac:dyDescent="0.3">
      <c r="A434" s="493" t="s">
        <v>20</v>
      </c>
      <c r="B434" s="504" t="s">
        <v>21</v>
      </c>
      <c r="C434" s="546">
        <f>C431/B431-1</f>
        <v>-1</v>
      </c>
      <c r="D434" s="505" t="e">
        <f t="shared" ref="D434:E436" si="73">D431/C431-1</f>
        <v>#DIV/0!</v>
      </c>
      <c r="E434" s="505" t="e">
        <f t="shared" si="73"/>
        <v>#DIV/0!</v>
      </c>
    </row>
    <row r="435" spans="1:5" ht="16.5" thickBot="1" x14ac:dyDescent="0.3">
      <c r="A435" s="493" t="s">
        <v>22</v>
      </c>
      <c r="B435" s="504" t="s">
        <v>21</v>
      </c>
      <c r="C435" s="546">
        <f>C432/B432-1</f>
        <v>-1</v>
      </c>
      <c r="D435" s="505" t="e">
        <f t="shared" si="73"/>
        <v>#DIV/0!</v>
      </c>
      <c r="E435" s="505" t="e">
        <f t="shared" si="73"/>
        <v>#DIV/0!</v>
      </c>
    </row>
    <row r="436" spans="1:5" ht="16.5" thickBot="1" x14ac:dyDescent="0.3">
      <c r="A436" s="493" t="s">
        <v>23</v>
      </c>
      <c r="B436" s="504" t="s">
        <v>21</v>
      </c>
      <c r="C436" s="546" t="e">
        <f>C433/B433-1</f>
        <v>#DIV/0!</v>
      </c>
      <c r="D436" s="505" t="e">
        <f t="shared" si="73"/>
        <v>#DIV/0!</v>
      </c>
      <c r="E436" s="505" t="e">
        <f t="shared" si="73"/>
        <v>#DIV/0!</v>
      </c>
    </row>
    <row r="437" spans="1:5" ht="15.75" thickBot="1" x14ac:dyDescent="0.3">
      <c r="A437" s="1378" t="s">
        <v>486</v>
      </c>
      <c r="B437" s="1379"/>
      <c r="C437" s="1379"/>
      <c r="D437" s="1379"/>
      <c r="E437" s="1380"/>
    </row>
    <row r="438" spans="1:5" ht="15.75" x14ac:dyDescent="0.25">
      <c r="A438" s="1381"/>
      <c r="B438" s="501">
        <v>2019</v>
      </c>
      <c r="C438" s="501">
        <v>2020</v>
      </c>
      <c r="D438" s="501">
        <v>2021</v>
      </c>
      <c r="E438" s="501">
        <v>2022</v>
      </c>
    </row>
    <row r="439" spans="1:5" ht="16.5" thickBot="1" x14ac:dyDescent="0.3">
      <c r="A439" s="1382"/>
      <c r="B439" s="502" t="s">
        <v>8</v>
      </c>
      <c r="C439" s="502" t="s">
        <v>9</v>
      </c>
      <c r="D439" s="502" t="s">
        <v>9</v>
      </c>
      <c r="E439" s="502" t="s">
        <v>9</v>
      </c>
    </row>
    <row r="440" spans="1:5" ht="16.5" thickBot="1" x14ac:dyDescent="0.3">
      <c r="A440" s="493" t="s">
        <v>42</v>
      </c>
      <c r="B440" s="503">
        <f>B441+B442+B443+B444</f>
        <v>0</v>
      </c>
      <c r="C440" s="503">
        <f>C441+C442+C443+C444</f>
        <v>0</v>
      </c>
      <c r="D440" s="503">
        <f t="shared" ref="D440:E440" si="74">D441+D442+D443+D444</f>
        <v>0</v>
      </c>
      <c r="E440" s="503">
        <f t="shared" si="74"/>
        <v>0</v>
      </c>
    </row>
    <row r="441" spans="1:5" ht="16.5" thickBot="1" x14ac:dyDescent="0.3">
      <c r="A441" s="493" t="s">
        <v>296</v>
      </c>
      <c r="B441" s="503">
        <v>0</v>
      </c>
      <c r="C441" s="503">
        <v>0</v>
      </c>
      <c r="D441" s="503">
        <v>0</v>
      </c>
      <c r="E441" s="503">
        <v>0</v>
      </c>
    </row>
    <row r="442" spans="1:5" ht="16.5" thickBot="1" x14ac:dyDescent="0.3">
      <c r="A442" s="493" t="s">
        <v>311</v>
      </c>
      <c r="B442" s="503">
        <v>0</v>
      </c>
      <c r="C442" s="503">
        <v>0</v>
      </c>
      <c r="D442" s="503">
        <v>0</v>
      </c>
      <c r="E442" s="503">
        <v>0</v>
      </c>
    </row>
    <row r="443" spans="1:5" ht="16.5" thickBot="1" x14ac:dyDescent="0.3">
      <c r="A443" s="493" t="s">
        <v>312</v>
      </c>
      <c r="B443" s="503">
        <v>0</v>
      </c>
      <c r="C443" s="503">
        <v>0</v>
      </c>
      <c r="D443" s="503">
        <v>0</v>
      </c>
      <c r="E443" s="503">
        <v>0</v>
      </c>
    </row>
    <row r="444" spans="1:5" ht="16.5" thickBot="1" x14ac:dyDescent="0.3">
      <c r="A444" s="493" t="s">
        <v>313</v>
      </c>
      <c r="B444" s="503">
        <v>0</v>
      </c>
      <c r="C444" s="503">
        <v>0</v>
      </c>
      <c r="D444" s="503">
        <v>0</v>
      </c>
      <c r="E444" s="503">
        <v>0</v>
      </c>
    </row>
    <row r="445" spans="1:5" ht="16.5" thickBot="1" x14ac:dyDescent="0.3">
      <c r="A445" s="493" t="s">
        <v>43</v>
      </c>
      <c r="B445" s="503">
        <f>B446+B447+B448+B449</f>
        <v>3000</v>
      </c>
      <c r="C445" s="503">
        <f t="shared" ref="C445:E445" si="75">C446+C447+C448+C449</f>
        <v>0</v>
      </c>
      <c r="D445" s="503">
        <f t="shared" si="75"/>
        <v>0</v>
      </c>
      <c r="E445" s="503">
        <f t="shared" si="75"/>
        <v>0</v>
      </c>
    </row>
    <row r="446" spans="1:5" ht="16.5" thickBot="1" x14ac:dyDescent="0.3">
      <c r="A446" s="493" t="s">
        <v>296</v>
      </c>
      <c r="B446" s="503">
        <v>3000</v>
      </c>
      <c r="C446" s="503">
        <v>0</v>
      </c>
      <c r="D446" s="503">
        <v>0</v>
      </c>
      <c r="E446" s="503">
        <v>0</v>
      </c>
    </row>
    <row r="447" spans="1:5" ht="16.5" thickBot="1" x14ac:dyDescent="0.3">
      <c r="A447" s="493" t="s">
        <v>311</v>
      </c>
      <c r="B447" s="503">
        <v>0</v>
      </c>
      <c r="C447" s="503">
        <v>0</v>
      </c>
      <c r="D447" s="503">
        <v>0</v>
      </c>
      <c r="E447" s="503">
        <v>0</v>
      </c>
    </row>
    <row r="448" spans="1:5" ht="16.5" thickBot="1" x14ac:dyDescent="0.3">
      <c r="A448" s="493" t="s">
        <v>312</v>
      </c>
      <c r="B448" s="503">
        <v>0</v>
      </c>
      <c r="C448" s="503">
        <v>0</v>
      </c>
      <c r="D448" s="503">
        <v>0</v>
      </c>
      <c r="E448" s="503">
        <v>0</v>
      </c>
    </row>
    <row r="449" spans="1:5" ht="16.5" thickBot="1" x14ac:dyDescent="0.3">
      <c r="A449" s="493" t="s">
        <v>313</v>
      </c>
      <c r="B449" s="503">
        <v>0</v>
      </c>
      <c r="C449" s="503">
        <v>0</v>
      </c>
      <c r="D449" s="503">
        <v>0</v>
      </c>
      <c r="E449" s="503">
        <v>0</v>
      </c>
    </row>
    <row r="450" spans="1:5" ht="16.5" thickBot="1" x14ac:dyDescent="0.3">
      <c r="A450" s="513" t="s">
        <v>160</v>
      </c>
      <c r="B450" s="503">
        <f>B440+B445</f>
        <v>3000</v>
      </c>
      <c r="C450" s="503">
        <f t="shared" ref="C450:E450" si="76">C440+C445</f>
        <v>0</v>
      </c>
      <c r="D450" s="503">
        <f t="shared" si="76"/>
        <v>0</v>
      </c>
      <c r="E450" s="503">
        <f t="shared" si="76"/>
        <v>0</v>
      </c>
    </row>
    <row r="451" spans="1:5" ht="16.5" thickBot="1" x14ac:dyDescent="0.3">
      <c r="A451" s="547"/>
      <c r="B451" s="548"/>
      <c r="C451" s="549"/>
      <c r="D451" s="549"/>
      <c r="E451" s="550"/>
    </row>
    <row r="452" spans="1:5" ht="32.25" thickBot="1" x14ac:dyDescent="0.3">
      <c r="A452" s="500" t="s">
        <v>915</v>
      </c>
      <c r="B452" s="551"/>
      <c r="C452" s="552" t="s">
        <v>306</v>
      </c>
      <c r="D452" s="553"/>
      <c r="E452" s="554"/>
    </row>
    <row r="453" spans="1:5" ht="16.5" thickBot="1" x14ac:dyDescent="0.3">
      <c r="A453" s="493" t="s">
        <v>15</v>
      </c>
      <c r="B453" s="1351"/>
      <c r="C453" s="1352"/>
      <c r="D453" s="1352"/>
      <c r="E453" s="1353"/>
    </row>
    <row r="454" spans="1:5" ht="16.5" thickBot="1" x14ac:dyDescent="0.3">
      <c r="A454" s="493" t="s">
        <v>16</v>
      </c>
      <c r="B454" s="1369"/>
      <c r="C454" s="1370"/>
      <c r="D454" s="1370"/>
      <c r="E454" s="1371"/>
    </row>
    <row r="455" spans="1:5" ht="15.75" x14ac:dyDescent="0.25">
      <c r="A455" s="1346"/>
      <c r="B455" s="501">
        <v>2019</v>
      </c>
      <c r="C455" s="501">
        <v>2020</v>
      </c>
      <c r="D455" s="501">
        <v>2021</v>
      </c>
      <c r="E455" s="501">
        <v>2022</v>
      </c>
    </row>
    <row r="456" spans="1:5" ht="16.5" thickBot="1" x14ac:dyDescent="0.3">
      <c r="A456" s="1347"/>
      <c r="B456" s="502" t="s">
        <v>8</v>
      </c>
      <c r="C456" s="502" t="s">
        <v>9</v>
      </c>
      <c r="D456" s="502" t="s">
        <v>9</v>
      </c>
      <c r="E456" s="502" t="s">
        <v>9</v>
      </c>
    </row>
    <row r="457" spans="1:5" ht="16.5" thickBot="1" x14ac:dyDescent="0.3">
      <c r="A457" s="493" t="s">
        <v>17</v>
      </c>
      <c r="B457" s="493"/>
      <c r="C457" s="493"/>
      <c r="D457" s="493"/>
      <c r="E457" s="493"/>
    </row>
    <row r="458" spans="1:5" ht="16.5" thickBot="1" x14ac:dyDescent="0.3">
      <c r="A458" s="493" t="s">
        <v>18</v>
      </c>
      <c r="B458" s="503">
        <f>B468</f>
        <v>0</v>
      </c>
      <c r="C458" s="503">
        <f t="shared" ref="C458:E458" si="77">C468</f>
        <v>0</v>
      </c>
      <c r="D458" s="503">
        <f t="shared" si="77"/>
        <v>0</v>
      </c>
      <c r="E458" s="503">
        <f t="shared" si="77"/>
        <v>0</v>
      </c>
    </row>
    <row r="459" spans="1:5" ht="16.5" thickBot="1" x14ac:dyDescent="0.3">
      <c r="A459" s="493" t="s">
        <v>19</v>
      </c>
      <c r="B459" s="503" t="e">
        <f>B458/B457</f>
        <v>#DIV/0!</v>
      </c>
      <c r="C459" s="503" t="e">
        <f t="shared" ref="C459:E459" si="78">C458/C457</f>
        <v>#DIV/0!</v>
      </c>
      <c r="D459" s="503" t="e">
        <f t="shared" si="78"/>
        <v>#DIV/0!</v>
      </c>
      <c r="E459" s="503" t="e">
        <f t="shared" si="78"/>
        <v>#DIV/0!</v>
      </c>
    </row>
    <row r="460" spans="1:5" ht="16.5" thickBot="1" x14ac:dyDescent="0.3">
      <c r="A460" s="493" t="s">
        <v>20</v>
      </c>
      <c r="B460" s="504" t="s">
        <v>21</v>
      </c>
      <c r="C460" s="505" t="e">
        <f>C457/B457-1</f>
        <v>#DIV/0!</v>
      </c>
      <c r="D460" s="505" t="e">
        <f t="shared" ref="D460:E462" si="79">D457/C457-1</f>
        <v>#DIV/0!</v>
      </c>
      <c r="E460" s="505" t="e">
        <f t="shared" si="79"/>
        <v>#DIV/0!</v>
      </c>
    </row>
    <row r="461" spans="1:5" ht="16.5" thickBot="1" x14ac:dyDescent="0.3">
      <c r="A461" s="493" t="s">
        <v>22</v>
      </c>
      <c r="B461" s="504" t="s">
        <v>21</v>
      </c>
      <c r="C461" s="505" t="e">
        <f>C458/B458-1</f>
        <v>#DIV/0!</v>
      </c>
      <c r="D461" s="505" t="e">
        <f t="shared" si="79"/>
        <v>#DIV/0!</v>
      </c>
      <c r="E461" s="505" t="e">
        <f t="shared" si="79"/>
        <v>#DIV/0!</v>
      </c>
    </row>
    <row r="462" spans="1:5" ht="16.5" thickBot="1" x14ac:dyDescent="0.3">
      <c r="A462" s="493" t="s">
        <v>23</v>
      </c>
      <c r="B462" s="504" t="s">
        <v>21</v>
      </c>
      <c r="C462" s="505" t="e">
        <f>C459/B459-1</f>
        <v>#DIV/0!</v>
      </c>
      <c r="D462" s="505" t="e">
        <f t="shared" si="79"/>
        <v>#DIV/0!</v>
      </c>
      <c r="E462" s="505" t="e">
        <f t="shared" si="79"/>
        <v>#DIV/0!</v>
      </c>
    </row>
    <row r="463" spans="1:5" ht="16.5" thickBot="1" x14ac:dyDescent="0.3">
      <c r="A463" s="1372" t="s">
        <v>916</v>
      </c>
      <c r="B463" s="1373"/>
      <c r="C463" s="1373"/>
      <c r="D463" s="1373"/>
      <c r="E463" s="1374"/>
    </row>
    <row r="464" spans="1:5" ht="15.75" x14ac:dyDescent="0.25">
      <c r="A464" s="1346"/>
      <c r="B464" s="501">
        <v>2018</v>
      </c>
      <c r="C464" s="501">
        <v>2019</v>
      </c>
      <c r="D464" s="501">
        <v>2020</v>
      </c>
      <c r="E464" s="501">
        <v>2021</v>
      </c>
    </row>
    <row r="465" spans="1:5" ht="16.5" thickBot="1" x14ac:dyDescent="0.3">
      <c r="A465" s="1347"/>
      <c r="B465" s="502" t="s">
        <v>8</v>
      </c>
      <c r="C465" s="502" t="s">
        <v>9</v>
      </c>
      <c r="D465" s="502" t="s">
        <v>9</v>
      </c>
      <c r="E465" s="502" t="s">
        <v>9</v>
      </c>
    </row>
    <row r="466" spans="1:5" ht="16.5" thickBot="1" x14ac:dyDescent="0.3">
      <c r="A466" s="506" t="s">
        <v>42</v>
      </c>
      <c r="B466" s="507"/>
      <c r="C466" s="507"/>
      <c r="D466" s="507"/>
      <c r="E466" s="507"/>
    </row>
    <row r="467" spans="1:5" ht="16.5" thickBot="1" x14ac:dyDescent="0.3">
      <c r="A467" s="506" t="s">
        <v>43</v>
      </c>
      <c r="B467" s="510">
        <v>0</v>
      </c>
      <c r="C467" s="510">
        <v>0</v>
      </c>
      <c r="D467" s="510">
        <v>0</v>
      </c>
      <c r="E467" s="510">
        <v>0</v>
      </c>
    </row>
    <row r="468" spans="1:5" ht="16.5" thickBot="1" x14ac:dyDescent="0.3">
      <c r="A468" s="513" t="s">
        <v>53</v>
      </c>
      <c r="B468" s="510">
        <f>B467+B466</f>
        <v>0</v>
      </c>
      <c r="C468" s="510">
        <f t="shared" ref="C468:E468" si="80">C467+C466</f>
        <v>0</v>
      </c>
      <c r="D468" s="510">
        <f t="shared" si="80"/>
        <v>0</v>
      </c>
      <c r="E468" s="510">
        <f t="shared" si="80"/>
        <v>0</v>
      </c>
    </row>
    <row r="469" spans="1:5" ht="79.5" thickBot="1" x14ac:dyDescent="0.3">
      <c r="A469" s="500" t="s">
        <v>161</v>
      </c>
      <c r="B469" s="541" t="s">
        <v>917</v>
      </c>
      <c r="C469" s="542" t="s">
        <v>306</v>
      </c>
      <c r="D469" s="1388" t="s">
        <v>918</v>
      </c>
      <c r="E469" s="1389"/>
    </row>
    <row r="470" spans="1:5" ht="16.5" thickBot="1" x14ac:dyDescent="0.3">
      <c r="A470" s="493" t="s">
        <v>15</v>
      </c>
      <c r="B470" s="1351" t="s">
        <v>487</v>
      </c>
      <c r="C470" s="1352"/>
      <c r="D470" s="1352"/>
      <c r="E470" s="1353"/>
    </row>
    <row r="471" spans="1:5" ht="16.5" thickBot="1" x14ac:dyDescent="0.3">
      <c r="A471" s="493" t="s">
        <v>16</v>
      </c>
      <c r="B471" s="1369" t="s">
        <v>41</v>
      </c>
      <c r="C471" s="1370"/>
      <c r="D471" s="1370"/>
      <c r="E471" s="1371"/>
    </row>
    <row r="472" spans="1:5" ht="15.75" x14ac:dyDescent="0.25">
      <c r="A472" s="1346"/>
      <c r="B472" s="501">
        <v>2019</v>
      </c>
      <c r="C472" s="501">
        <v>2020</v>
      </c>
      <c r="D472" s="501">
        <v>2021</v>
      </c>
      <c r="E472" s="501">
        <v>2022</v>
      </c>
    </row>
    <row r="473" spans="1:5" ht="16.5" thickBot="1" x14ac:dyDescent="0.3">
      <c r="A473" s="1347"/>
      <c r="B473" s="502" t="s">
        <v>8</v>
      </c>
      <c r="C473" s="543" t="s">
        <v>9</v>
      </c>
      <c r="D473" s="502" t="s">
        <v>9</v>
      </c>
      <c r="E473" s="502" t="s">
        <v>9</v>
      </c>
    </row>
    <row r="474" spans="1:5" ht="16.5" thickBot="1" x14ac:dyDescent="0.3">
      <c r="A474" s="493" t="s">
        <v>17</v>
      </c>
      <c r="B474" s="544">
        <v>1</v>
      </c>
      <c r="C474" s="544">
        <v>0</v>
      </c>
      <c r="D474" s="504">
        <v>0</v>
      </c>
      <c r="E474" s="504">
        <v>0</v>
      </c>
    </row>
    <row r="475" spans="1:5" ht="16.5" thickBot="1" x14ac:dyDescent="0.3">
      <c r="A475" s="493" t="s">
        <v>18</v>
      </c>
      <c r="B475" s="545">
        <v>9600</v>
      </c>
      <c r="C475" s="545">
        <v>0</v>
      </c>
      <c r="D475" s="503">
        <v>0</v>
      </c>
      <c r="E475" s="503">
        <v>0</v>
      </c>
    </row>
    <row r="476" spans="1:5" ht="16.5" thickBot="1" x14ac:dyDescent="0.3">
      <c r="A476" s="493" t="s">
        <v>19</v>
      </c>
      <c r="B476" s="503">
        <f>B475/B474</f>
        <v>9600</v>
      </c>
      <c r="C476" s="545" t="e">
        <f t="shared" ref="C476:E476" si="81">C475/C474</f>
        <v>#DIV/0!</v>
      </c>
      <c r="D476" s="503" t="e">
        <f t="shared" si="81"/>
        <v>#DIV/0!</v>
      </c>
      <c r="E476" s="503" t="e">
        <f t="shared" si="81"/>
        <v>#DIV/0!</v>
      </c>
    </row>
    <row r="477" spans="1:5" ht="16.5" thickBot="1" x14ac:dyDescent="0.3">
      <c r="A477" s="493" t="s">
        <v>20</v>
      </c>
      <c r="B477" s="504" t="s">
        <v>21</v>
      </c>
      <c r="C477" s="546">
        <f>C474/B474-1</f>
        <v>-1</v>
      </c>
      <c r="D477" s="505" t="e">
        <f t="shared" ref="D477:E479" si="82">D474/C474-1</f>
        <v>#DIV/0!</v>
      </c>
      <c r="E477" s="505" t="e">
        <f t="shared" si="82"/>
        <v>#DIV/0!</v>
      </c>
    </row>
    <row r="478" spans="1:5" ht="16.5" thickBot="1" x14ac:dyDescent="0.3">
      <c r="A478" s="493" t="s">
        <v>22</v>
      </c>
      <c r="B478" s="504" t="s">
        <v>21</v>
      </c>
      <c r="C478" s="546">
        <f>C475/B475-1</f>
        <v>-1</v>
      </c>
      <c r="D478" s="505" t="e">
        <f t="shared" si="82"/>
        <v>#DIV/0!</v>
      </c>
      <c r="E478" s="505" t="e">
        <f t="shared" si="82"/>
        <v>#DIV/0!</v>
      </c>
    </row>
    <row r="479" spans="1:5" ht="16.5" thickBot="1" x14ac:dyDescent="0.3">
      <c r="A479" s="493" t="s">
        <v>23</v>
      </c>
      <c r="B479" s="504" t="s">
        <v>21</v>
      </c>
      <c r="C479" s="546" t="e">
        <f>C476/B476-1</f>
        <v>#DIV/0!</v>
      </c>
      <c r="D479" s="505" t="e">
        <f t="shared" si="82"/>
        <v>#DIV/0!</v>
      </c>
      <c r="E479" s="505" t="e">
        <f t="shared" si="82"/>
        <v>#DIV/0!</v>
      </c>
    </row>
    <row r="480" spans="1:5" ht="15.75" thickBot="1" x14ac:dyDescent="0.3">
      <c r="A480" s="1378" t="s">
        <v>225</v>
      </c>
      <c r="B480" s="1379"/>
      <c r="C480" s="1379"/>
      <c r="D480" s="1379"/>
      <c r="E480" s="1380"/>
    </row>
    <row r="481" spans="1:5" ht="15.75" x14ac:dyDescent="0.25">
      <c r="A481" s="1381"/>
      <c r="B481" s="501">
        <v>2019</v>
      </c>
      <c r="C481" s="501">
        <v>2020</v>
      </c>
      <c r="D481" s="501">
        <v>2021</v>
      </c>
      <c r="E481" s="501">
        <v>2022</v>
      </c>
    </row>
    <row r="482" spans="1:5" ht="16.5" thickBot="1" x14ac:dyDescent="0.3">
      <c r="A482" s="1382"/>
      <c r="B482" s="502" t="s">
        <v>8</v>
      </c>
      <c r="C482" s="502" t="s">
        <v>9</v>
      </c>
      <c r="D482" s="502" t="s">
        <v>9</v>
      </c>
      <c r="E482" s="502" t="s">
        <v>9</v>
      </c>
    </row>
    <row r="483" spans="1:5" ht="16.5" thickBot="1" x14ac:dyDescent="0.3">
      <c r="A483" s="493" t="s">
        <v>42</v>
      </c>
      <c r="B483" s="503">
        <f>B484+B485+B486+B487</f>
        <v>0</v>
      </c>
      <c r="C483" s="503">
        <f t="shared" ref="C483:E483" si="83">C484+C485+C486+C487</f>
        <v>0</v>
      </c>
      <c r="D483" s="503">
        <f t="shared" si="83"/>
        <v>0</v>
      </c>
      <c r="E483" s="503">
        <f t="shared" si="83"/>
        <v>0</v>
      </c>
    </row>
    <row r="484" spans="1:5" ht="16.5" thickBot="1" x14ac:dyDescent="0.3">
      <c r="A484" s="493" t="s">
        <v>296</v>
      </c>
      <c r="B484" s="503">
        <v>0</v>
      </c>
      <c r="C484" s="503">
        <v>0</v>
      </c>
      <c r="D484" s="503">
        <v>0</v>
      </c>
      <c r="E484" s="503">
        <v>0</v>
      </c>
    </row>
    <row r="485" spans="1:5" ht="16.5" thickBot="1" x14ac:dyDescent="0.3">
      <c r="A485" s="493" t="s">
        <v>311</v>
      </c>
      <c r="B485" s="503">
        <v>0</v>
      </c>
      <c r="C485" s="503">
        <v>0</v>
      </c>
      <c r="D485" s="503">
        <v>0</v>
      </c>
      <c r="E485" s="503">
        <v>0</v>
      </c>
    </row>
    <row r="486" spans="1:5" ht="16.5" thickBot="1" x14ac:dyDescent="0.3">
      <c r="A486" s="493" t="s">
        <v>312</v>
      </c>
      <c r="B486" s="503">
        <v>0</v>
      </c>
      <c r="C486" s="503">
        <v>0</v>
      </c>
      <c r="D486" s="503">
        <v>0</v>
      </c>
      <c r="E486" s="503">
        <v>0</v>
      </c>
    </row>
    <row r="487" spans="1:5" ht="16.5" thickBot="1" x14ac:dyDescent="0.3">
      <c r="A487" s="493" t="s">
        <v>313</v>
      </c>
      <c r="B487" s="503">
        <v>0</v>
      </c>
      <c r="C487" s="503">
        <v>0</v>
      </c>
      <c r="D487" s="503">
        <v>0</v>
      </c>
      <c r="E487" s="503">
        <v>0</v>
      </c>
    </row>
    <row r="488" spans="1:5" ht="16.5" thickBot="1" x14ac:dyDescent="0.3">
      <c r="A488" s="493" t="s">
        <v>43</v>
      </c>
      <c r="B488" s="503">
        <f>B489+B490+B491+B492</f>
        <v>9600</v>
      </c>
      <c r="C488" s="503">
        <f t="shared" ref="C488:E488" si="84">C489+C490+C491+C492</f>
        <v>0</v>
      </c>
      <c r="D488" s="503">
        <f t="shared" si="84"/>
        <v>0</v>
      </c>
      <c r="E488" s="503">
        <f t="shared" si="84"/>
        <v>0</v>
      </c>
    </row>
    <row r="489" spans="1:5" ht="16.5" thickBot="1" x14ac:dyDescent="0.3">
      <c r="A489" s="493" t="s">
        <v>296</v>
      </c>
      <c r="B489" s="503">
        <v>9600</v>
      </c>
      <c r="C489" s="503">
        <v>0</v>
      </c>
      <c r="D489" s="503">
        <v>0</v>
      </c>
      <c r="E489" s="503">
        <v>0</v>
      </c>
    </row>
    <row r="490" spans="1:5" ht="16.5" thickBot="1" x14ac:dyDescent="0.3">
      <c r="A490" s="493" t="s">
        <v>311</v>
      </c>
      <c r="B490" s="503"/>
      <c r="C490" s="503">
        <v>0</v>
      </c>
      <c r="D490" s="503">
        <v>0</v>
      </c>
      <c r="E490" s="503">
        <v>0</v>
      </c>
    </row>
    <row r="491" spans="1:5" ht="16.5" thickBot="1" x14ac:dyDescent="0.3">
      <c r="A491" s="493" t="s">
        <v>312</v>
      </c>
      <c r="B491" s="503"/>
      <c r="C491" s="503">
        <v>0</v>
      </c>
      <c r="D491" s="503">
        <v>0</v>
      </c>
      <c r="E491" s="503">
        <v>0</v>
      </c>
    </row>
    <row r="492" spans="1:5" ht="16.5" thickBot="1" x14ac:dyDescent="0.3">
      <c r="A492" s="493" t="s">
        <v>313</v>
      </c>
      <c r="B492" s="503"/>
      <c r="C492" s="503">
        <v>0</v>
      </c>
      <c r="D492" s="503">
        <v>0</v>
      </c>
      <c r="E492" s="503">
        <v>0</v>
      </c>
    </row>
    <row r="493" spans="1:5" ht="16.5" thickBot="1" x14ac:dyDescent="0.3">
      <c r="A493" s="513" t="s">
        <v>163</v>
      </c>
      <c r="B493" s="503">
        <f>B483+B488</f>
        <v>9600</v>
      </c>
      <c r="C493" s="503">
        <f t="shared" ref="C493:E493" si="85">C483+C488</f>
        <v>0</v>
      </c>
      <c r="D493" s="503">
        <f t="shared" si="85"/>
        <v>0</v>
      </c>
      <c r="E493" s="503">
        <f t="shared" si="85"/>
        <v>0</v>
      </c>
    </row>
    <row r="494" spans="1:5" ht="16.5" thickBot="1" x14ac:dyDescent="0.3">
      <c r="A494" s="1354" t="s">
        <v>488</v>
      </c>
      <c r="B494" s="1355"/>
      <c r="C494" s="1355"/>
      <c r="D494" s="1355"/>
      <c r="E494" s="1356"/>
    </row>
    <row r="495" spans="1:5" ht="16.5" thickBot="1" x14ac:dyDescent="0.3">
      <c r="A495" s="1354" t="s">
        <v>47</v>
      </c>
      <c r="B495" s="1355"/>
      <c r="C495" s="1355"/>
      <c r="D495" s="1355"/>
      <c r="E495" s="1356"/>
    </row>
    <row r="496" spans="1:5" ht="16.5" thickBot="1" x14ac:dyDescent="0.3">
      <c r="A496" s="500" t="s">
        <v>56</v>
      </c>
      <c r="B496" s="1393" t="s">
        <v>919</v>
      </c>
      <c r="C496" s="1394"/>
      <c r="D496" s="1395"/>
      <c r="E496" s="1396"/>
    </row>
    <row r="497" spans="1:5" ht="63.75" thickBot="1" x14ac:dyDescent="0.3">
      <c r="A497" s="500" t="s">
        <v>82</v>
      </c>
      <c r="B497" s="541" t="s">
        <v>920</v>
      </c>
      <c r="C497" s="531" t="s">
        <v>489</v>
      </c>
      <c r="D497" s="555"/>
      <c r="E497" s="528"/>
    </row>
    <row r="498" spans="1:5" ht="16.5" thickBot="1" x14ac:dyDescent="0.3">
      <c r="A498" s="493" t="s">
        <v>15</v>
      </c>
      <c r="B498" s="1351" t="s">
        <v>921</v>
      </c>
      <c r="C498" s="1352"/>
      <c r="D498" s="1352"/>
      <c r="E498" s="1353"/>
    </row>
    <row r="499" spans="1:5" ht="16.5" thickBot="1" x14ac:dyDescent="0.3">
      <c r="A499" s="493" t="s">
        <v>16</v>
      </c>
      <c r="B499" s="1369" t="s">
        <v>922</v>
      </c>
      <c r="C499" s="1370"/>
      <c r="D499" s="1370"/>
      <c r="E499" s="1371"/>
    </row>
    <row r="500" spans="1:5" ht="15.75" x14ac:dyDescent="0.25">
      <c r="A500" s="1346"/>
      <c r="B500" s="501">
        <v>2019</v>
      </c>
      <c r="C500" s="501">
        <v>2020</v>
      </c>
      <c r="D500" s="501">
        <v>2021</v>
      </c>
      <c r="E500" s="501">
        <v>2022</v>
      </c>
    </row>
    <row r="501" spans="1:5" ht="16.5" thickBot="1" x14ac:dyDescent="0.3">
      <c r="A501" s="1347"/>
      <c r="B501" s="502" t="s">
        <v>8</v>
      </c>
      <c r="C501" s="502" t="s">
        <v>9</v>
      </c>
      <c r="D501" s="502" t="s">
        <v>9</v>
      </c>
      <c r="E501" s="502" t="s">
        <v>9</v>
      </c>
    </row>
    <row r="502" spans="1:5" ht="19.5" thickBot="1" x14ac:dyDescent="0.3">
      <c r="A502" s="493" t="s">
        <v>923</v>
      </c>
      <c r="B502" s="503"/>
      <c r="C502" s="503">
        <v>1</v>
      </c>
      <c r="D502" s="556">
        <v>0</v>
      </c>
      <c r="E502" s="557"/>
    </row>
    <row r="503" spans="1:5" ht="16.5" thickBot="1" x14ac:dyDescent="0.3">
      <c r="A503" s="493" t="s">
        <v>18</v>
      </c>
      <c r="B503" s="503"/>
      <c r="C503" s="503">
        <f>SUM(C517)</f>
        <v>9900</v>
      </c>
      <c r="D503" s="503">
        <f>D521</f>
        <v>0</v>
      </c>
      <c r="E503" s="503">
        <f>E521</f>
        <v>0</v>
      </c>
    </row>
    <row r="504" spans="1:5" ht="16.5" thickBot="1" x14ac:dyDescent="0.3">
      <c r="A504" s="493" t="s">
        <v>19</v>
      </c>
      <c r="B504" s="503" t="e">
        <f>B503/B502</f>
        <v>#DIV/0!</v>
      </c>
      <c r="C504" s="503">
        <f t="shared" ref="C504:D504" si="86">C503/C502</f>
        <v>9900</v>
      </c>
      <c r="D504" s="503" t="e">
        <f t="shared" si="86"/>
        <v>#DIV/0!</v>
      </c>
      <c r="E504" s="503" t="e">
        <f>E503/E502</f>
        <v>#DIV/0!</v>
      </c>
    </row>
    <row r="505" spans="1:5" ht="16.5" thickBot="1" x14ac:dyDescent="0.3">
      <c r="A505" s="493" t="s">
        <v>20</v>
      </c>
      <c r="B505" s="504" t="s">
        <v>21</v>
      </c>
      <c r="C505" s="505" t="e">
        <f>C502/B502-1</f>
        <v>#DIV/0!</v>
      </c>
      <c r="D505" s="505">
        <f t="shared" ref="D505:E507" si="87">D502/C502-1</f>
        <v>-1</v>
      </c>
      <c r="E505" s="505" t="e">
        <f t="shared" si="87"/>
        <v>#DIV/0!</v>
      </c>
    </row>
    <row r="506" spans="1:5" ht="16.5" thickBot="1" x14ac:dyDescent="0.3">
      <c r="A506" s="493" t="s">
        <v>22</v>
      </c>
      <c r="B506" s="504" t="s">
        <v>21</v>
      </c>
      <c r="C506" s="505" t="e">
        <f>C503/B503-1</f>
        <v>#DIV/0!</v>
      </c>
      <c r="D506" s="505">
        <f t="shared" si="87"/>
        <v>-1</v>
      </c>
      <c r="E506" s="505" t="e">
        <f>E503/D503-1</f>
        <v>#DIV/0!</v>
      </c>
    </row>
    <row r="507" spans="1:5" ht="16.5" thickBot="1" x14ac:dyDescent="0.3">
      <c r="A507" s="493" t="s">
        <v>23</v>
      </c>
      <c r="B507" s="504" t="s">
        <v>21</v>
      </c>
      <c r="C507" s="505" t="e">
        <f>C504/B504-1</f>
        <v>#DIV/0!</v>
      </c>
      <c r="D507" s="505" t="e">
        <f t="shared" si="87"/>
        <v>#DIV/0!</v>
      </c>
      <c r="E507" s="505" t="e">
        <f t="shared" si="87"/>
        <v>#DIV/0!</v>
      </c>
    </row>
    <row r="508" spans="1:5" ht="16.5" thickBot="1" x14ac:dyDescent="0.3">
      <c r="A508" s="1390" t="s">
        <v>924</v>
      </c>
      <c r="B508" s="1391"/>
      <c r="C508" s="1391"/>
      <c r="D508" s="1391"/>
      <c r="E508" s="1392"/>
    </row>
    <row r="509" spans="1:5" ht="15.75" x14ac:dyDescent="0.25">
      <c r="A509" s="1381"/>
      <c r="B509" s="501">
        <v>2019</v>
      </c>
      <c r="C509" s="501">
        <v>2020</v>
      </c>
      <c r="D509" s="501">
        <v>2021</v>
      </c>
      <c r="E509" s="501">
        <v>2022</v>
      </c>
    </row>
    <row r="510" spans="1:5" ht="16.5" thickBot="1" x14ac:dyDescent="0.3">
      <c r="A510" s="1382"/>
      <c r="B510" s="502" t="s">
        <v>8</v>
      </c>
      <c r="C510" s="502" t="s">
        <v>9</v>
      </c>
      <c r="D510" s="502" t="s">
        <v>9</v>
      </c>
      <c r="E510" s="502" t="s">
        <v>9</v>
      </c>
    </row>
    <row r="511" spans="1:5" ht="16.5" thickBot="1" x14ac:dyDescent="0.3">
      <c r="A511" s="493" t="s">
        <v>42</v>
      </c>
      <c r="B511" s="503">
        <f>B512+B513+B514+B515</f>
        <v>0</v>
      </c>
      <c r="C511" s="503">
        <f>SUM(C512:C515)</f>
        <v>0</v>
      </c>
      <c r="D511" s="503">
        <f t="shared" ref="D511:E511" si="88">D512+D513+D514+D515</f>
        <v>0</v>
      </c>
      <c r="E511" s="503">
        <f t="shared" si="88"/>
        <v>0</v>
      </c>
    </row>
    <row r="512" spans="1:5" ht="16.5" thickBot="1" x14ac:dyDescent="0.3">
      <c r="A512" s="493" t="s">
        <v>296</v>
      </c>
      <c r="B512" s="503">
        <v>0</v>
      </c>
      <c r="C512" s="503">
        <v>0</v>
      </c>
      <c r="D512" s="503">
        <v>0</v>
      </c>
      <c r="E512" s="503">
        <v>0</v>
      </c>
    </row>
    <row r="513" spans="1:5" ht="16.5" thickBot="1" x14ac:dyDescent="0.3">
      <c r="A513" s="493" t="s">
        <v>311</v>
      </c>
      <c r="B513" s="503">
        <v>0</v>
      </c>
      <c r="C513" s="503">
        <v>0</v>
      </c>
      <c r="D513" s="503">
        <v>0</v>
      </c>
      <c r="E513" s="503">
        <v>0</v>
      </c>
    </row>
    <row r="514" spans="1:5" ht="16.5" thickBot="1" x14ac:dyDescent="0.3">
      <c r="A514" s="493" t="s">
        <v>312</v>
      </c>
      <c r="B514" s="503">
        <v>0</v>
      </c>
      <c r="C514" s="503">
        <v>0</v>
      </c>
      <c r="D514" s="503">
        <v>0</v>
      </c>
      <c r="E514" s="503">
        <v>0</v>
      </c>
    </row>
    <row r="515" spans="1:5" ht="16.5" thickBot="1" x14ac:dyDescent="0.3">
      <c r="A515" s="493" t="s">
        <v>313</v>
      </c>
      <c r="B515" s="503">
        <v>0</v>
      </c>
      <c r="C515" s="503">
        <v>0</v>
      </c>
      <c r="D515" s="503">
        <v>0</v>
      </c>
      <c r="E515" s="503">
        <v>0</v>
      </c>
    </row>
    <row r="516" spans="1:5" ht="16.5" thickBot="1" x14ac:dyDescent="0.3">
      <c r="A516" s="493" t="s">
        <v>43</v>
      </c>
      <c r="B516" s="503">
        <f>B517+B518+B519+B520</f>
        <v>0</v>
      </c>
      <c r="C516" s="503">
        <f t="shared" ref="C516:D516" si="89">C517+C518+C519+C520</f>
        <v>9900</v>
      </c>
      <c r="D516" s="503">
        <f t="shared" si="89"/>
        <v>0</v>
      </c>
      <c r="E516" s="503">
        <v>0</v>
      </c>
    </row>
    <row r="517" spans="1:5" ht="16.5" thickBot="1" x14ac:dyDescent="0.3">
      <c r="A517" s="493" t="s">
        <v>296</v>
      </c>
      <c r="B517" s="503">
        <v>0</v>
      </c>
      <c r="C517" s="503">
        <v>9900</v>
      </c>
      <c r="D517" s="503">
        <v>0</v>
      </c>
      <c r="E517" s="503">
        <v>0</v>
      </c>
    </row>
    <row r="518" spans="1:5" ht="16.5" thickBot="1" x14ac:dyDescent="0.3">
      <c r="A518" s="493" t="s">
        <v>311</v>
      </c>
      <c r="B518" s="503">
        <v>0</v>
      </c>
      <c r="C518" s="503">
        <v>0</v>
      </c>
      <c r="D518" s="503">
        <v>0</v>
      </c>
      <c r="E518" s="503">
        <v>0</v>
      </c>
    </row>
    <row r="519" spans="1:5" ht="16.5" thickBot="1" x14ac:dyDescent="0.3">
      <c r="A519" s="493" t="s">
        <v>312</v>
      </c>
      <c r="B519" s="503">
        <v>0</v>
      </c>
      <c r="C519" s="503">
        <v>0</v>
      </c>
      <c r="D519" s="503">
        <v>0</v>
      </c>
      <c r="E519" s="503">
        <v>0</v>
      </c>
    </row>
    <row r="520" spans="1:5" ht="16.5" thickBot="1" x14ac:dyDescent="0.3">
      <c r="A520" s="493" t="s">
        <v>313</v>
      </c>
      <c r="B520" s="503">
        <v>0</v>
      </c>
      <c r="C520" s="503">
        <v>0</v>
      </c>
      <c r="D520" s="503">
        <v>0</v>
      </c>
      <c r="E520" s="503">
        <v>0</v>
      </c>
    </row>
    <row r="521" spans="1:5" ht="16.5" thickBot="1" x14ac:dyDescent="0.3">
      <c r="A521" s="513" t="s">
        <v>31</v>
      </c>
      <c r="B521" s="503">
        <f>B511+B516</f>
        <v>0</v>
      </c>
      <c r="C521" s="503">
        <f t="shared" ref="C521:D521" si="90">C511+C516</f>
        <v>9900</v>
      </c>
      <c r="D521" s="503">
        <f t="shared" si="90"/>
        <v>0</v>
      </c>
      <c r="E521" s="503">
        <f>E511+E516</f>
        <v>0</v>
      </c>
    </row>
    <row r="522" spans="1:5" ht="95.25" thickBot="1" x14ac:dyDescent="0.3">
      <c r="A522" s="500" t="s">
        <v>491</v>
      </c>
      <c r="B522" s="541" t="s">
        <v>492</v>
      </c>
      <c r="C522" s="531" t="s">
        <v>468</v>
      </c>
      <c r="D522" s="555" t="s">
        <v>490</v>
      </c>
      <c r="E522" s="528"/>
    </row>
    <row r="523" spans="1:5" ht="33.75" customHeight="1" thickBot="1" x14ac:dyDescent="0.3">
      <c r="A523" s="493" t="s">
        <v>15</v>
      </c>
      <c r="B523" s="1351" t="s">
        <v>925</v>
      </c>
      <c r="C523" s="1352"/>
      <c r="D523" s="1352"/>
      <c r="E523" s="1353"/>
    </row>
    <row r="524" spans="1:5" ht="16.5" thickBot="1" x14ac:dyDescent="0.3">
      <c r="A524" s="493" t="s">
        <v>16</v>
      </c>
      <c r="B524" s="1369" t="s">
        <v>926</v>
      </c>
      <c r="C524" s="1370"/>
      <c r="D524" s="1370"/>
      <c r="E524" s="1371"/>
    </row>
    <row r="525" spans="1:5" ht="15.75" x14ac:dyDescent="0.25">
      <c r="A525" s="1346"/>
      <c r="B525" s="501">
        <v>2019</v>
      </c>
      <c r="C525" s="501">
        <v>2020</v>
      </c>
      <c r="D525" s="501">
        <v>2021</v>
      </c>
      <c r="E525" s="501">
        <v>2022</v>
      </c>
    </row>
    <row r="526" spans="1:5" ht="16.5" thickBot="1" x14ac:dyDescent="0.3">
      <c r="A526" s="1347"/>
      <c r="B526" s="502" t="s">
        <v>8</v>
      </c>
      <c r="C526" s="502" t="s">
        <v>9</v>
      </c>
      <c r="D526" s="502" t="s">
        <v>9</v>
      </c>
      <c r="E526" s="502" t="s">
        <v>9</v>
      </c>
    </row>
    <row r="527" spans="1:5" ht="19.5" thickBot="1" x14ac:dyDescent="0.3">
      <c r="A527" s="493" t="s">
        <v>923</v>
      </c>
      <c r="B527" s="503">
        <v>0</v>
      </c>
      <c r="C527" s="503">
        <v>0</v>
      </c>
      <c r="D527" s="503">
        <v>4700</v>
      </c>
      <c r="E527" s="503">
        <v>0</v>
      </c>
    </row>
    <row r="528" spans="1:5" ht="16.5" thickBot="1" x14ac:dyDescent="0.3">
      <c r="A528" s="493" t="s">
        <v>18</v>
      </c>
      <c r="B528" s="503">
        <f t="shared" ref="B528:D528" si="91">B546</f>
        <v>0</v>
      </c>
      <c r="C528" s="503">
        <f t="shared" si="91"/>
        <v>0</v>
      </c>
      <c r="D528" s="503">
        <f t="shared" si="91"/>
        <v>29342</v>
      </c>
      <c r="E528" s="503">
        <f>E546</f>
        <v>0</v>
      </c>
    </row>
    <row r="529" spans="1:5" ht="16.5" thickBot="1" x14ac:dyDescent="0.3">
      <c r="A529" s="493" t="s">
        <v>19</v>
      </c>
      <c r="B529" s="503" t="e">
        <f>B528/B527</f>
        <v>#DIV/0!</v>
      </c>
      <c r="C529" s="503" t="e">
        <f t="shared" ref="C529:E529" si="92">C528/C527</f>
        <v>#DIV/0!</v>
      </c>
      <c r="D529" s="503">
        <f t="shared" si="92"/>
        <v>6.2429787234042555</v>
      </c>
      <c r="E529" s="503" t="e">
        <f t="shared" si="92"/>
        <v>#DIV/0!</v>
      </c>
    </row>
    <row r="530" spans="1:5" ht="16.5" thickBot="1" x14ac:dyDescent="0.3">
      <c r="A530" s="493" t="s">
        <v>20</v>
      </c>
      <c r="B530" s="504" t="s">
        <v>21</v>
      </c>
      <c r="C530" s="505" t="e">
        <f>C527/B527-1</f>
        <v>#DIV/0!</v>
      </c>
      <c r="D530" s="505" t="e">
        <f t="shared" ref="D530:E532" si="93">D527/C527-1</f>
        <v>#DIV/0!</v>
      </c>
      <c r="E530" s="505">
        <f t="shared" si="93"/>
        <v>-1</v>
      </c>
    </row>
    <row r="531" spans="1:5" ht="16.5" thickBot="1" x14ac:dyDescent="0.3">
      <c r="A531" s="493" t="s">
        <v>22</v>
      </c>
      <c r="B531" s="504" t="s">
        <v>21</v>
      </c>
      <c r="C531" s="505" t="e">
        <f>C528/B528-1</f>
        <v>#DIV/0!</v>
      </c>
      <c r="D531" s="505" t="e">
        <f t="shared" si="93"/>
        <v>#DIV/0!</v>
      </c>
      <c r="E531" s="505">
        <f t="shared" si="93"/>
        <v>-1</v>
      </c>
    </row>
    <row r="532" spans="1:5" ht="16.5" thickBot="1" x14ac:dyDescent="0.3">
      <c r="A532" s="493" t="s">
        <v>23</v>
      </c>
      <c r="B532" s="504" t="s">
        <v>21</v>
      </c>
      <c r="C532" s="505" t="e">
        <f>C529/B529-1</f>
        <v>#DIV/0!</v>
      </c>
      <c r="D532" s="505" t="e">
        <f t="shared" si="93"/>
        <v>#DIV/0!</v>
      </c>
      <c r="E532" s="505" t="e">
        <f t="shared" si="93"/>
        <v>#DIV/0!</v>
      </c>
    </row>
    <row r="533" spans="1:5" ht="15.75" thickBot="1" x14ac:dyDescent="0.3">
      <c r="A533" s="1378" t="s">
        <v>167</v>
      </c>
      <c r="B533" s="1379"/>
      <c r="C533" s="1379"/>
      <c r="D533" s="1379"/>
      <c r="E533" s="1380"/>
    </row>
    <row r="534" spans="1:5" ht="15.75" x14ac:dyDescent="0.25">
      <c r="A534" s="1381"/>
      <c r="B534" s="501">
        <v>2019</v>
      </c>
      <c r="C534" s="501">
        <v>2020</v>
      </c>
      <c r="D534" s="501">
        <v>2021</v>
      </c>
      <c r="E534" s="501">
        <v>2022</v>
      </c>
    </row>
    <row r="535" spans="1:5" ht="16.5" thickBot="1" x14ac:dyDescent="0.3">
      <c r="A535" s="1382"/>
      <c r="B535" s="502" t="s">
        <v>8</v>
      </c>
      <c r="C535" s="502" t="s">
        <v>9</v>
      </c>
      <c r="D535" s="502" t="s">
        <v>9</v>
      </c>
      <c r="E535" s="502" t="s">
        <v>9</v>
      </c>
    </row>
    <row r="536" spans="1:5" ht="16.5" thickBot="1" x14ac:dyDescent="0.3">
      <c r="A536" s="493" t="s">
        <v>42</v>
      </c>
      <c r="B536" s="503">
        <f>B537+B538+B539+B540</f>
        <v>0</v>
      </c>
      <c r="C536" s="503">
        <f>SUM(C537:C540)</f>
        <v>0</v>
      </c>
      <c r="D536" s="503">
        <f t="shared" ref="D536:E536" si="94">D537+D538+D539+D540</f>
        <v>0</v>
      </c>
      <c r="E536" s="503">
        <f t="shared" si="94"/>
        <v>0</v>
      </c>
    </row>
    <row r="537" spans="1:5" ht="16.5" thickBot="1" x14ac:dyDescent="0.3">
      <c r="A537" s="493" t="s">
        <v>296</v>
      </c>
      <c r="B537" s="537">
        <v>0</v>
      </c>
      <c r="C537" s="503">
        <v>0</v>
      </c>
      <c r="D537" s="537">
        <v>0</v>
      </c>
      <c r="E537" s="503">
        <v>0</v>
      </c>
    </row>
    <row r="538" spans="1:5" ht="16.5" thickBot="1" x14ac:dyDescent="0.3">
      <c r="A538" s="493" t="s">
        <v>311</v>
      </c>
      <c r="B538" s="537">
        <v>0</v>
      </c>
      <c r="C538" s="503">
        <v>0</v>
      </c>
      <c r="D538" s="537">
        <v>0</v>
      </c>
      <c r="E538" s="503">
        <v>0</v>
      </c>
    </row>
    <row r="539" spans="1:5" ht="16.5" thickBot="1" x14ac:dyDescent="0.3">
      <c r="A539" s="493" t="s">
        <v>312</v>
      </c>
      <c r="B539" s="537">
        <v>0</v>
      </c>
      <c r="C539" s="503">
        <v>0</v>
      </c>
      <c r="D539" s="537">
        <v>0</v>
      </c>
      <c r="E539" s="503">
        <v>0</v>
      </c>
    </row>
    <row r="540" spans="1:5" ht="16.5" thickBot="1" x14ac:dyDescent="0.3">
      <c r="A540" s="493" t="s">
        <v>313</v>
      </c>
      <c r="B540" s="537">
        <v>0</v>
      </c>
      <c r="C540" s="503">
        <v>0</v>
      </c>
      <c r="D540" s="537">
        <v>0</v>
      </c>
      <c r="E540" s="503">
        <v>0</v>
      </c>
    </row>
    <row r="541" spans="1:5" ht="16.5" thickBot="1" x14ac:dyDescent="0.3">
      <c r="A541" s="493" t="s">
        <v>43</v>
      </c>
      <c r="B541" s="503">
        <f>B542+B543+B544+B545</f>
        <v>0</v>
      </c>
      <c r="C541" s="503">
        <f t="shared" ref="C541:D541" si="95">C542+C543+C544+C545</f>
        <v>0</v>
      </c>
      <c r="D541" s="503">
        <f t="shared" si="95"/>
        <v>29342</v>
      </c>
      <c r="E541" s="503">
        <v>0</v>
      </c>
    </row>
    <row r="542" spans="1:5" ht="16.5" thickBot="1" x14ac:dyDescent="0.3">
      <c r="A542" s="493" t="s">
        <v>296</v>
      </c>
      <c r="B542" s="539">
        <v>0</v>
      </c>
      <c r="C542" s="503">
        <v>0</v>
      </c>
      <c r="D542" s="503">
        <v>29342</v>
      </c>
      <c r="E542" s="503">
        <v>0</v>
      </c>
    </row>
    <row r="543" spans="1:5" ht="16.5" thickBot="1" x14ac:dyDescent="0.3">
      <c r="A543" s="493" t="s">
        <v>311</v>
      </c>
      <c r="B543" s="537">
        <v>0</v>
      </c>
      <c r="C543" s="503">
        <v>0</v>
      </c>
      <c r="D543" s="537">
        <v>0</v>
      </c>
      <c r="E543" s="503">
        <v>0</v>
      </c>
    </row>
    <row r="544" spans="1:5" ht="16.5" thickBot="1" x14ac:dyDescent="0.3">
      <c r="A544" s="493" t="s">
        <v>312</v>
      </c>
      <c r="B544" s="537">
        <v>0</v>
      </c>
      <c r="C544" s="503">
        <v>0</v>
      </c>
      <c r="D544" s="537">
        <v>0</v>
      </c>
      <c r="E544" s="503">
        <v>0</v>
      </c>
    </row>
    <row r="545" spans="1:5" ht="16.5" thickBot="1" x14ac:dyDescent="0.3">
      <c r="A545" s="493" t="s">
        <v>313</v>
      </c>
      <c r="B545" s="537">
        <v>0</v>
      </c>
      <c r="C545" s="503">
        <v>0</v>
      </c>
      <c r="D545" s="537">
        <v>0</v>
      </c>
      <c r="E545" s="503">
        <v>0</v>
      </c>
    </row>
    <row r="546" spans="1:5" ht="16.5" thickBot="1" x14ac:dyDescent="0.3">
      <c r="A546" s="513" t="s">
        <v>31</v>
      </c>
      <c r="B546" s="503">
        <f>B536+B541</f>
        <v>0</v>
      </c>
      <c r="C546" s="503">
        <f t="shared" ref="C546:E546" si="96">C536+C541</f>
        <v>0</v>
      </c>
      <c r="D546" s="503">
        <f t="shared" si="96"/>
        <v>29342</v>
      </c>
      <c r="E546" s="503">
        <f t="shared" si="96"/>
        <v>0</v>
      </c>
    </row>
    <row r="547" spans="1:5" ht="79.5" thickBot="1" x14ac:dyDescent="0.3">
      <c r="A547" s="500" t="s">
        <v>33</v>
      </c>
      <c r="B547" s="541" t="s">
        <v>493</v>
      </c>
      <c r="C547" s="526" t="s">
        <v>468</v>
      </c>
      <c r="D547" s="555"/>
      <c r="E547" s="528"/>
    </row>
    <row r="548" spans="1:5" ht="16.5" thickBot="1" x14ac:dyDescent="0.3">
      <c r="A548" s="493" t="s">
        <v>15</v>
      </c>
      <c r="B548" s="1375" t="s">
        <v>494</v>
      </c>
      <c r="C548" s="1376"/>
      <c r="D548" s="1376"/>
      <c r="E548" s="1377"/>
    </row>
    <row r="549" spans="1:5" ht="19.5" thickBot="1" x14ac:dyDescent="0.3">
      <c r="A549" s="493" t="s">
        <v>16</v>
      </c>
      <c r="B549" s="1369" t="s">
        <v>927</v>
      </c>
      <c r="C549" s="1370"/>
      <c r="D549" s="1370"/>
      <c r="E549" s="1371"/>
    </row>
    <row r="550" spans="1:5" ht="15.75" x14ac:dyDescent="0.25">
      <c r="A550" s="1346"/>
      <c r="B550" s="501">
        <v>2019</v>
      </c>
      <c r="C550" s="501">
        <v>2020</v>
      </c>
      <c r="D550" s="501">
        <v>2021</v>
      </c>
      <c r="E550" s="501">
        <v>2022</v>
      </c>
    </row>
    <row r="551" spans="1:5" ht="16.5" thickBot="1" x14ac:dyDescent="0.3">
      <c r="A551" s="1347"/>
      <c r="B551" s="502" t="s">
        <v>8</v>
      </c>
      <c r="C551" s="502" t="s">
        <v>9</v>
      </c>
      <c r="D551" s="502" t="s">
        <v>9</v>
      </c>
      <c r="E551" s="502" t="s">
        <v>9</v>
      </c>
    </row>
    <row r="552" spans="1:5" ht="19.5" thickBot="1" x14ac:dyDescent="0.3">
      <c r="A552" s="493" t="s">
        <v>923</v>
      </c>
      <c r="B552" s="503">
        <v>0</v>
      </c>
      <c r="C552" s="503">
        <v>0</v>
      </c>
      <c r="D552" s="503">
        <v>600</v>
      </c>
      <c r="E552" s="503">
        <v>0</v>
      </c>
    </row>
    <row r="553" spans="1:5" ht="16.5" thickBot="1" x14ac:dyDescent="0.3">
      <c r="A553" s="493" t="s">
        <v>18</v>
      </c>
      <c r="B553" s="503">
        <v>0</v>
      </c>
      <c r="C553" s="503">
        <v>0</v>
      </c>
      <c r="D553" s="503">
        <v>0</v>
      </c>
      <c r="E553" s="503">
        <f>E571</f>
        <v>0</v>
      </c>
    </row>
    <row r="554" spans="1:5" ht="16.5" thickBot="1" x14ac:dyDescent="0.3">
      <c r="A554" s="493" t="s">
        <v>19</v>
      </c>
      <c r="B554" s="503" t="e">
        <f>B553/B552</f>
        <v>#DIV/0!</v>
      </c>
      <c r="C554" s="503" t="e">
        <f t="shared" ref="C554:E554" si="97">C553/C552</f>
        <v>#DIV/0!</v>
      </c>
      <c r="D554" s="503">
        <f t="shared" si="97"/>
        <v>0</v>
      </c>
      <c r="E554" s="503" t="e">
        <f t="shared" si="97"/>
        <v>#DIV/0!</v>
      </c>
    </row>
    <row r="555" spans="1:5" ht="16.5" thickBot="1" x14ac:dyDescent="0.3">
      <c r="A555" s="493" t="s">
        <v>20</v>
      </c>
      <c r="B555" s="504" t="s">
        <v>21</v>
      </c>
      <c r="C555" s="505" t="e">
        <f>C552/B552-1</f>
        <v>#DIV/0!</v>
      </c>
      <c r="D555" s="505" t="e">
        <f t="shared" ref="D555:E557" si="98">D552/C552-1</f>
        <v>#DIV/0!</v>
      </c>
      <c r="E555" s="505">
        <f t="shared" si="98"/>
        <v>-1</v>
      </c>
    </row>
    <row r="556" spans="1:5" ht="16.5" thickBot="1" x14ac:dyDescent="0.3">
      <c r="A556" s="493" t="s">
        <v>22</v>
      </c>
      <c r="B556" s="504" t="s">
        <v>21</v>
      </c>
      <c r="C556" s="505" t="e">
        <f>C553/B553-1</f>
        <v>#DIV/0!</v>
      </c>
      <c r="D556" s="505" t="e">
        <f t="shared" si="98"/>
        <v>#DIV/0!</v>
      </c>
      <c r="E556" s="505" t="e">
        <f t="shared" si="98"/>
        <v>#DIV/0!</v>
      </c>
    </row>
    <row r="557" spans="1:5" ht="16.5" thickBot="1" x14ac:dyDescent="0.3">
      <c r="A557" s="493" t="s">
        <v>23</v>
      </c>
      <c r="B557" s="504" t="s">
        <v>21</v>
      </c>
      <c r="C557" s="505" t="e">
        <f>C554/B554-1</f>
        <v>#DIV/0!</v>
      </c>
      <c r="D557" s="505" t="e">
        <f t="shared" si="98"/>
        <v>#DIV/0!</v>
      </c>
      <c r="E557" s="505" t="e">
        <f t="shared" si="98"/>
        <v>#DIV/0!</v>
      </c>
    </row>
    <row r="558" spans="1:5" ht="16.5" thickBot="1" x14ac:dyDescent="0.3">
      <c r="A558" s="1390" t="s">
        <v>924</v>
      </c>
      <c r="B558" s="1391"/>
      <c r="C558" s="1391"/>
      <c r="D558" s="1391"/>
      <c r="E558" s="1392"/>
    </row>
    <row r="559" spans="1:5" ht="15.75" x14ac:dyDescent="0.25">
      <c r="A559" s="1381"/>
      <c r="B559" s="501">
        <v>2019</v>
      </c>
      <c r="C559" s="501">
        <v>2020</v>
      </c>
      <c r="D559" s="501">
        <v>2021</v>
      </c>
      <c r="E559" s="501">
        <v>2022</v>
      </c>
    </row>
    <row r="560" spans="1:5" ht="16.5" thickBot="1" x14ac:dyDescent="0.3">
      <c r="A560" s="1382"/>
      <c r="B560" s="502" t="s">
        <v>8</v>
      </c>
      <c r="C560" s="502" t="s">
        <v>9</v>
      </c>
      <c r="D560" s="502" t="s">
        <v>9</v>
      </c>
      <c r="E560" s="502" t="s">
        <v>9</v>
      </c>
    </row>
    <row r="561" spans="1:5" ht="16.5" thickBot="1" x14ac:dyDescent="0.3">
      <c r="A561" s="493" t="s">
        <v>42</v>
      </c>
      <c r="B561" s="503">
        <f>B562+B563+B564+B565</f>
        <v>0</v>
      </c>
      <c r="C561" s="503">
        <f>SUM(C562:C565)</f>
        <v>0</v>
      </c>
      <c r="D561" s="503">
        <f t="shared" ref="D561:E561" si="99">D562+D563+D564+D565</f>
        <v>0</v>
      </c>
      <c r="E561" s="503">
        <f t="shared" si="99"/>
        <v>0</v>
      </c>
    </row>
    <row r="562" spans="1:5" ht="16.5" thickBot="1" x14ac:dyDescent="0.3">
      <c r="A562" s="493" t="s">
        <v>296</v>
      </c>
      <c r="B562" s="503">
        <v>0</v>
      </c>
      <c r="C562" s="503">
        <v>0</v>
      </c>
      <c r="D562" s="503">
        <v>0</v>
      </c>
      <c r="E562" s="503">
        <v>0</v>
      </c>
    </row>
    <row r="563" spans="1:5" ht="16.5" thickBot="1" x14ac:dyDescent="0.3">
      <c r="A563" s="493" t="s">
        <v>311</v>
      </c>
      <c r="B563" s="503">
        <v>0</v>
      </c>
      <c r="C563" s="503">
        <v>0</v>
      </c>
      <c r="D563" s="503">
        <v>0</v>
      </c>
      <c r="E563" s="503">
        <v>0</v>
      </c>
    </row>
    <row r="564" spans="1:5" ht="16.5" thickBot="1" x14ac:dyDescent="0.3">
      <c r="A564" s="493" t="s">
        <v>312</v>
      </c>
      <c r="B564" s="503">
        <v>0</v>
      </c>
      <c r="C564" s="503">
        <v>0</v>
      </c>
      <c r="D564" s="503">
        <v>0</v>
      </c>
      <c r="E564" s="503">
        <v>0</v>
      </c>
    </row>
    <row r="565" spans="1:5" ht="16.5" thickBot="1" x14ac:dyDescent="0.3">
      <c r="A565" s="493" t="s">
        <v>313</v>
      </c>
      <c r="B565" s="503">
        <v>0</v>
      </c>
      <c r="C565" s="503">
        <v>0</v>
      </c>
      <c r="D565" s="503">
        <v>0</v>
      </c>
      <c r="E565" s="503">
        <v>0</v>
      </c>
    </row>
    <row r="566" spans="1:5" ht="16.5" thickBot="1" x14ac:dyDescent="0.3">
      <c r="A566" s="493" t="s">
        <v>43</v>
      </c>
      <c r="B566" s="503">
        <f>B567+B568+B569+B570</f>
        <v>0</v>
      </c>
      <c r="C566" s="503">
        <f t="shared" ref="C566:E566" si="100">C567+C568+C569+C570</f>
        <v>0</v>
      </c>
      <c r="D566" s="503">
        <f t="shared" si="100"/>
        <v>8000</v>
      </c>
      <c r="E566" s="503">
        <f t="shared" si="100"/>
        <v>0</v>
      </c>
    </row>
    <row r="567" spans="1:5" ht="16.5" thickBot="1" x14ac:dyDescent="0.3">
      <c r="A567" s="493" t="s">
        <v>296</v>
      </c>
      <c r="B567" s="503">
        <v>0</v>
      </c>
      <c r="C567" s="503">
        <v>0</v>
      </c>
      <c r="D567" s="503">
        <v>8000</v>
      </c>
      <c r="E567" s="503">
        <v>0</v>
      </c>
    </row>
    <row r="568" spans="1:5" ht="16.5" thickBot="1" x14ac:dyDescent="0.3">
      <c r="A568" s="493" t="s">
        <v>311</v>
      </c>
      <c r="B568" s="503">
        <v>0</v>
      </c>
      <c r="C568" s="503">
        <v>0</v>
      </c>
      <c r="D568" s="503">
        <v>0</v>
      </c>
      <c r="E568" s="503">
        <v>0</v>
      </c>
    </row>
    <row r="569" spans="1:5" ht="16.5" thickBot="1" x14ac:dyDescent="0.3">
      <c r="A569" s="493" t="s">
        <v>312</v>
      </c>
      <c r="B569" s="503">
        <v>0</v>
      </c>
      <c r="C569" s="503">
        <v>0</v>
      </c>
      <c r="D569" s="503">
        <v>0</v>
      </c>
      <c r="E569" s="503">
        <v>0</v>
      </c>
    </row>
    <row r="570" spans="1:5" ht="16.5" thickBot="1" x14ac:dyDescent="0.3">
      <c r="A570" s="493" t="s">
        <v>313</v>
      </c>
      <c r="B570" s="503">
        <v>0</v>
      </c>
      <c r="C570" s="503">
        <v>0</v>
      </c>
      <c r="D570" s="503">
        <v>0</v>
      </c>
      <c r="E570" s="503">
        <v>0</v>
      </c>
    </row>
    <row r="571" spans="1:5" ht="16.5" thickBot="1" x14ac:dyDescent="0.3">
      <c r="A571" s="513" t="s">
        <v>34</v>
      </c>
      <c r="B571" s="503">
        <f>B561+B566</f>
        <v>0</v>
      </c>
      <c r="C571" s="503">
        <f t="shared" ref="C571:E571" si="101">C561+C566</f>
        <v>0</v>
      </c>
      <c r="D571" s="503">
        <f t="shared" si="101"/>
        <v>8000</v>
      </c>
      <c r="E571" s="503">
        <f t="shared" si="101"/>
        <v>0</v>
      </c>
    </row>
    <row r="572" spans="1:5" ht="16.5" thickBot="1" x14ac:dyDescent="0.3">
      <c r="A572" s="558"/>
      <c r="B572" s="559"/>
      <c r="C572" s="559"/>
      <c r="D572" s="559"/>
      <c r="E572" s="559"/>
    </row>
    <row r="573" spans="1:5" ht="32.25" thickBot="1" x14ac:dyDescent="0.3">
      <c r="A573" s="494" t="s">
        <v>57</v>
      </c>
      <c r="B573" s="560">
        <f>B32+B68+B149+B229+B280+B254+B307+B332+B357+B382+B407+B432+B493</f>
        <v>599128</v>
      </c>
      <c r="C573" s="560">
        <f>SUM(C60,C97,C178,C247,C272,C298,C325,C350,C375,C400,C425,C450,C493,C521,C546,C571)</f>
        <v>467000</v>
      </c>
      <c r="D573" s="560">
        <f>SUM(D60,D97,D178,D247,D298,D272,D325,D350,D375,D400,D425,D450,D493,D521,D546,D571)</f>
        <v>467000</v>
      </c>
      <c r="E573" s="560">
        <f>SUM(E60,E97,E178,E247,E298,E272,E325,E350,E375,E400,E425,E450,E493,E521,E546,E571)</f>
        <v>425072</v>
      </c>
    </row>
    <row r="574" spans="1:5" ht="32.25" thickBot="1" x14ac:dyDescent="0.3">
      <c r="A574" s="494" t="s">
        <v>58</v>
      </c>
      <c r="B574" s="560">
        <f>B60+B97+B178+B247+B298+B272+B325+B350+B375+B400+B425+B450+B488</f>
        <v>599128</v>
      </c>
      <c r="C574" s="560">
        <f>SUM(C40,C43,C46,C76,C79,C82,C91,C157,C160,C163,C242,C267,C293,C320,C345,C370,C395,C445,C488,C516,C566)</f>
        <v>467000</v>
      </c>
      <c r="D574" s="560">
        <f>SUM(D567,D542,D517,D489,D446,D421,D396,D371,D346,D321,D268,D294,D243,D164,D92,D83,D47,D44,D41)</f>
        <v>467000</v>
      </c>
      <c r="E574" s="560">
        <f>SUM(E567,E542,E517,E489,E446,E421,E396,E371,E346,E321,E268,E294,E243,E164,E92,E83,E47,E44,E41)</f>
        <v>425072</v>
      </c>
    </row>
    <row r="575" spans="1:5" ht="16.5" thickBot="1" x14ac:dyDescent="0.3">
      <c r="A575" s="506" t="s">
        <v>24</v>
      </c>
      <c r="B575" s="561">
        <f>B576+B577</f>
        <v>224328</v>
      </c>
      <c r="C575" s="561">
        <f t="shared" ref="C575:E575" si="102">C576+C577</f>
        <v>224328</v>
      </c>
      <c r="D575" s="561">
        <f t="shared" si="102"/>
        <v>224328</v>
      </c>
      <c r="E575" s="561">
        <f t="shared" si="102"/>
        <v>224328</v>
      </c>
    </row>
    <row r="576" spans="1:5" ht="16.5" thickBot="1" x14ac:dyDescent="0.3">
      <c r="A576" s="508" t="s">
        <v>296</v>
      </c>
      <c r="B576" s="510">
        <f t="shared" ref="B576:E577" si="103">B41+B77+B114</f>
        <v>224328</v>
      </c>
      <c r="C576" s="510">
        <f t="shared" si="103"/>
        <v>224328</v>
      </c>
      <c r="D576" s="510">
        <f t="shared" si="103"/>
        <v>224328</v>
      </c>
      <c r="E576" s="510">
        <f t="shared" si="103"/>
        <v>224328</v>
      </c>
    </row>
    <row r="577" spans="1:5" ht="16.5" thickBot="1" x14ac:dyDescent="0.3">
      <c r="A577" s="508" t="s">
        <v>319</v>
      </c>
      <c r="B577" s="510">
        <f t="shared" si="103"/>
        <v>0</v>
      </c>
      <c r="C577" s="510">
        <f t="shared" si="103"/>
        <v>0</v>
      </c>
      <c r="D577" s="510">
        <f t="shared" si="103"/>
        <v>0</v>
      </c>
      <c r="E577" s="510">
        <f t="shared" si="103"/>
        <v>0</v>
      </c>
    </row>
    <row r="578" spans="1:5" ht="32.25" thickBot="1" x14ac:dyDescent="0.3">
      <c r="A578" s="506" t="s">
        <v>25</v>
      </c>
      <c r="B578" s="561">
        <f>B579+B580</f>
        <v>37000</v>
      </c>
      <c r="C578" s="561">
        <f t="shared" ref="C578:E578" si="104">C579+C580</f>
        <v>37000</v>
      </c>
      <c r="D578" s="561">
        <f t="shared" si="104"/>
        <v>37000</v>
      </c>
      <c r="E578" s="561">
        <f t="shared" si="104"/>
        <v>37000</v>
      </c>
    </row>
    <row r="579" spans="1:5" ht="16.5" thickBot="1" x14ac:dyDescent="0.3">
      <c r="A579" s="508" t="s">
        <v>296</v>
      </c>
      <c r="B579" s="507">
        <f>B44+B80+B117</f>
        <v>37000</v>
      </c>
      <c r="C579" s="507">
        <f>C44+C80+C117</f>
        <v>37000</v>
      </c>
      <c r="D579" s="507">
        <f>D44+D80+D117</f>
        <v>37000</v>
      </c>
      <c r="E579" s="507">
        <f>E44+E80+E117</f>
        <v>37000</v>
      </c>
    </row>
    <row r="580" spans="1:5" ht="16.5" thickBot="1" x14ac:dyDescent="0.3">
      <c r="A580" s="508" t="s">
        <v>319</v>
      </c>
      <c r="B580" s="510">
        <f>B45+B81+B115</f>
        <v>0</v>
      </c>
      <c r="C580" s="510">
        <f>C45+C81+C115</f>
        <v>0</v>
      </c>
      <c r="D580" s="510">
        <f>D45+D81+D115</f>
        <v>0</v>
      </c>
      <c r="E580" s="510">
        <f>E45+E81+E115</f>
        <v>0</v>
      </c>
    </row>
    <row r="581" spans="1:5" ht="16.5" thickBot="1" x14ac:dyDescent="0.3">
      <c r="A581" s="506" t="s">
        <v>26</v>
      </c>
      <c r="B581" s="561">
        <f>B582+B583</f>
        <v>157703</v>
      </c>
      <c r="C581" s="561">
        <f t="shared" ref="C581:E581" si="105">C582+C583</f>
        <v>157575</v>
      </c>
      <c r="D581" s="561">
        <f t="shared" si="105"/>
        <v>157575</v>
      </c>
      <c r="E581" s="561">
        <f t="shared" si="105"/>
        <v>157575</v>
      </c>
    </row>
    <row r="582" spans="1:5" ht="16.5" thickBot="1" x14ac:dyDescent="0.3">
      <c r="A582" s="508" t="s">
        <v>296</v>
      </c>
      <c r="B582" s="510">
        <f>SUM(B47,B83,B164)</f>
        <v>157703</v>
      </c>
      <c r="C582" s="510">
        <f>SUM(C47,C83,C164)</f>
        <v>157575</v>
      </c>
      <c r="D582" s="510">
        <f>SUM(D47,D83,D164)</f>
        <v>157575</v>
      </c>
      <c r="E582" s="510">
        <f>SUM(E47,E83,E164)</f>
        <v>157575</v>
      </c>
    </row>
    <row r="583" spans="1:5" ht="16.5" thickBot="1" x14ac:dyDescent="0.3">
      <c r="A583" s="508" t="s">
        <v>319</v>
      </c>
      <c r="B583" s="510">
        <f>B48+B84+B121</f>
        <v>0</v>
      </c>
      <c r="C583" s="510">
        <f>C48+C84+C121</f>
        <v>0</v>
      </c>
      <c r="D583" s="510">
        <f>D48+D84+D121</f>
        <v>0</v>
      </c>
      <c r="E583" s="510">
        <f>E48+E84+E121</f>
        <v>0</v>
      </c>
    </row>
    <row r="584" spans="1:5" ht="16.5" thickBot="1" x14ac:dyDescent="0.3">
      <c r="A584" s="506" t="s">
        <v>27</v>
      </c>
      <c r="B584" s="561">
        <f>B585+B586</f>
        <v>0</v>
      </c>
      <c r="C584" s="561">
        <f t="shared" ref="C584:E584" si="106">C585+C586</f>
        <v>0</v>
      </c>
      <c r="D584" s="561">
        <f t="shared" si="106"/>
        <v>0</v>
      </c>
      <c r="E584" s="561">
        <f t="shared" si="106"/>
        <v>0</v>
      </c>
    </row>
    <row r="585" spans="1:5" ht="16.5" thickBot="1" x14ac:dyDescent="0.3">
      <c r="A585" s="508" t="s">
        <v>296</v>
      </c>
      <c r="B585" s="507">
        <f>B50+B86+B123</f>
        <v>0</v>
      </c>
      <c r="C585" s="507">
        <f>C50+C86+C123</f>
        <v>0</v>
      </c>
      <c r="D585" s="507">
        <f>D50+D86+D123</f>
        <v>0</v>
      </c>
      <c r="E585" s="507">
        <f>E50+E86+E123</f>
        <v>0</v>
      </c>
    </row>
    <row r="586" spans="1:5" ht="16.5" thickBot="1" x14ac:dyDescent="0.3">
      <c r="A586" s="508" t="s">
        <v>319</v>
      </c>
      <c r="B586" s="510">
        <v>0</v>
      </c>
      <c r="C586" s="510">
        <v>0</v>
      </c>
      <c r="D586" s="510">
        <v>0</v>
      </c>
      <c r="E586" s="510">
        <v>0</v>
      </c>
    </row>
    <row r="587" spans="1:5" ht="16.5" thickBot="1" x14ac:dyDescent="0.3">
      <c r="A587" s="506" t="s">
        <v>28</v>
      </c>
      <c r="B587" s="561">
        <f>B588+B589</f>
        <v>0</v>
      </c>
      <c r="C587" s="561">
        <f t="shared" ref="C587:E587" si="107">C588+C589</f>
        <v>0</v>
      </c>
      <c r="D587" s="561">
        <f t="shared" si="107"/>
        <v>0</v>
      </c>
      <c r="E587" s="561">
        <f t="shared" si="107"/>
        <v>0</v>
      </c>
    </row>
    <row r="588" spans="1:5" ht="16.5" thickBot="1" x14ac:dyDescent="0.3">
      <c r="A588" s="508" t="s">
        <v>296</v>
      </c>
      <c r="B588" s="507">
        <f t="shared" ref="B588:E589" si="108">B52+B89+B126</f>
        <v>0</v>
      </c>
      <c r="C588" s="507">
        <f t="shared" si="108"/>
        <v>0</v>
      </c>
      <c r="D588" s="507">
        <f t="shared" si="108"/>
        <v>0</v>
      </c>
      <c r="E588" s="507">
        <f t="shared" si="108"/>
        <v>0</v>
      </c>
    </row>
    <row r="589" spans="1:5" ht="16.5" thickBot="1" x14ac:dyDescent="0.3">
      <c r="A589" s="508" t="s">
        <v>319</v>
      </c>
      <c r="B589" s="510">
        <f t="shared" si="108"/>
        <v>0</v>
      </c>
      <c r="C589" s="510">
        <f t="shared" si="108"/>
        <v>0</v>
      </c>
      <c r="D589" s="510">
        <f t="shared" si="108"/>
        <v>0</v>
      </c>
      <c r="E589" s="510">
        <f t="shared" si="108"/>
        <v>0</v>
      </c>
    </row>
    <row r="590" spans="1:5" ht="16.5" thickBot="1" x14ac:dyDescent="0.3">
      <c r="A590" s="506" t="s">
        <v>29</v>
      </c>
      <c r="B590" s="561">
        <f>B591+B592</f>
        <v>97</v>
      </c>
      <c r="C590" s="561">
        <f>C591+C592</f>
        <v>97</v>
      </c>
      <c r="D590" s="561">
        <f t="shared" ref="D590:E590" si="109">D591+D592</f>
        <v>97</v>
      </c>
      <c r="E590" s="561">
        <f t="shared" si="109"/>
        <v>97</v>
      </c>
    </row>
    <row r="591" spans="1:5" ht="16.5" thickBot="1" x14ac:dyDescent="0.3">
      <c r="A591" s="508" t="s">
        <v>296</v>
      </c>
      <c r="B591" s="507">
        <f t="shared" ref="B591:E592" si="110">B55+B92+B129</f>
        <v>97</v>
      </c>
      <c r="C591" s="507">
        <f t="shared" si="110"/>
        <v>97</v>
      </c>
      <c r="D591" s="507">
        <f t="shared" si="110"/>
        <v>97</v>
      </c>
      <c r="E591" s="507">
        <f t="shared" si="110"/>
        <v>97</v>
      </c>
    </row>
    <row r="592" spans="1:5" ht="16.5" thickBot="1" x14ac:dyDescent="0.3">
      <c r="A592" s="508" t="s">
        <v>319</v>
      </c>
      <c r="B592" s="510">
        <f t="shared" si="110"/>
        <v>0</v>
      </c>
      <c r="C592" s="510">
        <f t="shared" si="110"/>
        <v>0</v>
      </c>
      <c r="D592" s="510">
        <f t="shared" si="110"/>
        <v>0</v>
      </c>
      <c r="E592" s="510">
        <f t="shared" si="110"/>
        <v>0</v>
      </c>
    </row>
    <row r="593" spans="1:5" ht="32.25" thickBot="1" x14ac:dyDescent="0.3">
      <c r="A593" s="506" t="s">
        <v>30</v>
      </c>
      <c r="B593" s="561">
        <f>B94+B57</f>
        <v>0</v>
      </c>
      <c r="C593" s="561">
        <f>C94+C57</f>
        <v>0</v>
      </c>
      <c r="D593" s="561">
        <f>D94+D57</f>
        <v>0</v>
      </c>
      <c r="E593" s="561">
        <f>E94+E57</f>
        <v>0</v>
      </c>
    </row>
    <row r="594" spans="1:5" ht="16.5" thickBot="1" x14ac:dyDescent="0.3">
      <c r="A594" s="508" t="s">
        <v>296</v>
      </c>
      <c r="B594" s="507">
        <f t="shared" ref="B594:E595" si="111">B58+B95+B132</f>
        <v>0</v>
      </c>
      <c r="C594" s="507">
        <f t="shared" si="111"/>
        <v>0</v>
      </c>
      <c r="D594" s="507">
        <f t="shared" si="111"/>
        <v>0</v>
      </c>
      <c r="E594" s="507">
        <f t="shared" si="111"/>
        <v>0</v>
      </c>
    </row>
    <row r="595" spans="1:5" ht="16.5" thickBot="1" x14ac:dyDescent="0.3">
      <c r="A595" s="508" t="s">
        <v>319</v>
      </c>
      <c r="B595" s="510">
        <f t="shared" si="111"/>
        <v>0</v>
      </c>
      <c r="C595" s="510">
        <f t="shared" si="111"/>
        <v>0</v>
      </c>
      <c r="D595" s="510">
        <f t="shared" si="111"/>
        <v>0</v>
      </c>
      <c r="E595" s="510">
        <f t="shared" si="111"/>
        <v>0</v>
      </c>
    </row>
    <row r="596" spans="1:5" ht="16.5" thickBot="1" x14ac:dyDescent="0.3">
      <c r="A596" s="506" t="s">
        <v>59</v>
      </c>
      <c r="B596" s="507">
        <f>SUM(B597:B600)</f>
        <v>0</v>
      </c>
      <c r="C596" s="507">
        <f t="shared" ref="C596:E596" si="112">SUM(C597:C600)</f>
        <v>0</v>
      </c>
      <c r="D596" s="507">
        <f t="shared" si="112"/>
        <v>0</v>
      </c>
      <c r="E596" s="507">
        <f t="shared" si="112"/>
        <v>0</v>
      </c>
    </row>
    <row r="597" spans="1:5" ht="16.5" thickBot="1" x14ac:dyDescent="0.3">
      <c r="A597" s="508" t="s">
        <v>296</v>
      </c>
      <c r="B597" s="507">
        <f t="shared" ref="B597:E600" si="113">B238+B289+B366+B391+B416+B441</f>
        <v>0</v>
      </c>
      <c r="C597" s="507">
        <f t="shared" si="113"/>
        <v>0</v>
      </c>
      <c r="D597" s="507">
        <f t="shared" si="113"/>
        <v>0</v>
      </c>
      <c r="E597" s="507">
        <f t="shared" si="113"/>
        <v>0</v>
      </c>
    </row>
    <row r="598" spans="1:5" ht="16.5" thickBot="1" x14ac:dyDescent="0.3">
      <c r="A598" s="508" t="s">
        <v>320</v>
      </c>
      <c r="B598" s="507">
        <f t="shared" si="113"/>
        <v>0</v>
      </c>
      <c r="C598" s="507">
        <f t="shared" si="113"/>
        <v>0</v>
      </c>
      <c r="D598" s="507">
        <f t="shared" si="113"/>
        <v>0</v>
      </c>
      <c r="E598" s="507">
        <f t="shared" si="113"/>
        <v>0</v>
      </c>
    </row>
    <row r="599" spans="1:5" ht="16.5" thickBot="1" x14ac:dyDescent="0.3">
      <c r="A599" s="508" t="s">
        <v>312</v>
      </c>
      <c r="B599" s="507">
        <f t="shared" si="113"/>
        <v>0</v>
      </c>
      <c r="C599" s="507">
        <f t="shared" si="113"/>
        <v>0</v>
      </c>
      <c r="D599" s="507">
        <f t="shared" si="113"/>
        <v>0</v>
      </c>
      <c r="E599" s="507">
        <f t="shared" si="113"/>
        <v>0</v>
      </c>
    </row>
    <row r="600" spans="1:5" ht="16.5" thickBot="1" x14ac:dyDescent="0.3">
      <c r="A600" s="508" t="s">
        <v>313</v>
      </c>
      <c r="B600" s="507">
        <f t="shared" si="113"/>
        <v>0</v>
      </c>
      <c r="C600" s="507">
        <f t="shared" si="113"/>
        <v>0</v>
      </c>
      <c r="D600" s="507">
        <f t="shared" si="113"/>
        <v>0</v>
      </c>
      <c r="E600" s="507">
        <f t="shared" si="113"/>
        <v>0</v>
      </c>
    </row>
    <row r="601" spans="1:5" ht="16.5" thickBot="1" x14ac:dyDescent="0.3">
      <c r="A601" s="506" t="s">
        <v>60</v>
      </c>
      <c r="B601" s="507">
        <f>SUM(B602:B605)</f>
        <v>180000</v>
      </c>
      <c r="C601" s="507">
        <f t="shared" ref="C601:E601" si="114">SUM(C602:C605)</f>
        <v>48000</v>
      </c>
      <c r="D601" s="507">
        <f t="shared" si="114"/>
        <v>48000</v>
      </c>
      <c r="E601" s="507">
        <f t="shared" si="114"/>
        <v>6072</v>
      </c>
    </row>
    <row r="602" spans="1:5" ht="16.5" thickBot="1" x14ac:dyDescent="0.3">
      <c r="A602" s="508" t="s">
        <v>296</v>
      </c>
      <c r="B602" s="507">
        <f>B243+B294+B268+B321+B346+B371+B396+B421+B446+B493</f>
        <v>180000</v>
      </c>
      <c r="C602" s="507">
        <f>SUM(C517,C371,C294,C268,C243)</f>
        <v>48000</v>
      </c>
      <c r="D602" s="507">
        <f>SUM(D567,D542,D396,D371,D346,D321,D294,D268,D243)</f>
        <v>48000</v>
      </c>
      <c r="E602" s="507">
        <f>SUM(E567,E542,E517,E243,E268)</f>
        <v>6072</v>
      </c>
    </row>
    <row r="603" spans="1:5" ht="16.5" thickBot="1" x14ac:dyDescent="0.3">
      <c r="A603" s="508" t="s">
        <v>320</v>
      </c>
      <c r="B603" s="507">
        <f>B244+B295+B269+B322+B347+B372+B397+B422+B447</f>
        <v>0</v>
      </c>
      <c r="C603" s="507">
        <f t="shared" ref="C603:E605" si="115">C244+C295+C269+C322+C347+C372+C397+C422+C447</f>
        <v>0</v>
      </c>
      <c r="D603" s="507">
        <f t="shared" si="115"/>
        <v>0</v>
      </c>
      <c r="E603" s="507">
        <f t="shared" si="115"/>
        <v>0</v>
      </c>
    </row>
    <row r="604" spans="1:5" ht="16.5" thickBot="1" x14ac:dyDescent="0.3">
      <c r="A604" s="508" t="s">
        <v>312</v>
      </c>
      <c r="B604" s="507">
        <f>B245+B296+B270+B323+B348+B373+B398+B423+B448</f>
        <v>0</v>
      </c>
      <c r="C604" s="507">
        <f t="shared" si="115"/>
        <v>0</v>
      </c>
      <c r="D604" s="507">
        <f t="shared" si="115"/>
        <v>0</v>
      </c>
      <c r="E604" s="507">
        <f t="shared" si="115"/>
        <v>0</v>
      </c>
    </row>
    <row r="605" spans="1:5" ht="16.5" thickBot="1" x14ac:dyDescent="0.3">
      <c r="A605" s="508" t="s">
        <v>313</v>
      </c>
      <c r="B605" s="507">
        <f>B246+B297+B271+B324+B349+B374+B399+B424+B449</f>
        <v>0</v>
      </c>
      <c r="C605" s="507">
        <f t="shared" si="115"/>
        <v>0</v>
      </c>
      <c r="D605" s="507">
        <f t="shared" si="115"/>
        <v>0</v>
      </c>
      <c r="E605" s="507">
        <f t="shared" si="115"/>
        <v>0</v>
      </c>
    </row>
    <row r="606" spans="1:5" ht="16.5" thickBot="1" x14ac:dyDescent="0.3">
      <c r="A606" s="514" t="s">
        <v>32</v>
      </c>
      <c r="B606" s="515">
        <f>IF(B574-B573=0,0,"Error")</f>
        <v>0</v>
      </c>
      <c r="C606" s="515">
        <f>IF(C574-C573=0,0,"Error")</f>
        <v>0</v>
      </c>
      <c r="D606" s="515">
        <f>IF(D574-D573=0,0,"Error")</f>
        <v>0</v>
      </c>
      <c r="E606" s="515">
        <f>IF(E574-E573=0,0,"Error")</f>
        <v>0</v>
      </c>
    </row>
    <row r="607" spans="1:5" ht="15.75" thickBot="1" x14ac:dyDescent="0.3">
      <c r="A607" s="2" t="s">
        <v>0</v>
      </c>
      <c r="B607" s="1301" t="s">
        <v>427</v>
      </c>
      <c r="C607" s="1301"/>
      <c r="D607" s="1301"/>
      <c r="E607" s="1301"/>
    </row>
    <row r="608" spans="1:5" ht="15.75" thickBot="1" x14ac:dyDescent="0.3">
      <c r="A608" s="2" t="s">
        <v>1</v>
      </c>
      <c r="B608" s="1302" t="s">
        <v>285</v>
      </c>
      <c r="C608" s="1303"/>
      <c r="D608" s="1303"/>
      <c r="E608" s="1304"/>
    </row>
    <row r="609" spans="1:5" ht="15.75" thickBot="1" x14ac:dyDescent="0.3">
      <c r="A609" s="2" t="s">
        <v>3</v>
      </c>
      <c r="B609" s="1397" t="s">
        <v>861</v>
      </c>
      <c r="C609" s="1398"/>
      <c r="D609" s="1398"/>
      <c r="E609" s="1399"/>
    </row>
    <row r="610" spans="1:5" ht="15.75" thickBot="1" x14ac:dyDescent="0.3">
      <c r="A610" s="1308" t="s">
        <v>5</v>
      </c>
      <c r="B610" s="1309"/>
      <c r="C610" s="1309"/>
      <c r="D610" s="1309"/>
      <c r="E610" s="1310"/>
    </row>
    <row r="611" spans="1:5" ht="15.75" thickBot="1" x14ac:dyDescent="0.3">
      <c r="A611" s="1400" t="s">
        <v>428</v>
      </c>
      <c r="B611" s="1401"/>
      <c r="C611" s="1401"/>
      <c r="D611" s="1401"/>
      <c r="E611" s="1402"/>
    </row>
    <row r="612" spans="1:5" ht="15.75" thickBot="1" x14ac:dyDescent="0.3">
      <c r="A612" s="1400"/>
      <c r="B612" s="1401"/>
      <c r="C612" s="1401"/>
      <c r="D612" s="1401"/>
      <c r="E612" s="1402"/>
    </row>
    <row r="613" spans="1:5" ht="15.75" thickBot="1" x14ac:dyDescent="0.3">
      <c r="A613" s="1400"/>
      <c r="B613" s="1401"/>
      <c r="C613" s="1401"/>
      <c r="D613" s="1401"/>
      <c r="E613" s="1402"/>
    </row>
    <row r="614" spans="1:5" ht="15.75" thickBot="1" x14ac:dyDescent="0.3">
      <c r="A614" s="3" t="s">
        <v>6</v>
      </c>
      <c r="B614" s="1403" t="s">
        <v>429</v>
      </c>
      <c r="C614" s="1404"/>
      <c r="D614" s="1404"/>
      <c r="E614" s="1405"/>
    </row>
    <row r="615" spans="1:5" x14ac:dyDescent="0.25">
      <c r="A615" s="1381" t="s">
        <v>7</v>
      </c>
      <c r="B615" s="433">
        <v>2019</v>
      </c>
      <c r="C615" s="433">
        <v>2020</v>
      </c>
      <c r="D615" s="433">
        <v>2021</v>
      </c>
      <c r="E615" s="433">
        <v>2022</v>
      </c>
    </row>
    <row r="616" spans="1:5" ht="15.75" thickBot="1" x14ac:dyDescent="0.3">
      <c r="A616" s="1382"/>
      <c r="B616" s="423" t="s">
        <v>8</v>
      </c>
      <c r="C616" s="423" t="s">
        <v>9</v>
      </c>
      <c r="D616" s="423" t="s">
        <v>9</v>
      </c>
      <c r="E616" s="423" t="s">
        <v>9</v>
      </c>
    </row>
    <row r="617" spans="1:5" ht="34.5" thickBot="1" x14ac:dyDescent="0.3">
      <c r="A617" s="421" t="s">
        <v>430</v>
      </c>
      <c r="B617" s="90"/>
      <c r="C617" s="90"/>
      <c r="D617" s="90"/>
      <c r="E617" s="90"/>
    </row>
    <row r="618" spans="1:5" ht="23.25" thickBot="1" x14ac:dyDescent="0.3">
      <c r="A618" s="5" t="s">
        <v>431</v>
      </c>
      <c r="B618" s="90"/>
      <c r="C618" s="90"/>
      <c r="D618" s="90"/>
      <c r="E618" s="90"/>
    </row>
    <row r="619" spans="1:5" ht="15.75" thickBot="1" x14ac:dyDescent="0.3">
      <c r="A619" s="5" t="s">
        <v>432</v>
      </c>
      <c r="B619" s="90"/>
      <c r="C619" s="90"/>
      <c r="D619" s="90"/>
      <c r="E619" s="90"/>
    </row>
    <row r="620" spans="1:5" ht="15.75" thickBot="1" x14ac:dyDescent="0.3">
      <c r="A620" s="6" t="s">
        <v>10</v>
      </c>
      <c r="B620" s="1409" t="s">
        <v>928</v>
      </c>
      <c r="C620" s="1403"/>
      <c r="D620" s="1403"/>
      <c r="E620" s="1410"/>
    </row>
    <row r="621" spans="1:5" ht="15.75" thickBot="1" x14ac:dyDescent="0.3">
      <c r="A621" s="1411" t="s">
        <v>11</v>
      </c>
      <c r="B621" s="1412"/>
      <c r="C621" s="1412"/>
      <c r="D621" s="1412"/>
      <c r="E621" s="1413"/>
    </row>
    <row r="622" spans="1:5" ht="23.25" thickBot="1" x14ac:dyDescent="0.3">
      <c r="A622" s="91" t="s">
        <v>929</v>
      </c>
      <c r="B622" s="104"/>
      <c r="C622" s="90" t="s">
        <v>138</v>
      </c>
      <c r="D622" s="90" t="s">
        <v>138</v>
      </c>
      <c r="E622" s="90" t="s">
        <v>138</v>
      </c>
    </row>
    <row r="623" spans="1:5" ht="15.75" thickBot="1" x14ac:dyDescent="0.3">
      <c r="A623" s="91" t="s">
        <v>433</v>
      </c>
      <c r="B623" s="104"/>
      <c r="C623" s="90"/>
      <c r="D623" s="90"/>
      <c r="E623" s="90"/>
    </row>
    <row r="624" spans="1:5" ht="15.75" thickBot="1" x14ac:dyDescent="0.3">
      <c r="A624" s="94" t="s">
        <v>434</v>
      </c>
      <c r="B624" s="99"/>
      <c r="C624" s="100" t="s">
        <v>69</v>
      </c>
      <c r="D624" s="100" t="s">
        <v>69</v>
      </c>
      <c r="E624" s="100" t="s">
        <v>69</v>
      </c>
    </row>
    <row r="625" spans="1:5" ht="15.75" thickBot="1" x14ac:dyDescent="0.3">
      <c r="A625" s="1414" t="s">
        <v>12</v>
      </c>
      <c r="B625" s="1415"/>
      <c r="C625" s="1415"/>
      <c r="D625" s="1415"/>
      <c r="E625" s="1416"/>
    </row>
    <row r="626" spans="1:5" ht="15.75" thickBot="1" x14ac:dyDescent="0.3">
      <c r="A626" s="1322" t="s">
        <v>13</v>
      </c>
      <c r="B626" s="1323"/>
      <c r="C626" s="1323"/>
      <c r="D626" s="1323"/>
      <c r="E626" s="1324"/>
    </row>
    <row r="627" spans="1:5" ht="15.75" thickBot="1" x14ac:dyDescent="0.3">
      <c r="A627" s="7" t="s">
        <v>14</v>
      </c>
      <c r="B627" s="1417" t="s">
        <v>435</v>
      </c>
      <c r="C627" s="1418"/>
      <c r="D627" s="1418"/>
      <c r="E627" s="1419"/>
    </row>
    <row r="628" spans="1:5" ht="15.75" thickBot="1" x14ac:dyDescent="0.3">
      <c r="A628" s="5" t="s">
        <v>15</v>
      </c>
      <c r="B628" s="1420" t="s">
        <v>930</v>
      </c>
      <c r="C628" s="1421"/>
      <c r="D628" s="1421"/>
      <c r="E628" s="1422"/>
    </row>
    <row r="629" spans="1:5" ht="15.75" thickBot="1" x14ac:dyDescent="0.3">
      <c r="A629" s="5" t="s">
        <v>16</v>
      </c>
      <c r="B629" s="1406" t="s">
        <v>436</v>
      </c>
      <c r="C629" s="1407"/>
      <c r="D629" s="1407"/>
      <c r="E629" s="1408"/>
    </row>
    <row r="630" spans="1:5" x14ac:dyDescent="0.25">
      <c r="A630" s="1381"/>
      <c r="B630" s="433">
        <v>2019</v>
      </c>
      <c r="C630" s="433">
        <v>2020</v>
      </c>
      <c r="D630" s="433">
        <v>2021</v>
      </c>
      <c r="E630" s="433">
        <v>2022</v>
      </c>
    </row>
    <row r="631" spans="1:5" ht="15.75" thickBot="1" x14ac:dyDescent="0.3">
      <c r="A631" s="1382"/>
      <c r="B631" s="9" t="s">
        <v>8</v>
      </c>
      <c r="C631" s="9" t="s">
        <v>9</v>
      </c>
      <c r="D631" s="9" t="s">
        <v>9</v>
      </c>
      <c r="E631" s="9" t="s">
        <v>9</v>
      </c>
    </row>
    <row r="632" spans="1:5" ht="15.75" thickBot="1" x14ac:dyDescent="0.3">
      <c r="A632" s="5" t="s">
        <v>17</v>
      </c>
      <c r="B632" s="10">
        <v>246</v>
      </c>
      <c r="C632" s="10">
        <v>243</v>
      </c>
      <c r="D632" s="10">
        <v>235</v>
      </c>
      <c r="E632" s="10">
        <v>249</v>
      </c>
    </row>
    <row r="633" spans="1:5" ht="15.75" thickBot="1" x14ac:dyDescent="0.3">
      <c r="A633" s="5" t="s">
        <v>18</v>
      </c>
      <c r="B633" s="10">
        <f>B662</f>
        <v>620488</v>
      </c>
      <c r="C633" s="10">
        <f t="shared" ref="C633:E633" si="116">C662</f>
        <v>619988</v>
      </c>
      <c r="D633" s="10">
        <f t="shared" si="116"/>
        <v>619988</v>
      </c>
      <c r="E633" s="10">
        <f t="shared" si="116"/>
        <v>619988</v>
      </c>
    </row>
    <row r="634" spans="1:5" ht="15.75" thickBot="1" x14ac:dyDescent="0.3">
      <c r="A634" s="5" t="s">
        <v>19</v>
      </c>
      <c r="B634" s="10">
        <f>B633/B632</f>
        <v>2522.3089430894311</v>
      </c>
      <c r="C634" s="10">
        <f t="shared" ref="C634:E634" si="117">C633/C632</f>
        <v>2551.3909465020574</v>
      </c>
      <c r="D634" s="10">
        <f t="shared" si="117"/>
        <v>2638.2468085106384</v>
      </c>
      <c r="E634" s="10">
        <f t="shared" si="117"/>
        <v>2489.9116465863453</v>
      </c>
    </row>
    <row r="635" spans="1:5" ht="15.75" thickBot="1" x14ac:dyDescent="0.3">
      <c r="A635" s="5" t="s">
        <v>20</v>
      </c>
      <c r="B635" s="407" t="s">
        <v>21</v>
      </c>
      <c r="C635" s="11">
        <f>C632/B632-1</f>
        <v>-1.2195121951219523E-2</v>
      </c>
      <c r="D635" s="11">
        <f t="shared" ref="D635:E637" si="118">D632/C632-1</f>
        <v>-3.2921810699588439E-2</v>
      </c>
      <c r="E635" s="11">
        <f t="shared" si="118"/>
        <v>5.9574468085106469E-2</v>
      </c>
    </row>
    <row r="636" spans="1:5" ht="15.75" thickBot="1" x14ac:dyDescent="0.3">
      <c r="A636" s="5" t="s">
        <v>22</v>
      </c>
      <c r="B636" s="407" t="s">
        <v>21</v>
      </c>
      <c r="C636" s="11">
        <f>C633/B633-1</f>
        <v>-8.0581735666118703E-4</v>
      </c>
      <c r="D636" s="11">
        <f t="shared" si="118"/>
        <v>0</v>
      </c>
      <c r="E636" s="11">
        <f t="shared" si="118"/>
        <v>0</v>
      </c>
    </row>
    <row r="637" spans="1:5" ht="15.75" thickBot="1" x14ac:dyDescent="0.3">
      <c r="A637" s="5" t="s">
        <v>23</v>
      </c>
      <c r="B637" s="407" t="s">
        <v>21</v>
      </c>
      <c r="C637" s="11">
        <f>C634/B634-1</f>
        <v>1.1529913293256477E-2</v>
      </c>
      <c r="D637" s="11">
        <f t="shared" si="118"/>
        <v>3.4042553191489411E-2</v>
      </c>
      <c r="E637" s="11">
        <f t="shared" si="118"/>
        <v>-5.6224899598393607E-2</v>
      </c>
    </row>
    <row r="638" spans="1:5" ht="15.75" thickBot="1" x14ac:dyDescent="0.3">
      <c r="A638" s="1378" t="s">
        <v>164</v>
      </c>
      <c r="B638" s="1379"/>
      <c r="C638" s="1379"/>
      <c r="D638" s="1379"/>
      <c r="E638" s="1380"/>
    </row>
    <row r="639" spans="1:5" x14ac:dyDescent="0.25">
      <c r="A639" s="1381"/>
      <c r="B639" s="433">
        <v>2019</v>
      </c>
      <c r="C639" s="433">
        <v>2020</v>
      </c>
      <c r="D639" s="433">
        <v>2021</v>
      </c>
      <c r="E639" s="433">
        <v>2022</v>
      </c>
    </row>
    <row r="640" spans="1:5" ht="15.75" thickBot="1" x14ac:dyDescent="0.3">
      <c r="A640" s="1382"/>
      <c r="B640" s="9" t="s">
        <v>8</v>
      </c>
      <c r="C640" s="9" t="s">
        <v>9</v>
      </c>
      <c r="D640" s="9" t="s">
        <v>9</v>
      </c>
      <c r="E640" s="9" t="s">
        <v>9</v>
      </c>
    </row>
    <row r="641" spans="1:5" ht="15.75" thickBot="1" x14ac:dyDescent="0.3">
      <c r="A641" s="13" t="s">
        <v>931</v>
      </c>
      <c r="B641" s="14">
        <f>SUM(B642)</f>
        <v>332000</v>
      </c>
      <c r="C641" s="14">
        <f t="shared" ref="C641:E641" si="119">SUM(C642)</f>
        <v>332000</v>
      </c>
      <c r="D641" s="14">
        <f t="shared" si="119"/>
        <v>332000</v>
      </c>
      <c r="E641" s="14">
        <f t="shared" si="119"/>
        <v>332000</v>
      </c>
    </row>
    <row r="642" spans="1:5" ht="15.75" thickBot="1" x14ac:dyDescent="0.3">
      <c r="A642" s="26" t="s">
        <v>296</v>
      </c>
      <c r="B642" s="14">
        <v>332000</v>
      </c>
      <c r="C642" s="14">
        <v>332000</v>
      </c>
      <c r="D642" s="14">
        <v>332000</v>
      </c>
      <c r="E642" s="14">
        <v>332000</v>
      </c>
    </row>
    <row r="643" spans="1:5" ht="15.75" thickBot="1" x14ac:dyDescent="0.3">
      <c r="A643" s="26" t="s">
        <v>297</v>
      </c>
      <c r="B643" s="15">
        <v>0</v>
      </c>
      <c r="C643" s="15">
        <v>0</v>
      </c>
      <c r="D643" s="15">
        <v>0</v>
      </c>
      <c r="E643" s="15">
        <v>0</v>
      </c>
    </row>
    <row r="644" spans="1:5" ht="15.75" thickBot="1" x14ac:dyDescent="0.3">
      <c r="A644" s="13" t="s">
        <v>25</v>
      </c>
      <c r="B644" s="14">
        <f>SUM(B645)</f>
        <v>47000</v>
      </c>
      <c r="C644" s="14">
        <f t="shared" ref="C644:E644" si="120">SUM(C645)</f>
        <v>47000</v>
      </c>
      <c r="D644" s="14">
        <f t="shared" si="120"/>
        <v>47000</v>
      </c>
      <c r="E644" s="14">
        <f t="shared" si="120"/>
        <v>47000</v>
      </c>
    </row>
    <row r="645" spans="1:5" ht="15.75" thickBot="1" x14ac:dyDescent="0.3">
      <c r="A645" s="26" t="s">
        <v>932</v>
      </c>
      <c r="B645" s="14">
        <v>47000</v>
      </c>
      <c r="C645" s="14">
        <v>47000</v>
      </c>
      <c r="D645" s="14">
        <v>47000</v>
      </c>
      <c r="E645" s="14">
        <v>47000</v>
      </c>
    </row>
    <row r="646" spans="1:5" ht="15.75" thickBot="1" x14ac:dyDescent="0.3">
      <c r="A646" s="26" t="s">
        <v>297</v>
      </c>
      <c r="B646" s="15"/>
      <c r="C646" s="14"/>
      <c r="D646" s="14"/>
      <c r="E646" s="14"/>
    </row>
    <row r="647" spans="1:5" ht="15.75" thickBot="1" x14ac:dyDescent="0.3">
      <c r="A647" s="13" t="s">
        <v>26</v>
      </c>
      <c r="B647" s="15">
        <f>SUM(B648)</f>
        <v>241488</v>
      </c>
      <c r="C647" s="15">
        <f t="shared" ref="C647:D647" si="121">SUM(C648)</f>
        <v>240988</v>
      </c>
      <c r="D647" s="15">
        <f t="shared" si="121"/>
        <v>240988</v>
      </c>
      <c r="E647" s="15">
        <f>SUM(E648)</f>
        <v>240988</v>
      </c>
    </row>
    <row r="648" spans="1:5" ht="15.75" thickBot="1" x14ac:dyDescent="0.3">
      <c r="A648" s="26" t="s">
        <v>933</v>
      </c>
      <c r="B648" s="14">
        <v>241488</v>
      </c>
      <c r="C648" s="14">
        <v>240988</v>
      </c>
      <c r="D648" s="14">
        <v>240988</v>
      </c>
      <c r="E648" s="14">
        <v>240988</v>
      </c>
    </row>
    <row r="649" spans="1:5" ht="15.75" thickBot="1" x14ac:dyDescent="0.3">
      <c r="A649" s="26" t="s">
        <v>297</v>
      </c>
      <c r="B649" s="15">
        <v>0</v>
      </c>
      <c r="C649" s="15">
        <v>0</v>
      </c>
      <c r="D649" s="15">
        <v>0</v>
      </c>
      <c r="E649" s="15">
        <v>0</v>
      </c>
    </row>
    <row r="650" spans="1:5" ht="15.75" thickBot="1" x14ac:dyDescent="0.3">
      <c r="A650" s="13" t="s">
        <v>27</v>
      </c>
      <c r="B650" s="15">
        <v>0</v>
      </c>
      <c r="C650" s="15">
        <v>0</v>
      </c>
      <c r="D650" s="15">
        <v>0</v>
      </c>
      <c r="E650" s="15">
        <v>0</v>
      </c>
    </row>
    <row r="651" spans="1:5" ht="15.75" thickBot="1" x14ac:dyDescent="0.3">
      <c r="A651" s="26" t="s">
        <v>296</v>
      </c>
      <c r="B651" s="15"/>
      <c r="C651" s="14"/>
      <c r="D651" s="14"/>
      <c r="E651" s="14"/>
    </row>
    <row r="652" spans="1:5" ht="15.75" thickBot="1" x14ac:dyDescent="0.3">
      <c r="A652" s="26" t="s">
        <v>297</v>
      </c>
      <c r="B652" s="15"/>
      <c r="C652" s="14"/>
      <c r="D652" s="14"/>
      <c r="E652" s="14"/>
    </row>
    <row r="653" spans="1:5" ht="15.75" thickBot="1" x14ac:dyDescent="0.3">
      <c r="A653" s="13" t="s">
        <v>28</v>
      </c>
      <c r="B653" s="15">
        <v>0</v>
      </c>
      <c r="C653" s="15">
        <v>0</v>
      </c>
      <c r="D653" s="15">
        <v>0</v>
      </c>
      <c r="E653" s="15">
        <v>0</v>
      </c>
    </row>
    <row r="654" spans="1:5" ht="15.75" thickBot="1" x14ac:dyDescent="0.3">
      <c r="A654" s="26" t="s">
        <v>296</v>
      </c>
      <c r="B654" s="15"/>
      <c r="C654" s="14"/>
      <c r="D654" s="14"/>
      <c r="E654" s="14"/>
    </row>
    <row r="655" spans="1:5" ht="15.75" thickBot="1" x14ac:dyDescent="0.3">
      <c r="A655" s="26" t="s">
        <v>297</v>
      </c>
      <c r="B655" s="15"/>
      <c r="C655" s="14"/>
      <c r="D655" s="14"/>
      <c r="E655" s="14"/>
    </row>
    <row r="656" spans="1:5" ht="15.75" thickBot="1" x14ac:dyDescent="0.3">
      <c r="A656" s="13" t="s">
        <v>29</v>
      </c>
      <c r="B656" s="15">
        <v>0</v>
      </c>
      <c r="C656" s="15">
        <v>0</v>
      </c>
      <c r="D656" s="15">
        <v>0</v>
      </c>
      <c r="E656" s="15">
        <v>0</v>
      </c>
    </row>
    <row r="657" spans="1:5" ht="15.75" thickBot="1" x14ac:dyDescent="0.3">
      <c r="A657" s="26" t="s">
        <v>296</v>
      </c>
      <c r="B657" s="15"/>
      <c r="C657" s="14"/>
      <c r="D657" s="14"/>
      <c r="E657" s="14"/>
    </row>
    <row r="658" spans="1:5" ht="15.75" thickBot="1" x14ac:dyDescent="0.3">
      <c r="A658" s="26" t="s">
        <v>297</v>
      </c>
      <c r="B658" s="15"/>
      <c r="C658" s="14"/>
      <c r="D658" s="14"/>
      <c r="E658" s="14"/>
    </row>
    <row r="659" spans="1:5" ht="15.75" thickBot="1" x14ac:dyDescent="0.3">
      <c r="A659" s="13" t="s">
        <v>30</v>
      </c>
      <c r="B659" s="15">
        <v>0</v>
      </c>
      <c r="C659" s="14">
        <v>0</v>
      </c>
      <c r="D659" s="14">
        <f>C659*1.03*0.99</f>
        <v>0</v>
      </c>
      <c r="E659" s="14">
        <f>D659*1.03*0.99</f>
        <v>0</v>
      </c>
    </row>
    <row r="660" spans="1:5" ht="15.75" thickBot="1" x14ac:dyDescent="0.3">
      <c r="A660" s="26" t="s">
        <v>296</v>
      </c>
      <c r="B660" s="15"/>
      <c r="C660" s="40"/>
      <c r="D660" s="40"/>
      <c r="E660" s="40"/>
    </row>
    <row r="661" spans="1:5" ht="15.75" thickBot="1" x14ac:dyDescent="0.3">
      <c r="A661" s="26" t="s">
        <v>297</v>
      </c>
      <c r="B661" s="15"/>
      <c r="C661" s="98"/>
      <c r="D661" s="40"/>
      <c r="E661" s="40"/>
    </row>
    <row r="662" spans="1:5" ht="15.75" thickBot="1" x14ac:dyDescent="0.3">
      <c r="A662" s="16" t="s">
        <v>31</v>
      </c>
      <c r="B662" s="15">
        <f>B659+B656+B653+B650+B647+B644+B641</f>
        <v>620488</v>
      </c>
      <c r="C662" s="15">
        <f t="shared" ref="C662:E662" si="122">C659+C656+C653+C650+C647+C644+C641</f>
        <v>619988</v>
      </c>
      <c r="D662" s="15">
        <f t="shared" si="122"/>
        <v>619988</v>
      </c>
      <c r="E662" s="15">
        <f t="shared" si="122"/>
        <v>619988</v>
      </c>
    </row>
    <row r="663" spans="1:5" ht="15.75" thickBot="1" x14ac:dyDescent="0.3">
      <c r="A663" s="17" t="s">
        <v>32</v>
      </c>
      <c r="B663" s="18">
        <f>IF(B662-B633=0,0,"Error")</f>
        <v>0</v>
      </c>
      <c r="C663" s="18">
        <f>IF(C662-C633=0,0,"Error")</f>
        <v>0</v>
      </c>
      <c r="D663" s="18">
        <f>IF(D662-D633=0,0,"Error")</f>
        <v>0</v>
      </c>
      <c r="E663" s="18">
        <f>IF(E662-E633=0,0,"Error")</f>
        <v>0</v>
      </c>
    </row>
    <row r="664" spans="1:5" ht="15.75" thickBot="1" x14ac:dyDescent="0.3">
      <c r="A664" s="17"/>
      <c r="B664" s="56"/>
      <c r="C664" s="56"/>
      <c r="D664" s="56"/>
      <c r="E664" s="18"/>
    </row>
    <row r="665" spans="1:5" ht="15.75" thickBot="1" x14ac:dyDescent="0.3">
      <c r="A665" s="6" t="s">
        <v>49</v>
      </c>
      <c r="B665" s="1409" t="s">
        <v>437</v>
      </c>
      <c r="C665" s="1403"/>
      <c r="D665" s="1403"/>
      <c r="E665" s="1410"/>
    </row>
    <row r="666" spans="1:5" ht="15.75" thickBot="1" x14ac:dyDescent="0.3">
      <c r="A666" s="1411" t="s">
        <v>11</v>
      </c>
      <c r="B666" s="1412"/>
      <c r="C666" s="1412"/>
      <c r="D666" s="1412"/>
      <c r="E666" s="1413"/>
    </row>
    <row r="667" spans="1:5" ht="23.25" thickBot="1" x14ac:dyDescent="0.3">
      <c r="A667" s="91" t="s">
        <v>438</v>
      </c>
      <c r="B667" s="104"/>
      <c r="C667" s="90"/>
      <c r="D667" s="90"/>
      <c r="E667" s="90"/>
    </row>
    <row r="668" spans="1:5" ht="23.25" thickBot="1" x14ac:dyDescent="0.3">
      <c r="A668" s="94" t="s">
        <v>439</v>
      </c>
      <c r="B668" s="99"/>
      <c r="C668" s="100"/>
      <c r="D668" s="100"/>
      <c r="E668" s="100"/>
    </row>
    <row r="669" spans="1:5" ht="15.75" thickBot="1" x14ac:dyDescent="0.3">
      <c r="A669" s="1322" t="s">
        <v>51</v>
      </c>
      <c r="B669" s="1323"/>
      <c r="C669" s="1323"/>
      <c r="D669" s="1323"/>
      <c r="E669" s="1324"/>
    </row>
    <row r="670" spans="1:5" ht="15.75" thickBot="1" x14ac:dyDescent="0.3">
      <c r="A670" s="1322" t="s">
        <v>13</v>
      </c>
      <c r="B670" s="1323"/>
      <c r="C670" s="1323"/>
      <c r="D670" s="1323"/>
      <c r="E670" s="1324"/>
    </row>
    <row r="671" spans="1:5" ht="15.75" thickBot="1" x14ac:dyDescent="0.3">
      <c r="A671" s="7" t="s">
        <v>14</v>
      </c>
      <c r="B671" s="1417" t="s">
        <v>440</v>
      </c>
      <c r="C671" s="1418"/>
      <c r="D671" s="1418"/>
      <c r="E671" s="1419"/>
    </row>
    <row r="672" spans="1:5" ht="15.75" thickBot="1" x14ac:dyDescent="0.3">
      <c r="A672" s="5" t="s">
        <v>15</v>
      </c>
      <c r="B672" s="1420" t="s">
        <v>441</v>
      </c>
      <c r="C672" s="1421"/>
      <c r="D672" s="1421"/>
      <c r="E672" s="1422"/>
    </row>
    <row r="673" spans="1:5" ht="15.75" thickBot="1" x14ac:dyDescent="0.3">
      <c r="A673" s="5" t="s">
        <v>16</v>
      </c>
      <c r="B673" s="1406" t="s">
        <v>442</v>
      </c>
      <c r="C673" s="1407"/>
      <c r="D673" s="1407"/>
      <c r="E673" s="1408"/>
    </row>
    <row r="674" spans="1:5" x14ac:dyDescent="0.25">
      <c r="A674" s="1381"/>
      <c r="B674" s="433">
        <v>2019</v>
      </c>
      <c r="C674" s="433">
        <v>2020</v>
      </c>
      <c r="D674" s="433">
        <v>2021</v>
      </c>
      <c r="E674" s="433">
        <v>2022</v>
      </c>
    </row>
    <row r="675" spans="1:5" ht="15.75" thickBot="1" x14ac:dyDescent="0.3">
      <c r="A675" s="1382"/>
      <c r="B675" s="9" t="s">
        <v>8</v>
      </c>
      <c r="C675" s="9" t="s">
        <v>9</v>
      </c>
      <c r="D675" s="9" t="s">
        <v>9</v>
      </c>
      <c r="E675" s="9" t="s">
        <v>9</v>
      </c>
    </row>
    <row r="676" spans="1:5" ht="15.75" thickBot="1" x14ac:dyDescent="0.3">
      <c r="A676" s="5" t="s">
        <v>17</v>
      </c>
      <c r="B676" s="10">
        <v>120</v>
      </c>
      <c r="C676" s="10">
        <v>118</v>
      </c>
      <c r="D676" s="10">
        <v>117</v>
      </c>
      <c r="E676" s="10">
        <v>118</v>
      </c>
    </row>
    <row r="677" spans="1:5" ht="15.75" thickBot="1" x14ac:dyDescent="0.3">
      <c r="A677" s="5" t="s">
        <v>18</v>
      </c>
      <c r="B677" s="10">
        <f>B706</f>
        <v>89172</v>
      </c>
      <c r="C677" s="10">
        <f t="shared" ref="C677:E677" si="123">C706</f>
        <v>89172</v>
      </c>
      <c r="D677" s="10">
        <f t="shared" si="123"/>
        <v>89172</v>
      </c>
      <c r="E677" s="10">
        <f t="shared" si="123"/>
        <v>89172</v>
      </c>
    </row>
    <row r="678" spans="1:5" ht="15.75" thickBot="1" x14ac:dyDescent="0.3">
      <c r="A678" s="5" t="s">
        <v>19</v>
      </c>
      <c r="B678" s="10">
        <f>B677/B676</f>
        <v>743.1</v>
      </c>
      <c r="C678" s="10">
        <f t="shared" ref="C678:E678" si="124">C677/C676</f>
        <v>755.69491525423734</v>
      </c>
      <c r="D678" s="10">
        <f t="shared" si="124"/>
        <v>762.15384615384619</v>
      </c>
      <c r="E678" s="10">
        <f t="shared" si="124"/>
        <v>755.69491525423734</v>
      </c>
    </row>
    <row r="679" spans="1:5" ht="15.75" thickBot="1" x14ac:dyDescent="0.3">
      <c r="A679" s="5" t="s">
        <v>20</v>
      </c>
      <c r="B679" s="407" t="s">
        <v>21</v>
      </c>
      <c r="C679" s="11">
        <f>C676/B676-1</f>
        <v>-1.6666666666666718E-2</v>
      </c>
      <c r="D679" s="11">
        <f t="shared" ref="D679:E681" si="125">D676/C676-1</f>
        <v>-8.4745762711864181E-3</v>
      </c>
      <c r="E679" s="11">
        <f t="shared" si="125"/>
        <v>8.5470085470085166E-3</v>
      </c>
    </row>
    <row r="680" spans="1:5" ht="15.75" thickBot="1" x14ac:dyDescent="0.3">
      <c r="A680" s="5" t="s">
        <v>22</v>
      </c>
      <c r="B680" s="407" t="s">
        <v>21</v>
      </c>
      <c r="C680" s="11">
        <f>C677/B677-1</f>
        <v>0</v>
      </c>
      <c r="D680" s="11">
        <f t="shared" si="125"/>
        <v>0</v>
      </c>
      <c r="E680" s="11">
        <f t="shared" si="125"/>
        <v>0</v>
      </c>
    </row>
    <row r="681" spans="1:5" ht="15.75" thickBot="1" x14ac:dyDescent="0.3">
      <c r="A681" s="5" t="s">
        <v>23</v>
      </c>
      <c r="B681" s="407" t="s">
        <v>21</v>
      </c>
      <c r="C681" s="11">
        <f>C678/B678-1</f>
        <v>1.6949152542372836E-2</v>
      </c>
      <c r="D681" s="11">
        <f t="shared" si="125"/>
        <v>8.5470085470085166E-3</v>
      </c>
      <c r="E681" s="11">
        <f t="shared" si="125"/>
        <v>-8.4745762711864181E-3</v>
      </c>
    </row>
    <row r="682" spans="1:5" ht="15.75" thickBot="1" x14ac:dyDescent="0.3">
      <c r="A682" s="1378" t="s">
        <v>164</v>
      </c>
      <c r="B682" s="1379"/>
      <c r="C682" s="1379"/>
      <c r="D682" s="1379"/>
      <c r="E682" s="1380"/>
    </row>
    <row r="683" spans="1:5" x14ac:dyDescent="0.25">
      <c r="A683" s="1381"/>
      <c r="B683" s="433">
        <v>2019</v>
      </c>
      <c r="C683" s="433">
        <v>2020</v>
      </c>
      <c r="D683" s="433">
        <v>2021</v>
      </c>
      <c r="E683" s="433">
        <v>2022</v>
      </c>
    </row>
    <row r="684" spans="1:5" ht="15.75" thickBot="1" x14ac:dyDescent="0.3">
      <c r="A684" s="1382"/>
      <c r="B684" s="9" t="s">
        <v>8</v>
      </c>
      <c r="C684" s="9" t="s">
        <v>9</v>
      </c>
      <c r="D684" s="9" t="s">
        <v>9</v>
      </c>
      <c r="E684" s="9" t="s">
        <v>9</v>
      </c>
    </row>
    <row r="685" spans="1:5" ht="15.75" thickBot="1" x14ac:dyDescent="0.3">
      <c r="A685" s="13" t="s">
        <v>24</v>
      </c>
      <c r="B685" s="14">
        <v>0</v>
      </c>
      <c r="C685" s="14">
        <v>0</v>
      </c>
      <c r="D685" s="14">
        <v>0</v>
      </c>
      <c r="E685" s="14">
        <v>0</v>
      </c>
    </row>
    <row r="686" spans="1:5" ht="15.75" thickBot="1" x14ac:dyDescent="0.3">
      <c r="A686" s="26" t="s">
        <v>296</v>
      </c>
      <c r="B686" s="14">
        <v>0</v>
      </c>
      <c r="C686" s="14">
        <v>0</v>
      </c>
      <c r="D686" s="14">
        <v>0</v>
      </c>
      <c r="E686" s="14">
        <v>0</v>
      </c>
    </row>
    <row r="687" spans="1:5" ht="15.75" thickBot="1" x14ac:dyDescent="0.3">
      <c r="A687" s="26" t="s">
        <v>297</v>
      </c>
      <c r="B687" s="14">
        <v>0</v>
      </c>
      <c r="C687" s="14">
        <v>0</v>
      </c>
      <c r="D687" s="14">
        <v>0</v>
      </c>
      <c r="E687" s="14">
        <v>0</v>
      </c>
    </row>
    <row r="688" spans="1:5" ht="15.75" thickBot="1" x14ac:dyDescent="0.3">
      <c r="A688" s="13" t="s">
        <v>25</v>
      </c>
      <c r="B688" s="14">
        <v>0</v>
      </c>
      <c r="C688" s="14">
        <v>0</v>
      </c>
      <c r="D688" s="14">
        <v>0</v>
      </c>
      <c r="E688" s="14">
        <v>0</v>
      </c>
    </row>
    <row r="689" spans="1:5" ht="15.75" thickBot="1" x14ac:dyDescent="0.3">
      <c r="A689" s="26" t="s">
        <v>296</v>
      </c>
      <c r="B689" s="14">
        <v>0</v>
      </c>
      <c r="C689" s="14">
        <v>0</v>
      </c>
      <c r="D689" s="14">
        <v>0</v>
      </c>
      <c r="E689" s="14">
        <v>0</v>
      </c>
    </row>
    <row r="690" spans="1:5" ht="15.75" thickBot="1" x14ac:dyDescent="0.3">
      <c r="A690" s="26" t="s">
        <v>297</v>
      </c>
      <c r="B690" s="15"/>
      <c r="C690" s="14"/>
      <c r="D690" s="14"/>
      <c r="E690" s="14"/>
    </row>
    <row r="691" spans="1:5" ht="15.75" thickBot="1" x14ac:dyDescent="0.3">
      <c r="A691" s="13" t="s">
        <v>26</v>
      </c>
      <c r="B691" s="15">
        <f>SUM(B692)</f>
        <v>89172</v>
      </c>
      <c r="C691" s="15">
        <f t="shared" ref="C691:E691" si="126">SUM(C692)</f>
        <v>89172</v>
      </c>
      <c r="D691" s="15">
        <f t="shared" si="126"/>
        <v>89172</v>
      </c>
      <c r="E691" s="15">
        <f t="shared" si="126"/>
        <v>89172</v>
      </c>
    </row>
    <row r="692" spans="1:5" ht="15.75" thickBot="1" x14ac:dyDescent="0.3">
      <c r="A692" s="26" t="s">
        <v>934</v>
      </c>
      <c r="B692" s="14">
        <v>89172</v>
      </c>
      <c r="C692" s="14">
        <v>89172</v>
      </c>
      <c r="D692" s="14">
        <v>89172</v>
      </c>
      <c r="E692" s="14">
        <v>89172</v>
      </c>
    </row>
    <row r="693" spans="1:5" ht="15.75" thickBot="1" x14ac:dyDescent="0.3">
      <c r="A693" s="26" t="s">
        <v>297</v>
      </c>
      <c r="B693" s="15">
        <v>0</v>
      </c>
      <c r="C693" s="15">
        <v>0</v>
      </c>
      <c r="D693" s="15">
        <v>0</v>
      </c>
      <c r="E693" s="15">
        <v>0</v>
      </c>
    </row>
    <row r="694" spans="1:5" ht="15.75" thickBot="1" x14ac:dyDescent="0.3">
      <c r="A694" s="13" t="s">
        <v>27</v>
      </c>
      <c r="B694" s="15">
        <v>0</v>
      </c>
      <c r="C694" s="15">
        <v>0</v>
      </c>
      <c r="D694" s="15">
        <v>0</v>
      </c>
      <c r="E694" s="15">
        <v>0</v>
      </c>
    </row>
    <row r="695" spans="1:5" ht="15.75" thickBot="1" x14ac:dyDescent="0.3">
      <c r="A695" s="26" t="s">
        <v>296</v>
      </c>
      <c r="B695" s="15"/>
      <c r="C695" s="14"/>
      <c r="D695" s="14"/>
      <c r="E695" s="14"/>
    </row>
    <row r="696" spans="1:5" ht="15.75" thickBot="1" x14ac:dyDescent="0.3">
      <c r="A696" s="26" t="s">
        <v>297</v>
      </c>
      <c r="B696" s="15"/>
      <c r="C696" s="14"/>
      <c r="D696" s="14"/>
      <c r="E696" s="14"/>
    </row>
    <row r="697" spans="1:5" ht="15.75" thickBot="1" x14ac:dyDescent="0.3">
      <c r="A697" s="13" t="s">
        <v>28</v>
      </c>
      <c r="B697" s="15">
        <v>0</v>
      </c>
      <c r="C697" s="15">
        <v>0</v>
      </c>
      <c r="D697" s="15">
        <v>0</v>
      </c>
      <c r="E697" s="15">
        <v>0</v>
      </c>
    </row>
    <row r="698" spans="1:5" ht="15.75" thickBot="1" x14ac:dyDescent="0.3">
      <c r="A698" s="26" t="s">
        <v>296</v>
      </c>
      <c r="B698" s="15"/>
      <c r="C698" s="14"/>
      <c r="D698" s="14"/>
      <c r="E698" s="14"/>
    </row>
    <row r="699" spans="1:5" ht="15.75" thickBot="1" x14ac:dyDescent="0.3">
      <c r="A699" s="26" t="s">
        <v>297</v>
      </c>
      <c r="B699" s="15"/>
      <c r="C699" s="14"/>
      <c r="D699" s="14"/>
      <c r="E699" s="14"/>
    </row>
    <row r="700" spans="1:5" ht="15.75" thickBot="1" x14ac:dyDescent="0.3">
      <c r="A700" s="13" t="s">
        <v>29</v>
      </c>
      <c r="B700" s="15">
        <v>0</v>
      </c>
      <c r="C700" s="15">
        <v>0</v>
      </c>
      <c r="D700" s="15">
        <v>0</v>
      </c>
      <c r="E700" s="15">
        <v>0</v>
      </c>
    </row>
    <row r="701" spans="1:5" ht="15.75" thickBot="1" x14ac:dyDescent="0.3">
      <c r="A701" s="26" t="s">
        <v>296</v>
      </c>
      <c r="B701" s="15"/>
      <c r="C701" s="14"/>
      <c r="D701" s="14"/>
      <c r="E701" s="14"/>
    </row>
    <row r="702" spans="1:5" ht="15.75" thickBot="1" x14ac:dyDescent="0.3">
      <c r="A702" s="26" t="s">
        <v>297</v>
      </c>
      <c r="B702" s="15"/>
      <c r="C702" s="14"/>
      <c r="D702" s="14"/>
      <c r="E702" s="14"/>
    </row>
    <row r="703" spans="1:5" ht="15.75" thickBot="1" x14ac:dyDescent="0.3">
      <c r="A703" s="13" t="s">
        <v>30</v>
      </c>
      <c r="B703" s="15">
        <v>0</v>
      </c>
      <c r="C703" s="14">
        <v>0</v>
      </c>
      <c r="D703" s="14">
        <f>C703*1.03*0.99</f>
        <v>0</v>
      </c>
      <c r="E703" s="14">
        <f>D703*1.03*0.99</f>
        <v>0</v>
      </c>
    </row>
    <row r="704" spans="1:5" ht="15.75" thickBot="1" x14ac:dyDescent="0.3">
      <c r="A704" s="26" t="s">
        <v>296</v>
      </c>
      <c r="B704" s="15"/>
      <c r="C704" s="40"/>
      <c r="D704" s="40"/>
      <c r="E704" s="40"/>
    </row>
    <row r="705" spans="1:5" ht="15.75" thickBot="1" x14ac:dyDescent="0.3">
      <c r="A705" s="26" t="s">
        <v>297</v>
      </c>
      <c r="B705" s="15"/>
      <c r="C705" s="98"/>
      <c r="D705" s="40"/>
      <c r="E705" s="40"/>
    </row>
    <row r="706" spans="1:5" ht="15.75" thickBot="1" x14ac:dyDescent="0.3">
      <c r="A706" s="16" t="s">
        <v>31</v>
      </c>
      <c r="B706" s="15">
        <f>B703+B700+B697+B694+B691+B688+B685</f>
        <v>89172</v>
      </c>
      <c r="C706" s="15">
        <f t="shared" ref="C706:E706" si="127">C703+C700+C697+C694+C691+C688+C685</f>
        <v>89172</v>
      </c>
      <c r="D706" s="15">
        <f t="shared" si="127"/>
        <v>89172</v>
      </c>
      <c r="E706" s="15">
        <f t="shared" si="127"/>
        <v>89172</v>
      </c>
    </row>
    <row r="707" spans="1:5" ht="15.75" thickBot="1" x14ac:dyDescent="0.3">
      <c r="A707" s="17" t="s">
        <v>32</v>
      </c>
      <c r="B707" s="18">
        <f>IF(B706-B677=0,0,"Error")</f>
        <v>0</v>
      </c>
      <c r="C707" s="18">
        <f>IF(C706-C677=0,0,"Error")</f>
        <v>0</v>
      </c>
      <c r="D707" s="18">
        <f>IF(D706-D677=0,0,"Error")</f>
        <v>0</v>
      </c>
      <c r="E707" s="18">
        <f>IF(E706-E677=0,0,"Error")</f>
        <v>0</v>
      </c>
    </row>
    <row r="708" spans="1:5" ht="15.75" thickBot="1" x14ac:dyDescent="0.3">
      <c r="A708" s="37" t="s">
        <v>344</v>
      </c>
      <c r="B708" s="1423" t="s">
        <v>443</v>
      </c>
      <c r="C708" s="1418"/>
      <c r="D708" s="1418"/>
      <c r="E708" s="1419"/>
    </row>
    <row r="709" spans="1:5" ht="15.75" thickBot="1" x14ac:dyDescent="0.3">
      <c r="A709" s="5" t="s">
        <v>15</v>
      </c>
      <c r="B709" s="1424" t="s">
        <v>444</v>
      </c>
      <c r="C709" s="1425"/>
      <c r="D709" s="1425"/>
      <c r="E709" s="1426"/>
    </row>
    <row r="710" spans="1:5" ht="15.75" thickBot="1" x14ac:dyDescent="0.3">
      <c r="A710" s="5" t="s">
        <v>16</v>
      </c>
      <c r="B710" s="1406" t="s">
        <v>445</v>
      </c>
      <c r="C710" s="1407"/>
      <c r="D710" s="1407"/>
      <c r="E710" s="1408"/>
    </row>
    <row r="711" spans="1:5" x14ac:dyDescent="0.25">
      <c r="A711" s="1381"/>
      <c r="B711" s="433">
        <v>2019</v>
      </c>
      <c r="C711" s="433">
        <v>2020</v>
      </c>
      <c r="D711" s="433">
        <v>2021</v>
      </c>
      <c r="E711" s="433">
        <v>2022</v>
      </c>
    </row>
    <row r="712" spans="1:5" ht="15.75" thickBot="1" x14ac:dyDescent="0.3">
      <c r="A712" s="1382"/>
      <c r="B712" s="9" t="s">
        <v>8</v>
      </c>
      <c r="C712" s="9" t="s">
        <v>9</v>
      </c>
      <c r="D712" s="9" t="s">
        <v>9</v>
      </c>
      <c r="E712" s="9" t="s">
        <v>9</v>
      </c>
    </row>
    <row r="713" spans="1:5" ht="15.75" thickBot="1" x14ac:dyDescent="0.3">
      <c r="A713" s="5" t="s">
        <v>17</v>
      </c>
      <c r="B713" s="407">
        <v>9</v>
      </c>
      <c r="C713" s="407">
        <v>9</v>
      </c>
      <c r="D713" s="407">
        <v>9</v>
      </c>
      <c r="E713" s="407">
        <v>9</v>
      </c>
    </row>
    <row r="714" spans="1:5" ht="15.75" thickBot="1" x14ac:dyDescent="0.3">
      <c r="A714" s="5" t="s">
        <v>18</v>
      </c>
      <c r="B714" s="10">
        <f>B743</f>
        <v>15000</v>
      </c>
      <c r="C714" s="10">
        <f t="shared" ref="C714:E714" si="128">C743</f>
        <v>15000</v>
      </c>
      <c r="D714" s="10">
        <f t="shared" si="128"/>
        <v>15000</v>
      </c>
      <c r="E714" s="10">
        <f t="shared" si="128"/>
        <v>15000</v>
      </c>
    </row>
    <row r="715" spans="1:5" ht="15.75" thickBot="1" x14ac:dyDescent="0.3">
      <c r="A715" s="5" t="s">
        <v>19</v>
      </c>
      <c r="B715" s="10">
        <f>B714/B713</f>
        <v>1666.6666666666667</v>
      </c>
      <c r="C715" s="10">
        <f>C714/C713</f>
        <v>1666.6666666666667</v>
      </c>
      <c r="D715" s="10">
        <f>D714/D713</f>
        <v>1666.6666666666667</v>
      </c>
      <c r="E715" s="10">
        <f>E714/E713</f>
        <v>1666.6666666666667</v>
      </c>
    </row>
    <row r="716" spans="1:5" ht="15.75" thickBot="1" x14ac:dyDescent="0.3">
      <c r="A716" s="5" t="s">
        <v>20</v>
      </c>
      <c r="B716" s="407"/>
      <c r="C716" s="11">
        <f>C713/B713-1</f>
        <v>0</v>
      </c>
      <c r="D716" s="11">
        <f>D713/C713-1</f>
        <v>0</v>
      </c>
      <c r="E716" s="11">
        <f>E713/D713-1</f>
        <v>0</v>
      </c>
    </row>
    <row r="717" spans="1:5" ht="15.75" thickBot="1" x14ac:dyDescent="0.3">
      <c r="A717" s="5" t="s">
        <v>22</v>
      </c>
      <c r="B717" s="407"/>
      <c r="C717" s="11">
        <f>C714/B714-1</f>
        <v>0</v>
      </c>
      <c r="D717" s="11">
        <f t="shared" ref="D717:E718" si="129">D714/C714-1</f>
        <v>0</v>
      </c>
      <c r="E717" s="11">
        <f t="shared" si="129"/>
        <v>0</v>
      </c>
    </row>
    <row r="718" spans="1:5" ht="15.75" thickBot="1" x14ac:dyDescent="0.3">
      <c r="A718" s="5" t="s">
        <v>23</v>
      </c>
      <c r="B718" s="407"/>
      <c r="C718" s="11">
        <f>C715/B715-1</f>
        <v>0</v>
      </c>
      <c r="D718" s="11">
        <f t="shared" si="129"/>
        <v>0</v>
      </c>
      <c r="E718" s="11">
        <f t="shared" si="129"/>
        <v>0</v>
      </c>
    </row>
    <row r="719" spans="1:5" ht="15.75" thickBot="1" x14ac:dyDescent="0.3">
      <c r="A719" s="1378" t="s">
        <v>224</v>
      </c>
      <c r="B719" s="1379"/>
      <c r="C719" s="1379"/>
      <c r="D719" s="1379"/>
      <c r="E719" s="1380"/>
    </row>
    <row r="720" spans="1:5" x14ac:dyDescent="0.25">
      <c r="A720" s="1381"/>
      <c r="B720" s="433">
        <v>2019</v>
      </c>
      <c r="C720" s="433">
        <v>2020</v>
      </c>
      <c r="D720" s="433">
        <v>2021</v>
      </c>
      <c r="E720" s="433">
        <v>2022</v>
      </c>
    </row>
    <row r="721" spans="1:5" ht="15.75" thickBot="1" x14ac:dyDescent="0.3">
      <c r="A721" s="1382"/>
      <c r="B721" s="9" t="s">
        <v>8</v>
      </c>
      <c r="C721" s="9" t="s">
        <v>9</v>
      </c>
      <c r="D721" s="9" t="s">
        <v>9</v>
      </c>
      <c r="E721" s="9" t="s">
        <v>9</v>
      </c>
    </row>
    <row r="722" spans="1:5" ht="15.75" thickBot="1" x14ac:dyDescent="0.3">
      <c r="A722" s="13" t="s">
        <v>24</v>
      </c>
      <c r="B722" s="14">
        <v>0</v>
      </c>
      <c r="C722" s="14">
        <v>0</v>
      </c>
      <c r="D722" s="14">
        <v>0</v>
      </c>
      <c r="E722" s="14">
        <v>0</v>
      </c>
    </row>
    <row r="723" spans="1:5" ht="15.75" thickBot="1" x14ac:dyDescent="0.3">
      <c r="A723" s="26" t="s">
        <v>296</v>
      </c>
      <c r="B723" s="15">
        <v>0</v>
      </c>
      <c r="C723" s="15">
        <v>0</v>
      </c>
      <c r="D723" s="15">
        <v>0</v>
      </c>
      <c r="E723" s="15">
        <v>0</v>
      </c>
    </row>
    <row r="724" spans="1:5" ht="15.75" thickBot="1" x14ac:dyDescent="0.3">
      <c r="A724" s="26" t="s">
        <v>297</v>
      </c>
      <c r="B724" s="15"/>
      <c r="C724" s="27"/>
      <c r="D724" s="27"/>
      <c r="E724" s="27"/>
    </row>
    <row r="725" spans="1:5" ht="15.75" thickBot="1" x14ac:dyDescent="0.3">
      <c r="A725" s="13" t="s">
        <v>25</v>
      </c>
      <c r="B725" s="14">
        <v>0</v>
      </c>
      <c r="C725" s="14">
        <v>0</v>
      </c>
      <c r="D725" s="14">
        <v>0</v>
      </c>
      <c r="E725" s="14">
        <v>0</v>
      </c>
    </row>
    <row r="726" spans="1:5" ht="15.75" thickBot="1" x14ac:dyDescent="0.3">
      <c r="A726" s="26" t="s">
        <v>296</v>
      </c>
      <c r="B726" s="14">
        <v>0</v>
      </c>
      <c r="C726" s="14">
        <v>0</v>
      </c>
      <c r="D726" s="14">
        <v>0</v>
      </c>
      <c r="E726" s="14">
        <v>0</v>
      </c>
    </row>
    <row r="727" spans="1:5" ht="15.75" thickBot="1" x14ac:dyDescent="0.3">
      <c r="A727" s="26" t="s">
        <v>297</v>
      </c>
      <c r="B727" s="15"/>
      <c r="C727" s="14"/>
      <c r="D727" s="14"/>
      <c r="E727" s="14"/>
    </row>
    <row r="728" spans="1:5" ht="15.75" thickBot="1" x14ac:dyDescent="0.3">
      <c r="A728" s="13" t="s">
        <v>26</v>
      </c>
      <c r="B728" s="15">
        <v>0</v>
      </c>
      <c r="C728" s="15">
        <v>0</v>
      </c>
      <c r="D728" s="15">
        <v>0</v>
      </c>
      <c r="E728" s="15">
        <v>0</v>
      </c>
    </row>
    <row r="729" spans="1:5" ht="15.75" thickBot="1" x14ac:dyDescent="0.3">
      <c r="A729" s="26" t="s">
        <v>296</v>
      </c>
      <c r="B729" s="15">
        <v>0</v>
      </c>
      <c r="C729" s="15">
        <v>0</v>
      </c>
      <c r="D729" s="15">
        <v>0</v>
      </c>
      <c r="E729" s="15">
        <v>0</v>
      </c>
    </row>
    <row r="730" spans="1:5" ht="15.75" thickBot="1" x14ac:dyDescent="0.3">
      <c r="A730" s="26" t="s">
        <v>297</v>
      </c>
      <c r="B730" s="15"/>
      <c r="C730" s="14"/>
      <c r="D730" s="14"/>
      <c r="E730" s="14"/>
    </row>
    <row r="731" spans="1:5" ht="15.75" thickBot="1" x14ac:dyDescent="0.3">
      <c r="A731" s="13" t="s">
        <v>27</v>
      </c>
      <c r="B731" s="15">
        <v>0</v>
      </c>
      <c r="C731" s="15">
        <v>0</v>
      </c>
      <c r="D731" s="15">
        <v>0</v>
      </c>
      <c r="E731" s="15">
        <v>0</v>
      </c>
    </row>
    <row r="732" spans="1:5" ht="15.75" thickBot="1" x14ac:dyDescent="0.3">
      <c r="A732" s="26" t="s">
        <v>296</v>
      </c>
      <c r="B732" s="15"/>
      <c r="C732" s="14"/>
      <c r="D732" s="14"/>
      <c r="E732" s="14"/>
    </row>
    <row r="733" spans="1:5" ht="15.75" thickBot="1" x14ac:dyDescent="0.3">
      <c r="A733" s="26" t="s">
        <v>297</v>
      </c>
      <c r="B733" s="15"/>
      <c r="C733" s="14"/>
      <c r="D733" s="14"/>
      <c r="E733" s="14"/>
    </row>
    <row r="734" spans="1:5" ht="15.75" thickBot="1" x14ac:dyDescent="0.3">
      <c r="A734" s="13" t="s">
        <v>28</v>
      </c>
      <c r="B734" s="15">
        <v>0</v>
      </c>
      <c r="C734" s="15">
        <v>0</v>
      </c>
      <c r="D734" s="15">
        <v>0</v>
      </c>
      <c r="E734" s="15">
        <v>0</v>
      </c>
    </row>
    <row r="735" spans="1:5" ht="15.75" thickBot="1" x14ac:dyDescent="0.3">
      <c r="A735" s="26" t="s">
        <v>296</v>
      </c>
      <c r="B735" s="15"/>
      <c r="C735" s="14"/>
      <c r="D735" s="14"/>
      <c r="E735" s="14"/>
    </row>
    <row r="736" spans="1:5" ht="15.75" thickBot="1" x14ac:dyDescent="0.3">
      <c r="A736" s="26" t="s">
        <v>297</v>
      </c>
      <c r="B736" s="15"/>
      <c r="C736" s="14"/>
      <c r="D736" s="14"/>
      <c r="E736" s="14"/>
    </row>
    <row r="737" spans="1:5" ht="15.75" thickBot="1" x14ac:dyDescent="0.3">
      <c r="A737" s="13" t="s">
        <v>29</v>
      </c>
      <c r="B737" s="15">
        <f>SUM(B738)</f>
        <v>15000</v>
      </c>
      <c r="C737" s="15">
        <f t="shared" ref="C737:E737" si="130">SUM(C738)</f>
        <v>15000</v>
      </c>
      <c r="D737" s="15">
        <f t="shared" si="130"/>
        <v>15000</v>
      </c>
      <c r="E737" s="15">
        <f t="shared" si="130"/>
        <v>15000</v>
      </c>
    </row>
    <row r="738" spans="1:5" ht="15.75" thickBot="1" x14ac:dyDescent="0.3">
      <c r="A738" s="26" t="s">
        <v>935</v>
      </c>
      <c r="B738" s="14">
        <v>15000</v>
      </c>
      <c r="C738" s="14">
        <v>15000</v>
      </c>
      <c r="D738" s="14">
        <v>15000</v>
      </c>
      <c r="E738" s="14">
        <v>15000</v>
      </c>
    </row>
    <row r="739" spans="1:5" ht="15.75" thickBot="1" x14ac:dyDescent="0.3">
      <c r="A739" s="26" t="s">
        <v>297</v>
      </c>
      <c r="B739" s="15"/>
      <c r="C739" s="14"/>
      <c r="D739" s="14"/>
      <c r="E739" s="14"/>
    </row>
    <row r="740" spans="1:5" ht="15.75" thickBot="1" x14ac:dyDescent="0.3">
      <c r="A740" s="13" t="s">
        <v>30</v>
      </c>
      <c r="B740" s="15"/>
      <c r="C740" s="14"/>
      <c r="D740" s="14"/>
      <c r="E740" s="14"/>
    </row>
    <row r="741" spans="1:5" ht="15.75" thickBot="1" x14ac:dyDescent="0.3">
      <c r="A741" s="26" t="s">
        <v>296</v>
      </c>
      <c r="B741" s="15"/>
      <c r="C741" s="14"/>
      <c r="D741" s="14"/>
      <c r="E741" s="14"/>
    </row>
    <row r="742" spans="1:5" ht="15.75" thickBot="1" x14ac:dyDescent="0.3">
      <c r="A742" s="26" t="s">
        <v>297</v>
      </c>
      <c r="B742" s="15"/>
      <c r="C742" s="14"/>
      <c r="D742" s="14"/>
      <c r="E742" s="14"/>
    </row>
    <row r="743" spans="1:5" ht="15.75" thickBot="1" x14ac:dyDescent="0.3">
      <c r="A743" s="35" t="s">
        <v>53</v>
      </c>
      <c r="B743" s="15">
        <f>B740+B737+B734+B731+B728+B725+B722</f>
        <v>15000</v>
      </c>
      <c r="C743" s="15">
        <f>C740+C737+C734+C731+C728+C725+C722</f>
        <v>15000</v>
      </c>
      <c r="D743" s="15">
        <f>D740+D737+D734+D731+D728+D725+D722</f>
        <v>15000</v>
      </c>
      <c r="E743" s="15">
        <f>E740+E737+E734+E731+E728+E725+E722</f>
        <v>15000</v>
      </c>
    </row>
    <row r="744" spans="1:5" ht="15.75" thickBot="1" x14ac:dyDescent="0.3">
      <c r="A744" s="17" t="s">
        <v>32</v>
      </c>
      <c r="B744" s="18">
        <f>IF(B743-B714=0,0,"Error")</f>
        <v>0</v>
      </c>
      <c r="C744" s="18">
        <f>IF(C743-C714=0,0,"Error")</f>
        <v>0</v>
      </c>
      <c r="D744" s="18">
        <f>IF(D743-D714=0,0,"Error")</f>
        <v>0</v>
      </c>
      <c r="E744" s="18">
        <f>IF(E743-E714=0,0,"Error")</f>
        <v>0</v>
      </c>
    </row>
    <row r="745" spans="1:5" ht="15.75" thickBot="1" x14ac:dyDescent="0.3">
      <c r="A745" s="37" t="s">
        <v>345</v>
      </c>
      <c r="B745" s="1423"/>
      <c r="C745" s="1418"/>
      <c r="D745" s="1418"/>
      <c r="E745" s="1419"/>
    </row>
    <row r="746" spans="1:5" ht="15.75" thickBot="1" x14ac:dyDescent="0.3">
      <c r="A746" s="5" t="s">
        <v>15</v>
      </c>
      <c r="B746" s="1411"/>
      <c r="C746" s="1412"/>
      <c r="D746" s="1412"/>
      <c r="E746" s="1413"/>
    </row>
    <row r="747" spans="1:5" ht="15.75" thickBot="1" x14ac:dyDescent="0.3">
      <c r="A747" s="5" t="s">
        <v>16</v>
      </c>
      <c r="B747" s="1406"/>
      <c r="C747" s="1407"/>
      <c r="D747" s="1407"/>
      <c r="E747" s="1408"/>
    </row>
    <row r="748" spans="1:5" x14ac:dyDescent="0.25">
      <c r="A748" s="1381"/>
      <c r="B748" s="8">
        <v>2018</v>
      </c>
      <c r="C748" s="8">
        <v>2019</v>
      </c>
      <c r="D748" s="8">
        <v>2020</v>
      </c>
      <c r="E748" s="8">
        <v>2021</v>
      </c>
    </row>
    <row r="749" spans="1:5" ht="15.75" thickBot="1" x14ac:dyDescent="0.3">
      <c r="A749" s="1382"/>
      <c r="B749" s="9" t="s">
        <v>8</v>
      </c>
      <c r="C749" s="9" t="s">
        <v>9</v>
      </c>
      <c r="D749" s="9" t="s">
        <v>9</v>
      </c>
      <c r="E749" s="9" t="s">
        <v>9</v>
      </c>
    </row>
    <row r="750" spans="1:5" ht="15.75" thickBot="1" x14ac:dyDescent="0.3">
      <c r="A750" s="5" t="s">
        <v>17</v>
      </c>
      <c r="B750" s="41"/>
      <c r="C750" s="41"/>
      <c r="D750" s="41"/>
      <c r="E750" s="41"/>
    </row>
    <row r="751" spans="1:5" ht="15.75" thickBot="1" x14ac:dyDescent="0.3">
      <c r="A751" s="5" t="s">
        <v>18</v>
      </c>
      <c r="B751" s="10">
        <f>B780</f>
        <v>0</v>
      </c>
      <c r="C751" s="10">
        <f t="shared" ref="C751:E751" si="131">C780</f>
        <v>0</v>
      </c>
      <c r="D751" s="10">
        <f t="shared" si="131"/>
        <v>0</v>
      </c>
      <c r="E751" s="10">
        <f t="shared" si="131"/>
        <v>0</v>
      </c>
    </row>
    <row r="752" spans="1:5" ht="15.75" thickBot="1" x14ac:dyDescent="0.3">
      <c r="A752" s="5" t="s">
        <v>19</v>
      </c>
      <c r="B752" s="10" t="e">
        <f>B751/B750</f>
        <v>#DIV/0!</v>
      </c>
      <c r="C752" s="10" t="e">
        <f>C751/C750</f>
        <v>#DIV/0!</v>
      </c>
      <c r="D752" s="10" t="e">
        <f>D751/D750</f>
        <v>#DIV/0!</v>
      </c>
      <c r="E752" s="10" t="e">
        <f>E751/E750</f>
        <v>#DIV/0!</v>
      </c>
    </row>
    <row r="753" spans="1:5" ht="15.75" thickBot="1" x14ac:dyDescent="0.3">
      <c r="A753" s="5" t="s">
        <v>20</v>
      </c>
      <c r="B753" s="407"/>
      <c r="C753" s="11" t="e">
        <f>C750/B750-1</f>
        <v>#DIV/0!</v>
      </c>
      <c r="D753" s="11" t="e">
        <f>D750/C750-1</f>
        <v>#DIV/0!</v>
      </c>
      <c r="E753" s="11" t="e">
        <f>E750/D750-1</f>
        <v>#DIV/0!</v>
      </c>
    </row>
    <row r="754" spans="1:5" ht="15.75" thickBot="1" x14ac:dyDescent="0.3">
      <c r="A754" s="5" t="s">
        <v>22</v>
      </c>
      <c r="B754" s="407"/>
      <c r="C754" s="11" t="e">
        <f>C751/B751-1</f>
        <v>#DIV/0!</v>
      </c>
      <c r="D754" s="11" t="e">
        <f t="shared" ref="D754:E755" si="132">D751/C751-1</f>
        <v>#DIV/0!</v>
      </c>
      <c r="E754" s="11" t="e">
        <f t="shared" si="132"/>
        <v>#DIV/0!</v>
      </c>
    </row>
    <row r="755" spans="1:5" ht="15.75" thickBot="1" x14ac:dyDescent="0.3">
      <c r="A755" s="5" t="s">
        <v>23</v>
      </c>
      <c r="B755" s="407"/>
      <c r="C755" s="11" t="e">
        <f>C752/B752-1</f>
        <v>#DIV/0!</v>
      </c>
      <c r="D755" s="11" t="e">
        <f t="shared" si="132"/>
        <v>#DIV/0!</v>
      </c>
      <c r="E755" s="11" t="e">
        <f t="shared" si="132"/>
        <v>#DIV/0!</v>
      </c>
    </row>
    <row r="756" spans="1:5" ht="15.75" thickBot="1" x14ac:dyDescent="0.3">
      <c r="A756" s="1378" t="s">
        <v>224</v>
      </c>
      <c r="B756" s="1379"/>
      <c r="C756" s="1379"/>
      <c r="D756" s="1379"/>
      <c r="E756" s="1380"/>
    </row>
    <row r="757" spans="1:5" x14ac:dyDescent="0.25">
      <c r="A757" s="1381"/>
      <c r="B757" s="8">
        <v>2018</v>
      </c>
      <c r="C757" s="8">
        <v>2019</v>
      </c>
      <c r="D757" s="8">
        <v>2020</v>
      </c>
      <c r="E757" s="8">
        <v>2021</v>
      </c>
    </row>
    <row r="758" spans="1:5" ht="15.75" thickBot="1" x14ac:dyDescent="0.3">
      <c r="A758" s="1382"/>
      <c r="B758" s="9" t="s">
        <v>8</v>
      </c>
      <c r="C758" s="9" t="s">
        <v>9</v>
      </c>
      <c r="D758" s="9" t="s">
        <v>9</v>
      </c>
      <c r="E758" s="9" t="s">
        <v>9</v>
      </c>
    </row>
    <row r="759" spans="1:5" ht="15.75" thickBot="1" x14ac:dyDescent="0.3">
      <c r="A759" s="13" t="s">
        <v>24</v>
      </c>
      <c r="B759" s="14"/>
      <c r="C759" s="14"/>
      <c r="D759" s="14"/>
      <c r="E759" s="14"/>
    </row>
    <row r="760" spans="1:5" ht="15.75" thickBot="1" x14ac:dyDescent="0.3">
      <c r="A760" s="26" t="s">
        <v>296</v>
      </c>
      <c r="B760" s="15"/>
      <c r="C760" s="27"/>
      <c r="D760" s="27"/>
      <c r="E760" s="27"/>
    </row>
    <row r="761" spans="1:5" ht="15.75" thickBot="1" x14ac:dyDescent="0.3">
      <c r="A761" s="26" t="s">
        <v>297</v>
      </c>
      <c r="B761" s="15"/>
      <c r="C761" s="27"/>
      <c r="D761" s="27"/>
      <c r="E761" s="27"/>
    </row>
    <row r="762" spans="1:5" ht="15.75" thickBot="1" x14ac:dyDescent="0.3">
      <c r="A762" s="13" t="s">
        <v>25</v>
      </c>
      <c r="B762" s="14"/>
      <c r="C762" s="14"/>
      <c r="D762" s="14"/>
      <c r="E762" s="14"/>
    </row>
    <row r="763" spans="1:5" ht="15.75" thickBot="1" x14ac:dyDescent="0.3">
      <c r="A763" s="26" t="s">
        <v>296</v>
      </c>
      <c r="B763" s="15"/>
      <c r="C763" s="14"/>
      <c r="D763" s="14"/>
      <c r="E763" s="14"/>
    </row>
    <row r="764" spans="1:5" ht="15.75" thickBot="1" x14ac:dyDescent="0.3">
      <c r="A764" s="26" t="s">
        <v>297</v>
      </c>
      <c r="B764" s="15"/>
      <c r="C764" s="14"/>
      <c r="D764" s="14"/>
      <c r="E764" s="14"/>
    </row>
    <row r="765" spans="1:5" ht="15.75" thickBot="1" x14ac:dyDescent="0.3">
      <c r="A765" s="13" t="s">
        <v>26</v>
      </c>
      <c r="B765" s="42">
        <v>0</v>
      </c>
      <c r="C765" s="43">
        <v>0</v>
      </c>
      <c r="D765" s="43">
        <v>0</v>
      </c>
      <c r="E765" s="43">
        <v>0</v>
      </c>
    </row>
    <row r="766" spans="1:5" ht="15.75" thickBot="1" x14ac:dyDescent="0.3">
      <c r="A766" s="26" t="s">
        <v>296</v>
      </c>
      <c r="B766" s="15"/>
      <c r="C766" s="14"/>
      <c r="D766" s="14"/>
      <c r="E766" s="14"/>
    </row>
    <row r="767" spans="1:5" ht="15.75" thickBot="1" x14ac:dyDescent="0.3">
      <c r="A767" s="26" t="s">
        <v>297</v>
      </c>
      <c r="B767" s="15"/>
      <c r="C767" s="14"/>
      <c r="D767" s="14"/>
      <c r="E767" s="14"/>
    </row>
    <row r="768" spans="1:5" ht="15.75" thickBot="1" x14ac:dyDescent="0.3">
      <c r="A768" s="13" t="s">
        <v>27</v>
      </c>
      <c r="B768" s="15"/>
      <c r="C768" s="14"/>
      <c r="D768" s="14"/>
      <c r="E768" s="14"/>
    </row>
    <row r="769" spans="1:5" ht="15.75" thickBot="1" x14ac:dyDescent="0.3">
      <c r="A769" s="26" t="s">
        <v>296</v>
      </c>
      <c r="B769" s="15"/>
      <c r="C769" s="14"/>
      <c r="D769" s="14"/>
      <c r="E769" s="14"/>
    </row>
    <row r="770" spans="1:5" ht="15.75" thickBot="1" x14ac:dyDescent="0.3">
      <c r="A770" s="26" t="s">
        <v>297</v>
      </c>
      <c r="B770" s="15"/>
      <c r="C770" s="14"/>
      <c r="D770" s="14"/>
      <c r="E770" s="14"/>
    </row>
    <row r="771" spans="1:5" ht="15.75" thickBot="1" x14ac:dyDescent="0.3">
      <c r="A771" s="13" t="s">
        <v>28</v>
      </c>
      <c r="B771" s="15"/>
      <c r="C771" s="14"/>
      <c r="D771" s="14"/>
      <c r="E771" s="14"/>
    </row>
    <row r="772" spans="1:5" ht="15.75" thickBot="1" x14ac:dyDescent="0.3">
      <c r="A772" s="26" t="s">
        <v>296</v>
      </c>
      <c r="B772" s="15"/>
      <c r="C772" s="14"/>
      <c r="D772" s="14"/>
      <c r="E772" s="14"/>
    </row>
    <row r="773" spans="1:5" ht="15.75" thickBot="1" x14ac:dyDescent="0.3">
      <c r="A773" s="26" t="s">
        <v>297</v>
      </c>
      <c r="B773" s="15"/>
      <c r="C773" s="14"/>
      <c r="D773" s="14"/>
      <c r="E773" s="14"/>
    </row>
    <row r="774" spans="1:5" ht="15.75" thickBot="1" x14ac:dyDescent="0.3">
      <c r="A774" s="13" t="s">
        <v>29</v>
      </c>
      <c r="B774" s="15">
        <v>0</v>
      </c>
      <c r="C774" s="14">
        <v>0</v>
      </c>
      <c r="D774" s="14">
        <v>0</v>
      </c>
      <c r="E774" s="14">
        <v>0</v>
      </c>
    </row>
    <row r="775" spans="1:5" ht="15.75" thickBot="1" x14ac:dyDescent="0.3">
      <c r="A775" s="26" t="s">
        <v>296</v>
      </c>
      <c r="B775" s="15"/>
      <c r="C775" s="14"/>
      <c r="D775" s="14"/>
      <c r="E775" s="14"/>
    </row>
    <row r="776" spans="1:5" ht="15.75" thickBot="1" x14ac:dyDescent="0.3">
      <c r="A776" s="26" t="s">
        <v>297</v>
      </c>
      <c r="B776" s="15"/>
      <c r="C776" s="14"/>
      <c r="D776" s="14"/>
      <c r="E776" s="14"/>
    </row>
    <row r="777" spans="1:5" ht="15.75" thickBot="1" x14ac:dyDescent="0.3">
      <c r="A777" s="13" t="s">
        <v>30</v>
      </c>
      <c r="B777" s="15"/>
      <c r="C777" s="14"/>
      <c r="D777" s="14"/>
      <c r="E777" s="14"/>
    </row>
    <row r="778" spans="1:5" ht="15.75" thickBot="1" x14ac:dyDescent="0.3">
      <c r="A778" s="26" t="s">
        <v>296</v>
      </c>
      <c r="B778" s="15"/>
      <c r="C778" s="14"/>
      <c r="D778" s="14"/>
      <c r="E778" s="14"/>
    </row>
    <row r="779" spans="1:5" ht="15.75" thickBot="1" x14ac:dyDescent="0.3">
      <c r="A779" s="26" t="s">
        <v>297</v>
      </c>
      <c r="B779" s="15"/>
      <c r="C779" s="14"/>
      <c r="D779" s="14"/>
      <c r="E779" s="14"/>
    </row>
    <row r="780" spans="1:5" ht="15.75" thickBot="1" x14ac:dyDescent="0.3">
      <c r="A780" s="35" t="s">
        <v>53</v>
      </c>
      <c r="B780" s="15">
        <f>B777+B774+B771+B768+B765+B762+B759</f>
        <v>0</v>
      </c>
      <c r="C780" s="15">
        <f t="shared" ref="C780:E780" si="133">C777+C774+C771+C768+C765+C762+C759</f>
        <v>0</v>
      </c>
      <c r="D780" s="15">
        <f t="shared" si="133"/>
        <v>0</v>
      </c>
      <c r="E780" s="15">
        <f t="shared" si="133"/>
        <v>0</v>
      </c>
    </row>
    <row r="781" spans="1:5" ht="15.75" thickBot="1" x14ac:dyDescent="0.3">
      <c r="A781" s="17" t="s">
        <v>32</v>
      </c>
      <c r="B781" s="18">
        <f>IF(B780-B751=0,0,"Error")</f>
        <v>0</v>
      </c>
      <c r="C781" s="18">
        <f>IF(C780-C751=0,0,"Error")</f>
        <v>0</v>
      </c>
      <c r="D781" s="18">
        <f>IF(D780-D751=0,0,"Error")</f>
        <v>0</v>
      </c>
      <c r="E781" s="18">
        <f>IF(E780-E751=0,0,"Error")</f>
        <v>0</v>
      </c>
    </row>
    <row r="782" spans="1:5" ht="15.75" thickBot="1" x14ac:dyDescent="0.3">
      <c r="A782" s="1322" t="s">
        <v>39</v>
      </c>
      <c r="B782" s="1323"/>
      <c r="C782" s="1323"/>
      <c r="D782" s="1323"/>
      <c r="E782" s="1324"/>
    </row>
    <row r="783" spans="1:5" ht="15.75" thickBot="1" x14ac:dyDescent="0.3">
      <c r="A783" s="1322" t="s">
        <v>40</v>
      </c>
      <c r="B783" s="1323"/>
      <c r="C783" s="1323"/>
      <c r="D783" s="1323"/>
      <c r="E783" s="1324"/>
    </row>
    <row r="784" spans="1:5" ht="15.75" thickBot="1" x14ac:dyDescent="0.3">
      <c r="A784" s="7" t="s">
        <v>56</v>
      </c>
      <c r="B784" s="1427"/>
      <c r="C784" s="1428"/>
      <c r="D784" s="1429"/>
      <c r="E784" s="1430"/>
    </row>
    <row r="785" spans="1:5" ht="23.25" customHeight="1" thickBot="1" x14ac:dyDescent="0.3">
      <c r="A785" s="7" t="s">
        <v>82</v>
      </c>
      <c r="B785" s="7"/>
      <c r="C785" s="101" t="s">
        <v>306</v>
      </c>
      <c r="D785" s="1429"/>
      <c r="E785" s="1430"/>
    </row>
    <row r="786" spans="1:5" ht="15.75" thickBot="1" x14ac:dyDescent="0.3">
      <c r="A786" s="112"/>
      <c r="B786" s="1427"/>
      <c r="C786" s="1431"/>
      <c r="D786" s="1429"/>
      <c r="E786" s="1430"/>
    </row>
    <row r="787" spans="1:5" ht="15.75" thickBot="1" x14ac:dyDescent="0.3">
      <c r="A787" s="5" t="s">
        <v>15</v>
      </c>
      <c r="B787" s="1411"/>
      <c r="C787" s="1412"/>
      <c r="D787" s="1412"/>
      <c r="E787" s="1413"/>
    </row>
    <row r="788" spans="1:5" ht="15.75" thickBot="1" x14ac:dyDescent="0.3">
      <c r="A788" s="5" t="s">
        <v>16</v>
      </c>
      <c r="B788" s="1406"/>
      <c r="C788" s="1407"/>
      <c r="D788" s="1407"/>
      <c r="E788" s="1408"/>
    </row>
    <row r="789" spans="1:5" x14ac:dyDescent="0.25">
      <c r="A789" s="1381"/>
      <c r="B789" s="8">
        <v>2018</v>
      </c>
      <c r="C789" s="8">
        <v>2019</v>
      </c>
      <c r="D789" s="8">
        <v>2020</v>
      </c>
      <c r="E789" s="8">
        <v>2021</v>
      </c>
    </row>
    <row r="790" spans="1:5" ht="15.75" thickBot="1" x14ac:dyDescent="0.3">
      <c r="A790" s="1382"/>
      <c r="B790" s="9" t="s">
        <v>8</v>
      </c>
      <c r="C790" s="9" t="s">
        <v>9</v>
      </c>
      <c r="D790" s="9" t="s">
        <v>9</v>
      </c>
      <c r="E790" s="9" t="s">
        <v>9</v>
      </c>
    </row>
    <row r="791" spans="1:5" ht="15.75" thickBot="1" x14ac:dyDescent="0.3">
      <c r="A791" s="5" t="s">
        <v>17</v>
      </c>
      <c r="B791" s="10"/>
      <c r="C791" s="10"/>
      <c r="D791" s="10"/>
      <c r="E791" s="10"/>
    </row>
    <row r="792" spans="1:5" ht="15.75" thickBot="1" x14ac:dyDescent="0.3">
      <c r="A792" s="5" t="s">
        <v>18</v>
      </c>
      <c r="B792" s="10">
        <f>B812-B803</f>
        <v>0</v>
      </c>
      <c r="C792" s="10">
        <f t="shared" ref="C792:E792" si="134">C812-C803</f>
        <v>0</v>
      </c>
      <c r="D792" s="10">
        <f t="shared" si="134"/>
        <v>0</v>
      </c>
      <c r="E792" s="10">
        <f t="shared" si="134"/>
        <v>0</v>
      </c>
    </row>
    <row r="793" spans="1:5" ht="15.75" thickBot="1" x14ac:dyDescent="0.3">
      <c r="A793" s="5" t="s">
        <v>19</v>
      </c>
      <c r="B793" s="10" t="e">
        <f>B792/B791</f>
        <v>#DIV/0!</v>
      </c>
      <c r="C793" s="10" t="e">
        <f t="shared" ref="C793:E793" si="135">C792/C791</f>
        <v>#DIV/0!</v>
      </c>
      <c r="D793" s="10" t="e">
        <f t="shared" si="135"/>
        <v>#DIV/0!</v>
      </c>
      <c r="E793" s="10" t="e">
        <f t="shared" si="135"/>
        <v>#DIV/0!</v>
      </c>
    </row>
    <row r="794" spans="1:5" ht="15.75" thickBot="1" x14ac:dyDescent="0.3">
      <c r="A794" s="5" t="s">
        <v>20</v>
      </c>
      <c r="B794" s="407" t="s">
        <v>21</v>
      </c>
      <c r="C794" s="11" t="e">
        <f>C791/B791-1</f>
        <v>#DIV/0!</v>
      </c>
      <c r="D794" s="11" t="e">
        <f t="shared" ref="D794:E796" si="136">D791/C791-1</f>
        <v>#DIV/0!</v>
      </c>
      <c r="E794" s="11" t="e">
        <f t="shared" si="136"/>
        <v>#DIV/0!</v>
      </c>
    </row>
    <row r="795" spans="1:5" ht="15.75" thickBot="1" x14ac:dyDescent="0.3">
      <c r="A795" s="5" t="s">
        <v>22</v>
      </c>
      <c r="B795" s="407" t="s">
        <v>21</v>
      </c>
      <c r="C795" s="11" t="e">
        <f>C792/B792-1</f>
        <v>#DIV/0!</v>
      </c>
      <c r="D795" s="11" t="e">
        <f t="shared" si="136"/>
        <v>#DIV/0!</v>
      </c>
      <c r="E795" s="11" t="e">
        <f t="shared" si="136"/>
        <v>#DIV/0!</v>
      </c>
    </row>
    <row r="796" spans="1:5" ht="15.75" thickBot="1" x14ac:dyDescent="0.3">
      <c r="A796" s="5" t="s">
        <v>23</v>
      </c>
      <c r="B796" s="407" t="s">
        <v>21</v>
      </c>
      <c r="C796" s="11" t="e">
        <f>C793/B793-1</f>
        <v>#DIV/0!</v>
      </c>
      <c r="D796" s="11" t="e">
        <f t="shared" si="136"/>
        <v>#DIV/0!</v>
      </c>
      <c r="E796" s="11" t="e">
        <f t="shared" si="136"/>
        <v>#DIV/0!</v>
      </c>
    </row>
    <row r="797" spans="1:5" ht="15.75" thickBot="1" x14ac:dyDescent="0.3">
      <c r="A797" s="7" t="s">
        <v>14</v>
      </c>
      <c r="B797" s="1432"/>
      <c r="C797" s="1433"/>
      <c r="D797" s="1433"/>
      <c r="E797" s="1434"/>
    </row>
    <row r="798" spans="1:5" ht="15.75" thickBot="1" x14ac:dyDescent="0.3">
      <c r="A798" s="5" t="s">
        <v>15</v>
      </c>
      <c r="B798" s="1411"/>
      <c r="C798" s="1412"/>
      <c r="D798" s="1412"/>
      <c r="E798" s="1413"/>
    </row>
    <row r="799" spans="1:5" ht="15.75" thickBot="1" x14ac:dyDescent="0.3">
      <c r="A799" s="5" t="s">
        <v>16</v>
      </c>
      <c r="B799" s="1406"/>
      <c r="C799" s="1407"/>
      <c r="D799" s="1407"/>
      <c r="E799" s="1408"/>
    </row>
    <row r="800" spans="1:5" x14ac:dyDescent="0.25">
      <c r="A800" s="1381"/>
      <c r="B800" s="8">
        <v>2018</v>
      </c>
      <c r="C800" s="8">
        <v>2019</v>
      </c>
      <c r="D800" s="8">
        <v>2020</v>
      </c>
      <c r="E800" s="8">
        <v>2021</v>
      </c>
    </row>
    <row r="801" spans="1:5" ht="15.75" thickBot="1" x14ac:dyDescent="0.3">
      <c r="A801" s="1382"/>
      <c r="B801" s="9" t="s">
        <v>8</v>
      </c>
      <c r="C801" s="9" t="s">
        <v>9</v>
      </c>
      <c r="D801" s="9" t="s">
        <v>9</v>
      </c>
      <c r="E801" s="9" t="s">
        <v>9</v>
      </c>
    </row>
    <row r="802" spans="1:5" ht="15.75" thickBot="1" x14ac:dyDescent="0.3">
      <c r="A802" s="5" t="s">
        <v>17</v>
      </c>
      <c r="B802" s="5"/>
      <c r="C802" s="5"/>
      <c r="D802" s="5"/>
      <c r="E802" s="5"/>
    </row>
    <row r="803" spans="1:5" ht="15.75" thickBot="1" x14ac:dyDescent="0.3">
      <c r="A803" s="5" t="s">
        <v>18</v>
      </c>
      <c r="B803" s="10"/>
      <c r="C803" s="10"/>
      <c r="D803" s="10"/>
      <c r="E803" s="10"/>
    </row>
    <row r="804" spans="1:5" ht="15.75" thickBot="1" x14ac:dyDescent="0.3">
      <c r="A804" s="5" t="s">
        <v>19</v>
      </c>
      <c r="B804" s="10" t="e">
        <f>B803/B802</f>
        <v>#DIV/0!</v>
      </c>
      <c r="C804" s="10" t="e">
        <f t="shared" ref="C804:E804" si="137">C803/C802</f>
        <v>#DIV/0!</v>
      </c>
      <c r="D804" s="10" t="e">
        <f t="shared" si="137"/>
        <v>#DIV/0!</v>
      </c>
      <c r="E804" s="10" t="e">
        <f t="shared" si="137"/>
        <v>#DIV/0!</v>
      </c>
    </row>
    <row r="805" spans="1:5" ht="15.75" thickBot="1" x14ac:dyDescent="0.3">
      <c r="A805" s="5" t="s">
        <v>20</v>
      </c>
      <c r="B805" s="407" t="s">
        <v>21</v>
      </c>
      <c r="C805" s="11" t="e">
        <f>C802/B802-1</f>
        <v>#DIV/0!</v>
      </c>
      <c r="D805" s="11" t="e">
        <f t="shared" ref="D805:E807" si="138">D802/C802-1</f>
        <v>#DIV/0!</v>
      </c>
      <c r="E805" s="11" t="e">
        <f t="shared" si="138"/>
        <v>#DIV/0!</v>
      </c>
    </row>
    <row r="806" spans="1:5" ht="15.75" thickBot="1" x14ac:dyDescent="0.3">
      <c r="A806" s="5" t="s">
        <v>22</v>
      </c>
      <c r="B806" s="407" t="s">
        <v>21</v>
      </c>
      <c r="C806" s="11" t="e">
        <f>C803/B803-1</f>
        <v>#DIV/0!</v>
      </c>
      <c r="D806" s="11" t="e">
        <f t="shared" si="138"/>
        <v>#DIV/0!</v>
      </c>
      <c r="E806" s="11" t="e">
        <f t="shared" si="138"/>
        <v>#DIV/0!</v>
      </c>
    </row>
    <row r="807" spans="1:5" ht="15.75" thickBot="1" x14ac:dyDescent="0.3">
      <c r="A807" s="5" t="s">
        <v>23</v>
      </c>
      <c r="B807" s="407" t="s">
        <v>21</v>
      </c>
      <c r="C807" s="11" t="e">
        <f>C804/B804-1</f>
        <v>#DIV/0!</v>
      </c>
      <c r="D807" s="11" t="e">
        <f t="shared" si="138"/>
        <v>#DIV/0!</v>
      </c>
      <c r="E807" s="11" t="e">
        <f t="shared" si="138"/>
        <v>#DIV/0!</v>
      </c>
    </row>
    <row r="808" spans="1:5" ht="15.75" thickBot="1" x14ac:dyDescent="0.3">
      <c r="A808" s="1378" t="s">
        <v>415</v>
      </c>
      <c r="B808" s="1379"/>
      <c r="C808" s="1379"/>
      <c r="D808" s="1379"/>
      <c r="E808" s="1380"/>
    </row>
    <row r="809" spans="1:5" x14ac:dyDescent="0.25">
      <c r="A809" s="1381"/>
      <c r="B809" s="8">
        <v>2018</v>
      </c>
      <c r="C809" s="8">
        <v>2019</v>
      </c>
      <c r="D809" s="8">
        <v>2020</v>
      </c>
      <c r="E809" s="8">
        <v>2021</v>
      </c>
    </row>
    <row r="810" spans="1:5" ht="15.75" thickBot="1" x14ac:dyDescent="0.3">
      <c r="A810" s="1382"/>
      <c r="B810" s="9" t="s">
        <v>8</v>
      </c>
      <c r="C810" s="9" t="s">
        <v>9</v>
      </c>
      <c r="D810" s="9" t="s">
        <v>9</v>
      </c>
      <c r="E810" s="9" t="s">
        <v>9</v>
      </c>
    </row>
    <row r="811" spans="1:5" ht="15.75" thickBot="1" x14ac:dyDescent="0.3">
      <c r="A811" s="13" t="s">
        <v>42</v>
      </c>
      <c r="B811" s="14"/>
      <c r="C811" s="14"/>
      <c r="D811" s="14"/>
      <c r="E811" s="14"/>
    </row>
    <row r="812" spans="1:5" ht="15.75" thickBot="1" x14ac:dyDescent="0.3">
      <c r="A812" s="13" t="s">
        <v>43</v>
      </c>
      <c r="B812" s="15"/>
      <c r="C812" s="14"/>
      <c r="D812" s="14"/>
      <c r="E812" s="14"/>
    </row>
    <row r="813" spans="1:5" ht="15.75" thickBot="1" x14ac:dyDescent="0.3">
      <c r="A813" s="16" t="s">
        <v>31</v>
      </c>
      <c r="B813" s="15">
        <f>B812+B811</f>
        <v>0</v>
      </c>
      <c r="C813" s="15">
        <f t="shared" ref="C813:E813" si="139">C812+C811</f>
        <v>0</v>
      </c>
      <c r="D813" s="15">
        <f t="shared" si="139"/>
        <v>0</v>
      </c>
      <c r="E813" s="15">
        <f t="shared" si="139"/>
        <v>0</v>
      </c>
    </row>
    <row r="814" spans="1:5" ht="15.75" thickBot="1" x14ac:dyDescent="0.3">
      <c r="A814" s="108" t="s">
        <v>45</v>
      </c>
      <c r="B814" s="1427"/>
      <c r="C814" s="1429"/>
      <c r="D814" s="1429"/>
      <c r="E814" s="1430"/>
    </row>
    <row r="815" spans="1:5" ht="23.25" thickBot="1" x14ac:dyDescent="0.3">
      <c r="A815" s="7" t="s">
        <v>74</v>
      </c>
      <c r="B815" s="105"/>
      <c r="C815" s="103" t="s">
        <v>306</v>
      </c>
      <c r="D815" s="106"/>
      <c r="E815" s="107"/>
    </row>
    <row r="816" spans="1:5" ht="15.75" thickBot="1" x14ac:dyDescent="0.3">
      <c r="A816" s="5" t="s">
        <v>15</v>
      </c>
      <c r="B816" s="1411"/>
      <c r="C816" s="1412"/>
      <c r="D816" s="1412"/>
      <c r="E816" s="1413"/>
    </row>
    <row r="817" spans="1:5" ht="15.75" thickBot="1" x14ac:dyDescent="0.3">
      <c r="A817" s="5" t="s">
        <v>16</v>
      </c>
      <c r="B817" s="1406"/>
      <c r="C817" s="1407"/>
      <c r="D817" s="1407"/>
      <c r="E817" s="1408"/>
    </row>
    <row r="818" spans="1:5" x14ac:dyDescent="0.25">
      <c r="A818" s="1381"/>
      <c r="B818" s="8">
        <v>2018</v>
      </c>
      <c r="C818" s="8">
        <v>2019</v>
      </c>
      <c r="D818" s="8">
        <v>2020</v>
      </c>
      <c r="E818" s="8">
        <v>2021</v>
      </c>
    </row>
    <row r="819" spans="1:5" ht="15.75" thickBot="1" x14ac:dyDescent="0.3">
      <c r="A819" s="1382"/>
      <c r="B819" s="9" t="s">
        <v>8</v>
      </c>
      <c r="C819" s="9" t="s">
        <v>9</v>
      </c>
      <c r="D819" s="9" t="s">
        <v>9</v>
      </c>
      <c r="E819" s="9" t="s">
        <v>9</v>
      </c>
    </row>
    <row r="820" spans="1:5" ht="15.75" thickBot="1" x14ac:dyDescent="0.3">
      <c r="A820" s="5" t="s">
        <v>17</v>
      </c>
      <c r="B820" s="5"/>
      <c r="C820" s="5"/>
      <c r="D820" s="5"/>
      <c r="E820" s="5"/>
    </row>
    <row r="821" spans="1:5" ht="15.75" thickBot="1" x14ac:dyDescent="0.3">
      <c r="A821" s="5" t="s">
        <v>18</v>
      </c>
      <c r="B821" s="10">
        <f>B831</f>
        <v>0</v>
      </c>
      <c r="C821" s="10">
        <f t="shared" ref="C821:E821" si="140">C831</f>
        <v>0</v>
      </c>
      <c r="D821" s="10">
        <f t="shared" si="140"/>
        <v>0</v>
      </c>
      <c r="E821" s="10">
        <f t="shared" si="140"/>
        <v>0</v>
      </c>
    </row>
    <row r="822" spans="1:5" ht="15.75" thickBot="1" x14ac:dyDescent="0.3">
      <c r="A822" s="5" t="s">
        <v>19</v>
      </c>
      <c r="B822" s="10" t="e">
        <f>B821/B820</f>
        <v>#DIV/0!</v>
      </c>
      <c r="C822" s="10" t="e">
        <f t="shared" ref="C822:E822" si="141">C821/C820</f>
        <v>#DIV/0!</v>
      </c>
      <c r="D822" s="10" t="e">
        <f t="shared" si="141"/>
        <v>#DIV/0!</v>
      </c>
      <c r="E822" s="10" t="e">
        <f t="shared" si="141"/>
        <v>#DIV/0!</v>
      </c>
    </row>
    <row r="823" spans="1:5" ht="15.75" thickBot="1" x14ac:dyDescent="0.3">
      <c r="A823" s="5" t="s">
        <v>20</v>
      </c>
      <c r="B823" s="407" t="s">
        <v>21</v>
      </c>
      <c r="C823" s="11" t="e">
        <f>C820/B820-1</f>
        <v>#DIV/0!</v>
      </c>
      <c r="D823" s="11" t="e">
        <f t="shared" ref="D823:E825" si="142">D820/C820-1</f>
        <v>#DIV/0!</v>
      </c>
      <c r="E823" s="11" t="e">
        <f t="shared" si="142"/>
        <v>#DIV/0!</v>
      </c>
    </row>
    <row r="824" spans="1:5" ht="15.75" thickBot="1" x14ac:dyDescent="0.3">
      <c r="A824" s="5" t="s">
        <v>22</v>
      </c>
      <c r="B824" s="407" t="s">
        <v>21</v>
      </c>
      <c r="C824" s="11" t="e">
        <f>C821/B821-1</f>
        <v>#DIV/0!</v>
      </c>
      <c r="D824" s="11" t="e">
        <f t="shared" si="142"/>
        <v>#DIV/0!</v>
      </c>
      <c r="E824" s="11" t="e">
        <f t="shared" si="142"/>
        <v>#DIV/0!</v>
      </c>
    </row>
    <row r="825" spans="1:5" ht="15.75" thickBot="1" x14ac:dyDescent="0.3">
      <c r="A825" s="5" t="s">
        <v>23</v>
      </c>
      <c r="B825" s="407" t="s">
        <v>21</v>
      </c>
      <c r="C825" s="11" t="e">
        <f>C822/B822-1</f>
        <v>#DIV/0!</v>
      </c>
      <c r="D825" s="11" t="e">
        <f t="shared" si="142"/>
        <v>#DIV/0!</v>
      </c>
      <c r="E825" s="11" t="e">
        <f t="shared" si="142"/>
        <v>#DIV/0!</v>
      </c>
    </row>
    <row r="826" spans="1:5" ht="15.75" thickBot="1" x14ac:dyDescent="0.3">
      <c r="A826" s="1378" t="s">
        <v>166</v>
      </c>
      <c r="B826" s="1379"/>
      <c r="C826" s="1379"/>
      <c r="D826" s="1379"/>
      <c r="E826" s="1380"/>
    </row>
    <row r="827" spans="1:5" x14ac:dyDescent="0.25">
      <c r="A827" s="1381"/>
      <c r="B827" s="8">
        <v>2018</v>
      </c>
      <c r="C827" s="8">
        <v>2019</v>
      </c>
      <c r="D827" s="8">
        <v>2020</v>
      </c>
      <c r="E827" s="8">
        <v>2021</v>
      </c>
    </row>
    <row r="828" spans="1:5" ht="15.75" thickBot="1" x14ac:dyDescent="0.3">
      <c r="A828" s="1382"/>
      <c r="B828" s="9" t="s">
        <v>8</v>
      </c>
      <c r="C828" s="9" t="s">
        <v>9</v>
      </c>
      <c r="D828" s="9" t="s">
        <v>9</v>
      </c>
      <c r="E828" s="9" t="s">
        <v>9</v>
      </c>
    </row>
    <row r="829" spans="1:5" ht="15.75" thickBot="1" x14ac:dyDescent="0.3">
      <c r="A829" s="13" t="s">
        <v>42</v>
      </c>
      <c r="B829" s="14"/>
      <c r="C829" s="14"/>
      <c r="D829" s="14"/>
      <c r="E829" s="14"/>
    </row>
    <row r="830" spans="1:5" ht="15.75" thickBot="1" x14ac:dyDescent="0.3">
      <c r="A830" s="13" t="s">
        <v>43</v>
      </c>
      <c r="B830" s="15">
        <v>0</v>
      </c>
      <c r="C830" s="15">
        <v>0</v>
      </c>
      <c r="D830" s="15">
        <v>0</v>
      </c>
      <c r="E830" s="15">
        <v>0</v>
      </c>
    </row>
    <row r="831" spans="1:5" ht="15.75" thickBot="1" x14ac:dyDescent="0.3">
      <c r="A831" s="16" t="s">
        <v>53</v>
      </c>
      <c r="B831" s="15">
        <f>B830+B829</f>
        <v>0</v>
      </c>
      <c r="C831" s="15">
        <f t="shared" ref="C831:E831" si="143">C830+C829</f>
        <v>0</v>
      </c>
      <c r="D831" s="15">
        <f t="shared" si="143"/>
        <v>0</v>
      </c>
      <c r="E831" s="15">
        <f t="shared" si="143"/>
        <v>0</v>
      </c>
    </row>
    <row r="832" spans="1:5" ht="15.75" thickBot="1" x14ac:dyDescent="0.3">
      <c r="A832" s="1322" t="s">
        <v>46</v>
      </c>
      <c r="B832" s="1323"/>
      <c r="C832" s="1323"/>
      <c r="D832" s="1323"/>
      <c r="E832" s="1324"/>
    </row>
    <row r="833" spans="1:5" ht="15.75" thickBot="1" x14ac:dyDescent="0.3">
      <c r="A833" s="1322" t="s">
        <v>47</v>
      </c>
      <c r="B833" s="1323"/>
      <c r="C833" s="1323"/>
      <c r="D833" s="1323"/>
      <c r="E833" s="1324"/>
    </row>
    <row r="834" spans="1:5" ht="15.75" thickBot="1" x14ac:dyDescent="0.3">
      <c r="A834" s="19" t="s">
        <v>45</v>
      </c>
      <c r="B834" s="1449"/>
      <c r="C834" s="1450"/>
      <c r="D834" s="1450"/>
      <c r="E834" s="1451"/>
    </row>
    <row r="835" spans="1:5" ht="23.25" thickBot="1" x14ac:dyDescent="0.3">
      <c r="A835" s="7" t="s">
        <v>14</v>
      </c>
      <c r="B835" s="126" t="s">
        <v>62</v>
      </c>
      <c r="C835" s="108" t="s">
        <v>306</v>
      </c>
      <c r="D835" s="106"/>
      <c r="E835" s="107"/>
    </row>
    <row r="836" spans="1:5" ht="15.75" thickBot="1" x14ac:dyDescent="0.3">
      <c r="A836" s="5" t="s">
        <v>15</v>
      </c>
      <c r="B836" s="1411" t="s">
        <v>62</v>
      </c>
      <c r="C836" s="1412"/>
      <c r="D836" s="1412"/>
      <c r="E836" s="1413"/>
    </row>
    <row r="837" spans="1:5" ht="15.75" thickBot="1" x14ac:dyDescent="0.3">
      <c r="A837" s="5" t="s">
        <v>16</v>
      </c>
      <c r="B837" s="1406" t="s">
        <v>62</v>
      </c>
      <c r="C837" s="1407"/>
      <c r="D837" s="1407"/>
      <c r="E837" s="1408"/>
    </row>
    <row r="838" spans="1:5" x14ac:dyDescent="0.25">
      <c r="A838" s="1381"/>
      <c r="B838" s="8">
        <v>2018</v>
      </c>
      <c r="C838" s="8">
        <v>2019</v>
      </c>
      <c r="D838" s="8">
        <v>2020</v>
      </c>
      <c r="E838" s="8">
        <v>2021</v>
      </c>
    </row>
    <row r="839" spans="1:5" ht="15.75" thickBot="1" x14ac:dyDescent="0.3">
      <c r="A839" s="1382"/>
      <c r="B839" s="9" t="s">
        <v>8</v>
      </c>
      <c r="C839" s="9" t="s">
        <v>9</v>
      </c>
      <c r="D839" s="9" t="s">
        <v>9</v>
      </c>
      <c r="E839" s="9" t="s">
        <v>9</v>
      </c>
    </row>
    <row r="840" spans="1:5" ht="15.75" thickBot="1" x14ac:dyDescent="0.3">
      <c r="A840" s="5" t="s">
        <v>17</v>
      </c>
      <c r="B840" s="10"/>
      <c r="C840" s="10"/>
      <c r="D840" s="10"/>
      <c r="E840" s="10"/>
    </row>
    <row r="841" spans="1:5" ht="15.75" thickBot="1" x14ac:dyDescent="0.3">
      <c r="A841" s="5" t="s">
        <v>18</v>
      </c>
      <c r="B841" s="10">
        <f>B851</f>
        <v>0</v>
      </c>
      <c r="C841" s="10">
        <f t="shared" ref="C841:D841" si="144">C851</f>
        <v>0</v>
      </c>
      <c r="D841" s="10">
        <f t="shared" si="144"/>
        <v>0</v>
      </c>
      <c r="E841" s="10"/>
    </row>
    <row r="842" spans="1:5" ht="15.75" thickBot="1" x14ac:dyDescent="0.3">
      <c r="A842" s="5" t="s">
        <v>19</v>
      </c>
      <c r="B842" s="10" t="e">
        <f>B841/B840</f>
        <v>#DIV/0!</v>
      </c>
      <c r="C842" s="10" t="e">
        <f t="shared" ref="C842:E842" si="145">C841/C840</f>
        <v>#DIV/0!</v>
      </c>
      <c r="D842" s="10" t="e">
        <f t="shared" si="145"/>
        <v>#DIV/0!</v>
      </c>
      <c r="E842" s="10" t="e">
        <f t="shared" si="145"/>
        <v>#DIV/0!</v>
      </c>
    </row>
    <row r="843" spans="1:5" ht="15.75" thickBot="1" x14ac:dyDescent="0.3">
      <c r="A843" s="5" t="s">
        <v>20</v>
      </c>
      <c r="B843" s="407" t="s">
        <v>21</v>
      </c>
      <c r="C843" s="11" t="e">
        <f>C840/B840-1</f>
        <v>#DIV/0!</v>
      </c>
      <c r="D843" s="11" t="e">
        <f t="shared" ref="D843:E845" si="146">D840/C840-1</f>
        <v>#DIV/0!</v>
      </c>
      <c r="E843" s="11" t="e">
        <f t="shared" si="146"/>
        <v>#DIV/0!</v>
      </c>
    </row>
    <row r="844" spans="1:5" ht="15.75" thickBot="1" x14ac:dyDescent="0.3">
      <c r="A844" s="5" t="s">
        <v>22</v>
      </c>
      <c r="B844" s="407" t="s">
        <v>21</v>
      </c>
      <c r="C844" s="11" t="e">
        <f>C841/B841-1</f>
        <v>#DIV/0!</v>
      </c>
      <c r="D844" s="11" t="e">
        <f t="shared" si="146"/>
        <v>#DIV/0!</v>
      </c>
      <c r="E844" s="11" t="e">
        <f t="shared" si="146"/>
        <v>#DIV/0!</v>
      </c>
    </row>
    <row r="845" spans="1:5" ht="15.75" thickBot="1" x14ac:dyDescent="0.3">
      <c r="A845" s="5" t="s">
        <v>23</v>
      </c>
      <c r="B845" s="407" t="s">
        <v>21</v>
      </c>
      <c r="C845" s="11" t="e">
        <f>C842/B842-1</f>
        <v>#DIV/0!</v>
      </c>
      <c r="D845" s="11" t="e">
        <f t="shared" si="146"/>
        <v>#DIV/0!</v>
      </c>
      <c r="E845" s="11" t="e">
        <f t="shared" si="146"/>
        <v>#DIV/0!</v>
      </c>
    </row>
    <row r="846" spans="1:5" ht="15.75" thickBot="1" x14ac:dyDescent="0.3">
      <c r="A846" s="1378" t="s">
        <v>164</v>
      </c>
      <c r="B846" s="1379"/>
      <c r="C846" s="1379"/>
      <c r="D846" s="1379"/>
      <c r="E846" s="1380"/>
    </row>
    <row r="847" spans="1:5" x14ac:dyDescent="0.25">
      <c r="A847" s="1381"/>
      <c r="B847" s="8">
        <v>2018</v>
      </c>
      <c r="C847" s="8">
        <v>2019</v>
      </c>
      <c r="D847" s="8">
        <v>2020</v>
      </c>
      <c r="E847" s="8">
        <v>2021</v>
      </c>
    </row>
    <row r="848" spans="1:5" ht="15.75" thickBot="1" x14ac:dyDescent="0.3">
      <c r="A848" s="1382"/>
      <c r="B848" s="9" t="s">
        <v>8</v>
      </c>
      <c r="C848" s="9" t="s">
        <v>9</v>
      </c>
      <c r="D848" s="9" t="s">
        <v>9</v>
      </c>
      <c r="E848" s="9" t="s">
        <v>9</v>
      </c>
    </row>
    <row r="849" spans="1:5" ht="15.75" thickBot="1" x14ac:dyDescent="0.3">
      <c r="A849" s="13" t="s">
        <v>42</v>
      </c>
      <c r="B849" s="14"/>
      <c r="C849" s="14"/>
      <c r="D849" s="14"/>
      <c r="E849" s="14"/>
    </row>
    <row r="850" spans="1:5" ht="15.75" thickBot="1" x14ac:dyDescent="0.3">
      <c r="A850" s="13" t="s">
        <v>43</v>
      </c>
      <c r="B850" s="15">
        <v>0</v>
      </c>
      <c r="C850" s="14">
        <v>0</v>
      </c>
      <c r="D850" s="14">
        <v>0</v>
      </c>
      <c r="E850" s="14">
        <v>0</v>
      </c>
    </row>
    <row r="851" spans="1:5" ht="15.75" thickBot="1" x14ac:dyDescent="0.3">
      <c r="A851" s="16" t="s">
        <v>31</v>
      </c>
      <c r="B851" s="15">
        <f>B850+B849</f>
        <v>0</v>
      </c>
      <c r="C851" s="15">
        <f t="shared" ref="C851:E851" si="147">C850+C849</f>
        <v>0</v>
      </c>
      <c r="D851" s="15">
        <f t="shared" si="147"/>
        <v>0</v>
      </c>
      <c r="E851" s="15">
        <f t="shared" si="147"/>
        <v>0</v>
      </c>
    </row>
    <row r="852" spans="1:5" x14ac:dyDescent="0.25">
      <c r="A852" s="1436" t="s">
        <v>44</v>
      </c>
      <c r="B852" s="1439"/>
      <c r="C852" s="1440"/>
      <c r="D852" s="1440"/>
      <c r="E852" s="1441"/>
    </row>
    <row r="853" spans="1:5" x14ac:dyDescent="0.25">
      <c r="A853" s="1437"/>
      <c r="B853" s="1442"/>
      <c r="C853" s="1443"/>
      <c r="D853" s="1443"/>
      <c r="E853" s="1444"/>
    </row>
    <row r="854" spans="1:5" ht="15.75" thickBot="1" x14ac:dyDescent="0.3">
      <c r="A854" s="1438"/>
      <c r="B854" s="1445"/>
      <c r="C854" s="1446"/>
      <c r="D854" s="1446"/>
      <c r="E854" s="1447"/>
    </row>
    <row r="855" spans="1:5" ht="15.75" thickBot="1" x14ac:dyDescent="0.3">
      <c r="A855" s="19" t="s">
        <v>45</v>
      </c>
      <c r="B855" s="1427"/>
      <c r="C855" s="1428"/>
      <c r="D855" s="1429"/>
      <c r="E855" s="1430"/>
    </row>
    <row r="856" spans="1:5" ht="23.25" thickBot="1" x14ac:dyDescent="0.3">
      <c r="A856" s="7" t="s">
        <v>74</v>
      </c>
      <c r="B856" s="105" t="s">
        <v>62</v>
      </c>
      <c r="C856" s="114" t="s">
        <v>306</v>
      </c>
      <c r="D856" s="106"/>
      <c r="E856" s="107"/>
    </row>
    <row r="857" spans="1:5" ht="15.75" thickBot="1" x14ac:dyDescent="0.3">
      <c r="A857" s="5" t="s">
        <v>15</v>
      </c>
      <c r="B857" s="1411" t="s">
        <v>62</v>
      </c>
      <c r="C857" s="1448"/>
      <c r="D857" s="1412"/>
      <c r="E857" s="1413"/>
    </row>
    <row r="858" spans="1:5" ht="15.75" thickBot="1" x14ac:dyDescent="0.3">
      <c r="A858" s="5" t="s">
        <v>16</v>
      </c>
      <c r="B858" s="1406" t="s">
        <v>62</v>
      </c>
      <c r="C858" s="1407"/>
      <c r="D858" s="1407"/>
      <c r="E858" s="1408"/>
    </row>
    <row r="859" spans="1:5" x14ac:dyDescent="0.25">
      <c r="A859" s="1381"/>
      <c r="B859" s="8">
        <v>2018</v>
      </c>
      <c r="C859" s="8">
        <v>2019</v>
      </c>
      <c r="D859" s="8">
        <v>2020</v>
      </c>
      <c r="E859" s="8">
        <v>2021</v>
      </c>
    </row>
    <row r="860" spans="1:5" ht="15.75" thickBot="1" x14ac:dyDescent="0.3">
      <c r="A860" s="1382"/>
      <c r="B860" s="9" t="s">
        <v>8</v>
      </c>
      <c r="C860" s="9" t="s">
        <v>9</v>
      </c>
      <c r="D860" s="9" t="s">
        <v>9</v>
      </c>
      <c r="E860" s="9" t="s">
        <v>9</v>
      </c>
    </row>
    <row r="861" spans="1:5" ht="15.75" thickBot="1" x14ac:dyDescent="0.3">
      <c r="A861" s="5" t="s">
        <v>17</v>
      </c>
      <c r="B861" s="10"/>
      <c r="C861" s="10"/>
      <c r="D861" s="10"/>
      <c r="E861" s="10"/>
    </row>
    <row r="862" spans="1:5" ht="15.75" thickBot="1" x14ac:dyDescent="0.3">
      <c r="A862" s="5" t="s">
        <v>18</v>
      </c>
      <c r="B862" s="10">
        <f>B872</f>
        <v>0</v>
      </c>
      <c r="C862" s="10">
        <f t="shared" ref="C862:D862" si="148">C872</f>
        <v>0</v>
      </c>
      <c r="D862" s="10">
        <f t="shared" si="148"/>
        <v>0</v>
      </c>
      <c r="E862" s="10"/>
    </row>
    <row r="863" spans="1:5" ht="15.75" thickBot="1" x14ac:dyDescent="0.3">
      <c r="A863" s="5" t="s">
        <v>19</v>
      </c>
      <c r="B863" s="10" t="e">
        <f>B862/B861</f>
        <v>#DIV/0!</v>
      </c>
      <c r="C863" s="10" t="e">
        <f t="shared" ref="C863:E863" si="149">C862/C861</f>
        <v>#DIV/0!</v>
      </c>
      <c r="D863" s="10" t="e">
        <f t="shared" si="149"/>
        <v>#DIV/0!</v>
      </c>
      <c r="E863" s="10" t="e">
        <f t="shared" si="149"/>
        <v>#DIV/0!</v>
      </c>
    </row>
    <row r="864" spans="1:5" ht="15.75" thickBot="1" x14ac:dyDescent="0.3">
      <c r="A864" s="5" t="s">
        <v>20</v>
      </c>
      <c r="B864" s="407" t="s">
        <v>21</v>
      </c>
      <c r="C864" s="11" t="e">
        <f>C861/B861-1</f>
        <v>#DIV/0!</v>
      </c>
      <c r="D864" s="11" t="e">
        <f t="shared" ref="D864:E866" si="150">D861/C861-1</f>
        <v>#DIV/0!</v>
      </c>
      <c r="E864" s="11" t="e">
        <f t="shared" si="150"/>
        <v>#DIV/0!</v>
      </c>
    </row>
    <row r="865" spans="1:5" ht="15.75" thickBot="1" x14ac:dyDescent="0.3">
      <c r="A865" s="5" t="s">
        <v>22</v>
      </c>
      <c r="B865" s="407" t="s">
        <v>21</v>
      </c>
      <c r="C865" s="11" t="e">
        <f>C862/B862-1</f>
        <v>#DIV/0!</v>
      </c>
      <c r="D865" s="11" t="e">
        <f t="shared" si="150"/>
        <v>#DIV/0!</v>
      </c>
      <c r="E865" s="11" t="e">
        <f t="shared" si="150"/>
        <v>#DIV/0!</v>
      </c>
    </row>
    <row r="866" spans="1:5" ht="15.75" thickBot="1" x14ac:dyDescent="0.3">
      <c r="A866" s="5" t="s">
        <v>23</v>
      </c>
      <c r="B866" s="407" t="s">
        <v>21</v>
      </c>
      <c r="C866" s="11" t="e">
        <f>C863/B863-1</f>
        <v>#DIV/0!</v>
      </c>
      <c r="D866" s="11" t="e">
        <f t="shared" si="150"/>
        <v>#DIV/0!</v>
      </c>
      <c r="E866" s="11" t="e">
        <f t="shared" si="150"/>
        <v>#DIV/0!</v>
      </c>
    </row>
    <row r="867" spans="1:5" ht="15.75" thickBot="1" x14ac:dyDescent="0.3">
      <c r="A867" s="1378" t="s">
        <v>166</v>
      </c>
      <c r="B867" s="1379"/>
      <c r="C867" s="1379"/>
      <c r="D867" s="1379"/>
      <c r="E867" s="1380"/>
    </row>
    <row r="868" spans="1:5" x14ac:dyDescent="0.25">
      <c r="A868" s="1381"/>
      <c r="B868" s="8">
        <v>2018</v>
      </c>
      <c r="C868" s="8">
        <v>2019</v>
      </c>
      <c r="D868" s="8">
        <v>2020</v>
      </c>
      <c r="E868" s="8">
        <v>2021</v>
      </c>
    </row>
    <row r="869" spans="1:5" ht="15.75" thickBot="1" x14ac:dyDescent="0.3">
      <c r="A869" s="1382"/>
      <c r="B869" s="9" t="s">
        <v>8</v>
      </c>
      <c r="C869" s="9" t="s">
        <v>9</v>
      </c>
      <c r="D869" s="9" t="s">
        <v>9</v>
      </c>
      <c r="E869" s="9" t="s">
        <v>9</v>
      </c>
    </row>
    <row r="870" spans="1:5" ht="15.75" thickBot="1" x14ac:dyDescent="0.3">
      <c r="A870" s="13" t="s">
        <v>42</v>
      </c>
      <c r="B870" s="14"/>
      <c r="C870" s="14"/>
      <c r="D870" s="14"/>
      <c r="E870" s="14"/>
    </row>
    <row r="871" spans="1:5" ht="15.75" thickBot="1" x14ac:dyDescent="0.3">
      <c r="A871" s="13" t="s">
        <v>43</v>
      </c>
      <c r="B871" s="15">
        <v>0</v>
      </c>
      <c r="C871" s="14">
        <v>0</v>
      </c>
      <c r="D871" s="14">
        <v>0</v>
      </c>
      <c r="E871" s="14"/>
    </row>
    <row r="872" spans="1:5" ht="15.75" thickBot="1" x14ac:dyDescent="0.3">
      <c r="A872" s="16" t="s">
        <v>53</v>
      </c>
      <c r="B872" s="15">
        <f>B871+B870</f>
        <v>0</v>
      </c>
      <c r="C872" s="15">
        <f t="shared" ref="C872:E872" si="151">C871+C870</f>
        <v>0</v>
      </c>
      <c r="D872" s="15">
        <f t="shared" si="151"/>
        <v>0</v>
      </c>
      <c r="E872" s="15">
        <f t="shared" si="151"/>
        <v>0</v>
      </c>
    </row>
    <row r="873" spans="1:5" ht="15.75" thickBot="1" x14ac:dyDescent="0.3">
      <c r="A873" s="20"/>
      <c r="B873" s="21"/>
      <c r="C873" s="21"/>
      <c r="D873" s="21"/>
      <c r="E873" s="21"/>
    </row>
    <row r="874" spans="1:5" ht="24.75" thickBot="1" x14ac:dyDescent="0.3">
      <c r="A874" s="6" t="s">
        <v>57</v>
      </c>
      <c r="B874" s="22">
        <f>SUM(B633,B677,B714)</f>
        <v>724660</v>
      </c>
      <c r="C874" s="22">
        <f t="shared" ref="C874:E874" si="152">SUM(C633,C677,C714)</f>
        <v>724160</v>
      </c>
      <c r="D874" s="22">
        <f t="shared" si="152"/>
        <v>724160</v>
      </c>
      <c r="E874" s="22">
        <f t="shared" si="152"/>
        <v>724160</v>
      </c>
    </row>
    <row r="875" spans="1:5" ht="24.75" thickBot="1" x14ac:dyDescent="0.3">
      <c r="A875" s="6" t="s">
        <v>58</v>
      </c>
      <c r="B875" s="22">
        <f>SUM(B641,B644,B647,B691,B737)</f>
        <v>724660</v>
      </c>
      <c r="C875" s="22">
        <f t="shared" ref="C875:E875" si="153">SUM(C641,C644,C647,C691,C737)</f>
        <v>724160</v>
      </c>
      <c r="D875" s="22">
        <f t="shared" si="153"/>
        <v>724160</v>
      </c>
      <c r="E875" s="22">
        <f t="shared" si="153"/>
        <v>724160</v>
      </c>
    </row>
    <row r="876" spans="1:5" ht="15.75" thickBot="1" x14ac:dyDescent="0.3">
      <c r="A876" s="13" t="s">
        <v>24</v>
      </c>
      <c r="B876" s="36">
        <f>SUM(B641)</f>
        <v>332000</v>
      </c>
      <c r="C876" s="36">
        <f t="shared" ref="C876:E876" si="154">SUM(C641)</f>
        <v>332000</v>
      </c>
      <c r="D876" s="36">
        <f t="shared" si="154"/>
        <v>332000</v>
      </c>
      <c r="E876" s="36">
        <f t="shared" si="154"/>
        <v>332000</v>
      </c>
    </row>
    <row r="877" spans="1:5" ht="15.75" thickBot="1" x14ac:dyDescent="0.3">
      <c r="A877" s="26" t="s">
        <v>296</v>
      </c>
      <c r="B877" s="15">
        <f t="shared" ref="B877:E878" si="155">B642+B723+B760</f>
        <v>332000</v>
      </c>
      <c r="C877" s="15">
        <f t="shared" si="155"/>
        <v>332000</v>
      </c>
      <c r="D877" s="15">
        <f t="shared" si="155"/>
        <v>332000</v>
      </c>
      <c r="E877" s="15">
        <f t="shared" si="155"/>
        <v>332000</v>
      </c>
    </row>
    <row r="878" spans="1:5" ht="15.75" thickBot="1" x14ac:dyDescent="0.3">
      <c r="A878" s="26" t="s">
        <v>319</v>
      </c>
      <c r="B878" s="15">
        <f t="shared" si="155"/>
        <v>0</v>
      </c>
      <c r="C878" s="15">
        <f t="shared" si="155"/>
        <v>0</v>
      </c>
      <c r="D878" s="15">
        <f t="shared" si="155"/>
        <v>0</v>
      </c>
      <c r="E878" s="15">
        <f t="shared" si="155"/>
        <v>0</v>
      </c>
    </row>
    <row r="879" spans="1:5" ht="15.75" thickBot="1" x14ac:dyDescent="0.3">
      <c r="A879" s="13" t="s">
        <v>25</v>
      </c>
      <c r="B879" s="36">
        <f>B880+B881</f>
        <v>47000</v>
      </c>
      <c r="C879" s="36">
        <f t="shared" ref="C879:E879" si="156">C880+C881</f>
        <v>47000</v>
      </c>
      <c r="D879" s="36">
        <f t="shared" si="156"/>
        <v>47000</v>
      </c>
      <c r="E879" s="36">
        <f t="shared" si="156"/>
        <v>47000</v>
      </c>
    </row>
    <row r="880" spans="1:5" ht="15.75" thickBot="1" x14ac:dyDescent="0.3">
      <c r="A880" s="26" t="s">
        <v>296</v>
      </c>
      <c r="B880" s="14">
        <f>B645+B726+B763</f>
        <v>47000</v>
      </c>
      <c r="C880" s="14">
        <f>C645+C726+C763</f>
        <v>47000</v>
      </c>
      <c r="D880" s="14">
        <f>D645+D726+D763</f>
        <v>47000</v>
      </c>
      <c r="E880" s="14">
        <f>E645+E726+E763</f>
        <v>47000</v>
      </c>
    </row>
    <row r="881" spans="1:5" ht="15.75" thickBot="1" x14ac:dyDescent="0.3">
      <c r="A881" s="26" t="s">
        <v>319</v>
      </c>
      <c r="B881" s="15">
        <f>B646+B727+B761</f>
        <v>0</v>
      </c>
      <c r="C881" s="15">
        <f>C646+C727+C761</f>
        <v>0</v>
      </c>
      <c r="D881" s="15">
        <f>D646+D727+D761</f>
        <v>0</v>
      </c>
      <c r="E881" s="15">
        <f>E646+E727+E761</f>
        <v>0</v>
      </c>
    </row>
    <row r="882" spans="1:5" ht="15.75" thickBot="1" x14ac:dyDescent="0.3">
      <c r="A882" s="13" t="s">
        <v>26</v>
      </c>
      <c r="B882" s="36">
        <f>SUM(B647,B691)</f>
        <v>330660</v>
      </c>
      <c r="C882" s="36">
        <f t="shared" ref="C882:E883" si="157">SUM(C647,C691)</f>
        <v>330160</v>
      </c>
      <c r="D882" s="36">
        <f t="shared" si="157"/>
        <v>330160</v>
      </c>
      <c r="E882" s="36">
        <f t="shared" si="157"/>
        <v>330160</v>
      </c>
    </row>
    <row r="883" spans="1:5" ht="15.75" thickBot="1" x14ac:dyDescent="0.3">
      <c r="A883" s="26" t="s">
        <v>296</v>
      </c>
      <c r="B883" s="36">
        <f>SUM(B648,B692)</f>
        <v>330660</v>
      </c>
      <c r="C883" s="36">
        <f t="shared" si="157"/>
        <v>330160</v>
      </c>
      <c r="D883" s="36">
        <f t="shared" si="157"/>
        <v>330160</v>
      </c>
      <c r="E883" s="36">
        <f t="shared" si="157"/>
        <v>330160</v>
      </c>
    </row>
    <row r="884" spans="1:5" ht="15.75" thickBot="1" x14ac:dyDescent="0.3">
      <c r="A884" s="26" t="s">
        <v>319</v>
      </c>
      <c r="B884" s="15">
        <f>B649+B730+B767</f>
        <v>0</v>
      </c>
      <c r="C884" s="15">
        <f>C649+C730+C767</f>
        <v>0</v>
      </c>
      <c r="D884" s="15">
        <f>D649+D730+D767</f>
        <v>0</v>
      </c>
      <c r="E884" s="15">
        <f>E649+E730+E767</f>
        <v>0</v>
      </c>
    </row>
    <row r="885" spans="1:5" ht="15.75" thickBot="1" x14ac:dyDescent="0.3">
      <c r="A885" s="13" t="s">
        <v>27</v>
      </c>
      <c r="B885" s="36">
        <f>B886+B887</f>
        <v>0</v>
      </c>
      <c r="C885" s="36">
        <f t="shared" ref="C885:E885" si="158">C886+C887</f>
        <v>0</v>
      </c>
      <c r="D885" s="36">
        <f t="shared" si="158"/>
        <v>0</v>
      </c>
      <c r="E885" s="36">
        <f t="shared" si="158"/>
        <v>0</v>
      </c>
    </row>
    <row r="886" spans="1:5" ht="15.75" thickBot="1" x14ac:dyDescent="0.3">
      <c r="A886" s="26" t="s">
        <v>296</v>
      </c>
      <c r="B886" s="14">
        <f t="shared" ref="B886:E887" si="159">B651+B732+B769</f>
        <v>0</v>
      </c>
      <c r="C886" s="14">
        <f t="shared" si="159"/>
        <v>0</v>
      </c>
      <c r="D886" s="14">
        <f t="shared" si="159"/>
        <v>0</v>
      </c>
      <c r="E886" s="14">
        <f t="shared" si="159"/>
        <v>0</v>
      </c>
    </row>
    <row r="887" spans="1:5" ht="15.75" thickBot="1" x14ac:dyDescent="0.3">
      <c r="A887" s="26" t="s">
        <v>319</v>
      </c>
      <c r="B887" s="15">
        <f t="shared" si="159"/>
        <v>0</v>
      </c>
      <c r="C887" s="15">
        <f t="shared" si="159"/>
        <v>0</v>
      </c>
      <c r="D887" s="15">
        <f t="shared" si="159"/>
        <v>0</v>
      </c>
      <c r="E887" s="15">
        <f t="shared" si="159"/>
        <v>0</v>
      </c>
    </row>
    <row r="888" spans="1:5" ht="15.75" thickBot="1" x14ac:dyDescent="0.3">
      <c r="A888" s="13" t="s">
        <v>28</v>
      </c>
      <c r="B888" s="36">
        <f>B889+B890</f>
        <v>0</v>
      </c>
      <c r="C888" s="36">
        <f t="shared" ref="C888:E888" si="160">C889+C890</f>
        <v>0</v>
      </c>
      <c r="D888" s="36">
        <f t="shared" si="160"/>
        <v>0</v>
      </c>
      <c r="E888" s="36">
        <f t="shared" si="160"/>
        <v>0</v>
      </c>
    </row>
    <row r="889" spans="1:5" ht="15.75" thickBot="1" x14ac:dyDescent="0.3">
      <c r="A889" s="26" t="s">
        <v>296</v>
      </c>
      <c r="B889" s="14">
        <f t="shared" ref="B889:E890" si="161">B654+B735+B772</f>
        <v>0</v>
      </c>
      <c r="C889" s="14">
        <f t="shared" si="161"/>
        <v>0</v>
      </c>
      <c r="D889" s="14">
        <f t="shared" si="161"/>
        <v>0</v>
      </c>
      <c r="E889" s="14">
        <f t="shared" si="161"/>
        <v>0</v>
      </c>
    </row>
    <row r="890" spans="1:5" ht="15.75" thickBot="1" x14ac:dyDescent="0.3">
      <c r="A890" s="26" t="s">
        <v>319</v>
      </c>
      <c r="B890" s="15">
        <f t="shared" si="161"/>
        <v>0</v>
      </c>
      <c r="C890" s="15">
        <f t="shared" si="161"/>
        <v>0</v>
      </c>
      <c r="D890" s="15">
        <f t="shared" si="161"/>
        <v>0</v>
      </c>
      <c r="E890" s="15">
        <f t="shared" si="161"/>
        <v>0</v>
      </c>
    </row>
    <row r="891" spans="1:5" ht="15.75" thickBot="1" x14ac:dyDescent="0.3">
      <c r="A891" s="13" t="s">
        <v>29</v>
      </c>
      <c r="B891" s="36">
        <f>B892+B893</f>
        <v>15000</v>
      </c>
      <c r="C891" s="36">
        <f>C892+C893</f>
        <v>15000</v>
      </c>
      <c r="D891" s="36">
        <f t="shared" ref="D891:E891" si="162">D892+D893</f>
        <v>15000</v>
      </c>
      <c r="E891" s="36">
        <f t="shared" si="162"/>
        <v>15000</v>
      </c>
    </row>
    <row r="892" spans="1:5" ht="15.75" thickBot="1" x14ac:dyDescent="0.3">
      <c r="A892" s="26" t="s">
        <v>296</v>
      </c>
      <c r="B892" s="14">
        <f t="shared" ref="B892:E893" si="163">B657+B738+B775</f>
        <v>15000</v>
      </c>
      <c r="C892" s="14">
        <f t="shared" si="163"/>
        <v>15000</v>
      </c>
      <c r="D892" s="14">
        <f t="shared" si="163"/>
        <v>15000</v>
      </c>
      <c r="E892" s="14">
        <f t="shared" si="163"/>
        <v>15000</v>
      </c>
    </row>
    <row r="893" spans="1:5" ht="15.75" thickBot="1" x14ac:dyDescent="0.3">
      <c r="A893" s="26" t="s">
        <v>319</v>
      </c>
      <c r="B893" s="15">
        <f t="shared" si="163"/>
        <v>0</v>
      </c>
      <c r="C893" s="15">
        <f t="shared" si="163"/>
        <v>0</v>
      </c>
      <c r="D893" s="15">
        <f t="shared" si="163"/>
        <v>0</v>
      </c>
      <c r="E893" s="15">
        <f t="shared" si="163"/>
        <v>0</v>
      </c>
    </row>
    <row r="894" spans="1:5" ht="15.75" thickBot="1" x14ac:dyDescent="0.3">
      <c r="A894" s="13" t="s">
        <v>30</v>
      </c>
      <c r="B894" s="36">
        <f>B740+B659</f>
        <v>0</v>
      </c>
      <c r="C894" s="36">
        <f>C740+C659</f>
        <v>0</v>
      </c>
      <c r="D894" s="36">
        <f>D740+D659</f>
        <v>0</v>
      </c>
      <c r="E894" s="36">
        <f>E740+E659</f>
        <v>0</v>
      </c>
    </row>
    <row r="895" spans="1:5" ht="15.75" thickBot="1" x14ac:dyDescent="0.3">
      <c r="A895" s="26" t="s">
        <v>296</v>
      </c>
      <c r="B895" s="14">
        <f t="shared" ref="B895:E896" si="164">B660+B741+B778</f>
        <v>0</v>
      </c>
      <c r="C895" s="14">
        <f t="shared" si="164"/>
        <v>0</v>
      </c>
      <c r="D895" s="14">
        <f t="shared" si="164"/>
        <v>0</v>
      </c>
      <c r="E895" s="14">
        <f t="shared" si="164"/>
        <v>0</v>
      </c>
    </row>
    <row r="896" spans="1:5" ht="15.75" thickBot="1" x14ac:dyDescent="0.3">
      <c r="A896" s="26" t="s">
        <v>319</v>
      </c>
      <c r="B896" s="15">
        <f t="shared" si="164"/>
        <v>0</v>
      </c>
      <c r="C896" s="15">
        <f t="shared" si="164"/>
        <v>0</v>
      </c>
      <c r="D896" s="15">
        <f t="shared" si="164"/>
        <v>0</v>
      </c>
      <c r="E896" s="15">
        <f t="shared" si="164"/>
        <v>0</v>
      </c>
    </row>
    <row r="897" spans="1:5" ht="15.75" thickBot="1" x14ac:dyDescent="0.3">
      <c r="A897" s="13" t="s">
        <v>59</v>
      </c>
      <c r="B897" s="14">
        <f t="shared" ref="B897:E898" si="165">B811+B829+B849+B870</f>
        <v>0</v>
      </c>
      <c r="C897" s="14">
        <f t="shared" si="165"/>
        <v>0</v>
      </c>
      <c r="D897" s="14">
        <f t="shared" si="165"/>
        <v>0</v>
      </c>
      <c r="E897" s="14">
        <f t="shared" si="165"/>
        <v>0</v>
      </c>
    </row>
    <row r="898" spans="1:5" ht="15.75" thickBot="1" x14ac:dyDescent="0.3">
      <c r="A898" s="13" t="s">
        <v>60</v>
      </c>
      <c r="B898" s="14">
        <f t="shared" si="165"/>
        <v>0</v>
      </c>
      <c r="C898" s="14">
        <f t="shared" si="165"/>
        <v>0</v>
      </c>
      <c r="D898" s="14">
        <f t="shared" si="165"/>
        <v>0</v>
      </c>
      <c r="E898" s="14">
        <f t="shared" si="165"/>
        <v>0</v>
      </c>
    </row>
    <row r="899" spans="1:5" ht="15.75" thickBot="1" x14ac:dyDescent="0.3">
      <c r="A899" s="17" t="s">
        <v>32</v>
      </c>
      <c r="B899" s="18">
        <f>IF(B875-B874=0,0,"Error")</f>
        <v>0</v>
      </c>
      <c r="C899" s="18">
        <f>IF(C875-C874=0,0,"Error")</f>
        <v>0</v>
      </c>
      <c r="D899" s="18">
        <f>IF(D875-D874=0,0,"Error")</f>
        <v>0</v>
      </c>
      <c r="E899" s="18">
        <f>IF(E875-E874=0,0,"Error")</f>
        <v>0</v>
      </c>
    </row>
  </sheetData>
  <mergeCells count="210">
    <mergeCell ref="A1:E1"/>
    <mergeCell ref="A859:A860"/>
    <mergeCell ref="A867:E867"/>
    <mergeCell ref="A868:A869"/>
    <mergeCell ref="A2:E2"/>
    <mergeCell ref="A847:A848"/>
    <mergeCell ref="A852:A854"/>
    <mergeCell ref="B852:E854"/>
    <mergeCell ref="B855:E855"/>
    <mergeCell ref="B857:E857"/>
    <mergeCell ref="B858:E858"/>
    <mergeCell ref="A833:E833"/>
    <mergeCell ref="B834:E834"/>
    <mergeCell ref="B836:E836"/>
    <mergeCell ref="B837:E837"/>
    <mergeCell ref="A838:A839"/>
    <mergeCell ref="A846:E846"/>
    <mergeCell ref="B816:E816"/>
    <mergeCell ref="B817:E817"/>
    <mergeCell ref="A818:A819"/>
    <mergeCell ref="A826:E826"/>
    <mergeCell ref="A827:A828"/>
    <mergeCell ref="A832:E832"/>
    <mergeCell ref="B798:E798"/>
    <mergeCell ref="B799:E799"/>
    <mergeCell ref="A800:A801"/>
    <mergeCell ref="A808:E808"/>
    <mergeCell ref="A809:A810"/>
    <mergeCell ref="B814:E814"/>
    <mergeCell ref="B786:E786"/>
    <mergeCell ref="B787:E787"/>
    <mergeCell ref="B788:E788"/>
    <mergeCell ref="A789:A790"/>
    <mergeCell ref="B797:E797"/>
    <mergeCell ref="A756:E756"/>
    <mergeCell ref="A757:A758"/>
    <mergeCell ref="A782:E782"/>
    <mergeCell ref="A783:E783"/>
    <mergeCell ref="B784:E784"/>
    <mergeCell ref="D785:E785"/>
    <mergeCell ref="A719:E719"/>
    <mergeCell ref="A720:A721"/>
    <mergeCell ref="B745:E745"/>
    <mergeCell ref="B746:E746"/>
    <mergeCell ref="B747:E747"/>
    <mergeCell ref="A748:A749"/>
    <mergeCell ref="A682:E682"/>
    <mergeCell ref="A683:A684"/>
    <mergeCell ref="B708:E708"/>
    <mergeCell ref="B709:E709"/>
    <mergeCell ref="B710:E710"/>
    <mergeCell ref="A711:A712"/>
    <mergeCell ref="A669:E669"/>
    <mergeCell ref="A670:E670"/>
    <mergeCell ref="B671:E671"/>
    <mergeCell ref="B672:E672"/>
    <mergeCell ref="B673:E673"/>
    <mergeCell ref="A674:A675"/>
    <mergeCell ref="B629:E629"/>
    <mergeCell ref="A630:A631"/>
    <mergeCell ref="A638:E638"/>
    <mergeCell ref="A639:A640"/>
    <mergeCell ref="B665:E665"/>
    <mergeCell ref="A666:E666"/>
    <mergeCell ref="B620:E620"/>
    <mergeCell ref="A621:E621"/>
    <mergeCell ref="A625:E625"/>
    <mergeCell ref="A626:E626"/>
    <mergeCell ref="B627:E627"/>
    <mergeCell ref="B628:E628"/>
    <mergeCell ref="B608:E608"/>
    <mergeCell ref="B609:E609"/>
    <mergeCell ref="A610:E610"/>
    <mergeCell ref="A611:E613"/>
    <mergeCell ref="B614:E614"/>
    <mergeCell ref="A615:A616"/>
    <mergeCell ref="A558:E558"/>
    <mergeCell ref="A559:A560"/>
    <mergeCell ref="B607:E607"/>
    <mergeCell ref="A525:A526"/>
    <mergeCell ref="A533:E533"/>
    <mergeCell ref="A534:A535"/>
    <mergeCell ref="B548:E548"/>
    <mergeCell ref="B549:E549"/>
    <mergeCell ref="A550:A551"/>
    <mergeCell ref="B499:E499"/>
    <mergeCell ref="A500:A501"/>
    <mergeCell ref="A508:E508"/>
    <mergeCell ref="A509:A510"/>
    <mergeCell ref="B523:E523"/>
    <mergeCell ref="B524:E524"/>
    <mergeCell ref="A480:E480"/>
    <mergeCell ref="A481:A482"/>
    <mergeCell ref="A494:E494"/>
    <mergeCell ref="A495:E495"/>
    <mergeCell ref="B496:E496"/>
    <mergeCell ref="B498:E498"/>
    <mergeCell ref="A463:E463"/>
    <mergeCell ref="A464:A465"/>
    <mergeCell ref="D469:E469"/>
    <mergeCell ref="B470:E470"/>
    <mergeCell ref="B471:E471"/>
    <mergeCell ref="A472:A473"/>
    <mergeCell ref="A429:A430"/>
    <mergeCell ref="A437:E437"/>
    <mergeCell ref="A438:A439"/>
    <mergeCell ref="B453:E453"/>
    <mergeCell ref="B454:E454"/>
    <mergeCell ref="A455:A456"/>
    <mergeCell ref="A404:A405"/>
    <mergeCell ref="A412:E412"/>
    <mergeCell ref="A413:A414"/>
    <mergeCell ref="D426:E426"/>
    <mergeCell ref="B427:E427"/>
    <mergeCell ref="B428:E428"/>
    <mergeCell ref="A379:A380"/>
    <mergeCell ref="A387:E387"/>
    <mergeCell ref="A388:A389"/>
    <mergeCell ref="D401:E401"/>
    <mergeCell ref="B402:E402"/>
    <mergeCell ref="B403:E403"/>
    <mergeCell ref="A354:A355"/>
    <mergeCell ref="A362:E362"/>
    <mergeCell ref="A363:A364"/>
    <mergeCell ref="D376:E376"/>
    <mergeCell ref="B377:E377"/>
    <mergeCell ref="B378:E378"/>
    <mergeCell ref="A329:A330"/>
    <mergeCell ref="A337:E337"/>
    <mergeCell ref="A338:A339"/>
    <mergeCell ref="D351:E351"/>
    <mergeCell ref="B352:E352"/>
    <mergeCell ref="B353:E353"/>
    <mergeCell ref="A304:A305"/>
    <mergeCell ref="A312:E312"/>
    <mergeCell ref="A313:A314"/>
    <mergeCell ref="D326:E326"/>
    <mergeCell ref="B327:E327"/>
    <mergeCell ref="B328:E328"/>
    <mergeCell ref="A286:A287"/>
    <mergeCell ref="B299:E299"/>
    <mergeCell ref="D300:E300"/>
    <mergeCell ref="B301:E301"/>
    <mergeCell ref="B302:E302"/>
    <mergeCell ref="B303:E303"/>
    <mergeCell ref="A260:A261"/>
    <mergeCell ref="B273:E273"/>
    <mergeCell ref="B275:E275"/>
    <mergeCell ref="B276:E276"/>
    <mergeCell ref="A277:A278"/>
    <mergeCell ref="A285:E285"/>
    <mergeCell ref="A234:E234"/>
    <mergeCell ref="A235:A236"/>
    <mergeCell ref="B249:E249"/>
    <mergeCell ref="B250:E250"/>
    <mergeCell ref="A251:A252"/>
    <mergeCell ref="A259:E259"/>
    <mergeCell ref="A220:E220"/>
    <mergeCell ref="B221:E221"/>
    <mergeCell ref="B223:E223"/>
    <mergeCell ref="B224:E224"/>
    <mergeCell ref="B225:E225"/>
    <mergeCell ref="A226:A227"/>
    <mergeCell ref="B181:E181"/>
    <mergeCell ref="B182:E182"/>
    <mergeCell ref="A183:A184"/>
    <mergeCell ref="A191:E191"/>
    <mergeCell ref="A192:A193"/>
    <mergeCell ref="A219:E219"/>
    <mergeCell ref="B144:E144"/>
    <mergeCell ref="B145:E145"/>
    <mergeCell ref="A146:A147"/>
    <mergeCell ref="A154:E154"/>
    <mergeCell ref="A155:A156"/>
    <mergeCell ref="B180:E180"/>
    <mergeCell ref="A111:A112"/>
    <mergeCell ref="B137:E137"/>
    <mergeCell ref="A138:E138"/>
    <mergeCell ref="A141:E141"/>
    <mergeCell ref="A142:E142"/>
    <mergeCell ref="B143:E143"/>
    <mergeCell ref="A74:A75"/>
    <mergeCell ref="B99:E99"/>
    <mergeCell ref="B100:E100"/>
    <mergeCell ref="B101:E101"/>
    <mergeCell ref="A102:A103"/>
    <mergeCell ref="A110:E110"/>
    <mergeCell ref="A38:A39"/>
    <mergeCell ref="B62:E62"/>
    <mergeCell ref="B63:E63"/>
    <mergeCell ref="B64:E64"/>
    <mergeCell ref="A65:A66"/>
    <mergeCell ref="A73:E73"/>
    <mergeCell ref="A25:E25"/>
    <mergeCell ref="B26:E26"/>
    <mergeCell ref="B27:E27"/>
    <mergeCell ref="B28:E28"/>
    <mergeCell ref="A29:A30"/>
    <mergeCell ref="A37:E37"/>
    <mergeCell ref="A9:E11"/>
    <mergeCell ref="B12:E12"/>
    <mergeCell ref="A13:A14"/>
    <mergeCell ref="B19:E19"/>
    <mergeCell ref="A20:E20"/>
    <mergeCell ref="A24:E24"/>
    <mergeCell ref="A3:E3"/>
    <mergeCell ref="B5:E5"/>
    <mergeCell ref="B6:E6"/>
    <mergeCell ref="B7:E7"/>
    <mergeCell ref="A8:E8"/>
  </mergeCells>
  <pageMargins left="0.7" right="0.7" top="0.75" bottom="0.75" header="0.3" footer="0.3"/>
  <pageSetup paperSize="9" scale="82"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view="pageBreakPreview" zoomScale="85" zoomScaleNormal="100" zoomScaleSheetLayoutView="85" workbookViewId="0">
      <selection sqref="A1:E1"/>
    </sheetView>
  </sheetViews>
  <sheetFormatPr defaultRowHeight="15.75" x14ac:dyDescent="0.25"/>
  <cols>
    <col min="1" max="1" width="28.7109375" style="680" customWidth="1"/>
    <col min="2" max="2" width="11.7109375" style="680" customWidth="1"/>
    <col min="3" max="3" width="13.140625" style="680" customWidth="1"/>
    <col min="4" max="4" width="13.42578125" style="680" customWidth="1"/>
    <col min="5" max="5" width="27.28515625" style="680" customWidth="1"/>
    <col min="6" max="6" width="10.7109375" style="680" customWidth="1"/>
    <col min="7" max="7" width="9.140625" style="680"/>
    <col min="8" max="8" width="11" style="680" customWidth="1"/>
    <col min="9" max="9" width="11" style="680" bestFit="1" customWidth="1"/>
    <col min="10" max="16384" width="9.140625" style="680"/>
  </cols>
  <sheetData>
    <row r="1" spans="1:6" x14ac:dyDescent="0.25">
      <c r="A1" s="2604" t="s">
        <v>252</v>
      </c>
      <c r="B1" s="2604"/>
      <c r="C1" s="2604"/>
      <c r="D1" s="2604"/>
      <c r="E1" s="2604"/>
    </row>
    <row r="2" spans="1:6" ht="18" customHeight="1" x14ac:dyDescent="0.25">
      <c r="A2" s="1976" t="s">
        <v>864</v>
      </c>
      <c r="B2" s="1976"/>
      <c r="C2" s="1976"/>
      <c r="D2" s="1976"/>
      <c r="E2" s="1976"/>
      <c r="F2" s="856"/>
    </row>
    <row r="3" spans="1:6" ht="18" customHeight="1" x14ac:dyDescent="0.25">
      <c r="A3" s="1964" t="s">
        <v>863</v>
      </c>
      <c r="B3" s="1964"/>
      <c r="C3" s="1964"/>
      <c r="D3" s="1964"/>
      <c r="E3" s="1964"/>
      <c r="F3" s="681"/>
    </row>
    <row r="4" spans="1:6" ht="9" customHeight="1" thickBot="1" x14ac:dyDescent="0.3"/>
    <row r="5" spans="1:6" ht="27" customHeight="1" x14ac:dyDescent="0.25">
      <c r="A5" s="682" t="s">
        <v>0</v>
      </c>
      <c r="B5" s="1965" t="s">
        <v>252</v>
      </c>
      <c r="C5" s="1965"/>
      <c r="D5" s="1965"/>
      <c r="E5" s="1966"/>
    </row>
    <row r="6" spans="1:6" x14ac:dyDescent="0.25">
      <c r="A6" s="683" t="s">
        <v>1</v>
      </c>
      <c r="B6" s="1967" t="s">
        <v>1103</v>
      </c>
      <c r="C6" s="1967"/>
      <c r="D6" s="1967"/>
      <c r="E6" s="1968"/>
    </row>
    <row r="7" spans="1:6" ht="31.5" x14ac:dyDescent="0.25">
      <c r="A7" s="683" t="s">
        <v>3</v>
      </c>
      <c r="B7" s="1774" t="s">
        <v>861</v>
      </c>
      <c r="C7" s="1774"/>
      <c r="D7" s="1774"/>
      <c r="E7" s="1969"/>
    </row>
    <row r="8" spans="1:6" x14ac:dyDescent="0.25">
      <c r="A8" s="1970" t="s">
        <v>5</v>
      </c>
      <c r="B8" s="1971"/>
      <c r="C8" s="1971"/>
      <c r="D8" s="1971"/>
      <c r="E8" s="1972"/>
    </row>
    <row r="9" spans="1:6" ht="15.75" customHeight="1" x14ac:dyDescent="0.25">
      <c r="A9" s="1988" t="s">
        <v>643</v>
      </c>
      <c r="B9" s="1989"/>
      <c r="C9" s="1989"/>
      <c r="D9" s="1989"/>
      <c r="E9" s="1990"/>
    </row>
    <row r="10" spans="1:6" ht="36.75" customHeight="1" x14ac:dyDescent="0.25">
      <c r="A10" s="1988"/>
      <c r="B10" s="1989"/>
      <c r="C10" s="1989"/>
      <c r="D10" s="1989"/>
      <c r="E10" s="1990"/>
    </row>
    <row r="11" spans="1:6" ht="24" customHeight="1" x14ac:dyDescent="0.25">
      <c r="A11" s="1988"/>
      <c r="B11" s="1989"/>
      <c r="C11" s="1989"/>
      <c r="D11" s="1989"/>
      <c r="E11" s="1990"/>
    </row>
    <row r="12" spans="1:6" ht="38.25" customHeight="1" x14ac:dyDescent="0.25">
      <c r="A12" s="684" t="s">
        <v>6</v>
      </c>
      <c r="B12" s="1991" t="s">
        <v>644</v>
      </c>
      <c r="C12" s="1992"/>
      <c r="D12" s="1992"/>
      <c r="E12" s="1993"/>
    </row>
    <row r="13" spans="1:6" ht="23.25" customHeight="1" x14ac:dyDescent="0.25">
      <c r="A13" s="1973" t="s">
        <v>7</v>
      </c>
      <c r="B13" s="685">
        <v>2019</v>
      </c>
      <c r="C13" s="685">
        <v>2020</v>
      </c>
      <c r="D13" s="685">
        <v>2021</v>
      </c>
      <c r="E13" s="686">
        <v>2022</v>
      </c>
    </row>
    <row r="14" spans="1:6" x14ac:dyDescent="0.25">
      <c r="A14" s="1973"/>
      <c r="B14" s="685" t="s">
        <v>8</v>
      </c>
      <c r="C14" s="685" t="s">
        <v>9</v>
      </c>
      <c r="D14" s="685" t="s">
        <v>9</v>
      </c>
      <c r="E14" s="686" t="s">
        <v>9</v>
      </c>
    </row>
    <row r="15" spans="1:6" ht="47.25" x14ac:dyDescent="0.25">
      <c r="A15" s="687" t="s">
        <v>645</v>
      </c>
      <c r="B15" s="688">
        <v>0.25</v>
      </c>
      <c r="C15" s="688" t="s">
        <v>251</v>
      </c>
      <c r="D15" s="688" t="s">
        <v>251</v>
      </c>
      <c r="E15" s="689" t="s">
        <v>251</v>
      </c>
    </row>
    <row r="16" spans="1:6" x14ac:dyDescent="0.25">
      <c r="A16" s="687"/>
      <c r="B16" s="688"/>
      <c r="C16" s="688"/>
      <c r="D16" s="688"/>
      <c r="E16" s="689"/>
    </row>
    <row r="17" spans="1:11" ht="26.25" customHeight="1" x14ac:dyDescent="0.25">
      <c r="A17" s="684" t="s">
        <v>10</v>
      </c>
      <c r="B17" s="1991" t="s">
        <v>646</v>
      </c>
      <c r="C17" s="1991"/>
      <c r="D17" s="1991"/>
      <c r="E17" s="1994"/>
    </row>
    <row r="18" spans="1:11" ht="23.25" customHeight="1" x14ac:dyDescent="0.25">
      <c r="A18" s="1973" t="s">
        <v>11</v>
      </c>
      <c r="B18" s="1774"/>
      <c r="C18" s="1774"/>
      <c r="D18" s="1774"/>
      <c r="E18" s="1969"/>
      <c r="H18" s="690"/>
      <c r="J18" s="690"/>
    </row>
    <row r="19" spans="1:11" ht="47.25" x14ac:dyDescent="0.25">
      <c r="A19" s="691" t="s">
        <v>647</v>
      </c>
      <c r="B19" s="692">
        <v>0.99</v>
      </c>
      <c r="C19" s="688" t="s">
        <v>66</v>
      </c>
      <c r="D19" s="688" t="s">
        <v>66</v>
      </c>
      <c r="E19" s="689" t="s">
        <v>66</v>
      </c>
      <c r="G19" s="693"/>
    </row>
    <row r="20" spans="1:11" ht="47.25" x14ac:dyDescent="0.25">
      <c r="A20" s="691" t="s">
        <v>648</v>
      </c>
      <c r="B20" s="692">
        <v>0.2</v>
      </c>
      <c r="C20" s="688" t="s">
        <v>251</v>
      </c>
      <c r="D20" s="688" t="s">
        <v>251</v>
      </c>
      <c r="E20" s="689" t="s">
        <v>251</v>
      </c>
    </row>
    <row r="21" spans="1:11" x14ac:dyDescent="0.25">
      <c r="A21" s="694"/>
      <c r="B21" s="695"/>
      <c r="C21" s="696"/>
      <c r="D21" s="695"/>
      <c r="E21" s="697"/>
    </row>
    <row r="22" spans="1:11" x14ac:dyDescent="0.25">
      <c r="A22" s="1962" t="s">
        <v>12</v>
      </c>
      <c r="B22" s="1776"/>
      <c r="C22" s="1776"/>
      <c r="D22" s="1776"/>
      <c r="E22" s="1963"/>
    </row>
    <row r="23" spans="1:11" x14ac:dyDescent="0.25">
      <c r="A23" s="1962" t="s">
        <v>13</v>
      </c>
      <c r="B23" s="1776"/>
      <c r="C23" s="1776"/>
      <c r="D23" s="1776"/>
      <c r="E23" s="1963"/>
    </row>
    <row r="24" spans="1:11" ht="21" customHeight="1" x14ac:dyDescent="0.25">
      <c r="A24" s="698" t="s">
        <v>75</v>
      </c>
      <c r="B24" s="1776" t="s">
        <v>649</v>
      </c>
      <c r="C24" s="1776"/>
      <c r="D24" s="1776"/>
      <c r="E24" s="1963"/>
    </row>
    <row r="25" spans="1:11" ht="31.5" customHeight="1" x14ac:dyDescent="0.25">
      <c r="A25" s="699" t="s">
        <v>15</v>
      </c>
      <c r="B25" s="1984" t="s">
        <v>1104</v>
      </c>
      <c r="C25" s="1984"/>
      <c r="D25" s="1984"/>
      <c r="E25" s="1985"/>
    </row>
    <row r="26" spans="1:11" x14ac:dyDescent="0.25">
      <c r="A26" s="699" t="s">
        <v>16</v>
      </c>
      <c r="B26" s="1986" t="s">
        <v>650</v>
      </c>
      <c r="C26" s="1986"/>
      <c r="D26" s="1986"/>
      <c r="E26" s="1987"/>
    </row>
    <row r="27" spans="1:11" ht="12.75" customHeight="1" x14ac:dyDescent="0.25">
      <c r="A27" s="1973"/>
      <c r="B27" s="700">
        <v>2019</v>
      </c>
      <c r="C27" s="700">
        <v>2020</v>
      </c>
      <c r="D27" s="700">
        <v>2021</v>
      </c>
      <c r="E27" s="701">
        <v>2022</v>
      </c>
    </row>
    <row r="28" spans="1:11" ht="12.75" customHeight="1" x14ac:dyDescent="0.25">
      <c r="A28" s="1973"/>
      <c r="B28" s="700" t="s">
        <v>8</v>
      </c>
      <c r="C28" s="700" t="s">
        <v>9</v>
      </c>
      <c r="D28" s="700" t="s">
        <v>9</v>
      </c>
      <c r="E28" s="701" t="s">
        <v>9</v>
      </c>
    </row>
    <row r="29" spans="1:11" x14ac:dyDescent="0.25">
      <c r="A29" s="699" t="s">
        <v>17</v>
      </c>
      <c r="B29" s="702">
        <v>190</v>
      </c>
      <c r="C29" s="702">
        <v>200</v>
      </c>
      <c r="D29" s="702">
        <v>207</v>
      </c>
      <c r="E29" s="703">
        <v>210</v>
      </c>
    </row>
    <row r="30" spans="1:11" x14ac:dyDescent="0.25">
      <c r="A30" s="699" t="s">
        <v>18</v>
      </c>
      <c r="B30" s="702">
        <v>54266</v>
      </c>
      <c r="C30" s="702">
        <v>54766</v>
      </c>
      <c r="D30" s="702">
        <v>56769</v>
      </c>
      <c r="E30" s="703">
        <v>56800</v>
      </c>
      <c r="G30" s="704"/>
      <c r="H30" s="704"/>
      <c r="I30" s="704"/>
    </row>
    <row r="31" spans="1:11" x14ac:dyDescent="0.25">
      <c r="A31" s="699" t="s">
        <v>19</v>
      </c>
      <c r="B31" s="702">
        <f>B30/B29</f>
        <v>285.61052631578946</v>
      </c>
      <c r="C31" s="702">
        <f t="shared" ref="C31:E31" si="0">C30/C29</f>
        <v>273.83</v>
      </c>
      <c r="D31" s="702">
        <f t="shared" si="0"/>
        <v>274.24637681159419</v>
      </c>
      <c r="E31" s="703">
        <f t="shared" si="0"/>
        <v>270.47619047619048</v>
      </c>
    </row>
    <row r="32" spans="1:11" x14ac:dyDescent="0.25">
      <c r="A32" s="699" t="s">
        <v>20</v>
      </c>
      <c r="B32" s="685" t="s">
        <v>21</v>
      </c>
      <c r="C32" s="705">
        <f>C29/B29-1</f>
        <v>5.2631578947368363E-2</v>
      </c>
      <c r="D32" s="705">
        <f t="shared" ref="D32:E34" si="1">D29/C29-1</f>
        <v>3.499999999999992E-2</v>
      </c>
      <c r="E32" s="706">
        <f t="shared" si="1"/>
        <v>1.449275362318847E-2</v>
      </c>
      <c r="G32" s="707"/>
      <c r="H32" s="707"/>
      <c r="I32" s="707"/>
      <c r="J32" s="707"/>
      <c r="K32" s="707"/>
    </row>
    <row r="33" spans="1:9" ht="31.5" x14ac:dyDescent="0.25">
      <c r="A33" s="699" t="s">
        <v>22</v>
      </c>
      <c r="B33" s="685" t="s">
        <v>21</v>
      </c>
      <c r="C33" s="705">
        <f>C30/B30-1</f>
        <v>9.2138724062948985E-3</v>
      </c>
      <c r="D33" s="705">
        <f t="shared" si="1"/>
        <v>3.6573786655954343E-2</v>
      </c>
      <c r="E33" s="706">
        <f t="shared" si="1"/>
        <v>5.460726805122107E-4</v>
      </c>
    </row>
    <row r="34" spans="1:9" ht="31.5" x14ac:dyDescent="0.25">
      <c r="A34" s="699" t="s">
        <v>23</v>
      </c>
      <c r="B34" s="685" t="s">
        <v>21</v>
      </c>
      <c r="C34" s="705">
        <f>C31/B31-1</f>
        <v>-4.1246821214019791E-2</v>
      </c>
      <c r="D34" s="705">
        <f t="shared" si="1"/>
        <v>1.5205668173472464E-3</v>
      </c>
      <c r="E34" s="706">
        <f t="shared" si="1"/>
        <v>-1.3747442643495034E-2</v>
      </c>
    </row>
    <row r="35" spans="1:9" x14ac:dyDescent="0.25">
      <c r="A35" s="1982" t="s">
        <v>1105</v>
      </c>
      <c r="B35" s="1746"/>
      <c r="C35" s="1746"/>
      <c r="D35" s="1746"/>
      <c r="E35" s="1983"/>
    </row>
    <row r="36" spans="1:9" ht="12.75" customHeight="1" x14ac:dyDescent="0.25">
      <c r="A36" s="1973"/>
      <c r="B36" s="700">
        <v>2019</v>
      </c>
      <c r="C36" s="700">
        <v>2020</v>
      </c>
      <c r="D36" s="700">
        <v>2021</v>
      </c>
      <c r="E36" s="701">
        <v>2022</v>
      </c>
    </row>
    <row r="37" spans="1:9" ht="12" customHeight="1" x14ac:dyDescent="0.25">
      <c r="A37" s="1973"/>
      <c r="B37" s="700" t="s">
        <v>8</v>
      </c>
      <c r="C37" s="700" t="s">
        <v>9</v>
      </c>
      <c r="D37" s="700" t="s">
        <v>9</v>
      </c>
      <c r="E37" s="701" t="s">
        <v>9</v>
      </c>
    </row>
    <row r="38" spans="1:9" x14ac:dyDescent="0.25">
      <c r="A38" s="708" t="s">
        <v>24</v>
      </c>
      <c r="B38" s="709">
        <v>34500</v>
      </c>
      <c r="C38" s="709">
        <f>B38</f>
        <v>34500</v>
      </c>
      <c r="D38" s="709">
        <f>C38</f>
        <v>34500</v>
      </c>
      <c r="E38" s="709">
        <f>D38</f>
        <v>34500</v>
      </c>
      <c r="G38" s="707"/>
    </row>
    <row r="39" spans="1:9" x14ac:dyDescent="0.25">
      <c r="A39" s="710" t="s">
        <v>296</v>
      </c>
      <c r="B39" s="711">
        <f>B38</f>
        <v>34500</v>
      </c>
      <c r="C39" s="711">
        <f t="shared" ref="C39:E39" si="2">C38</f>
        <v>34500</v>
      </c>
      <c r="D39" s="711">
        <f t="shared" si="2"/>
        <v>34500</v>
      </c>
      <c r="E39" s="711">
        <f t="shared" si="2"/>
        <v>34500</v>
      </c>
      <c r="G39" s="707"/>
    </row>
    <row r="40" spans="1:9" x14ac:dyDescent="0.25">
      <c r="A40" s="710" t="s">
        <v>297</v>
      </c>
      <c r="B40" s="711"/>
      <c r="C40" s="712"/>
      <c r="D40" s="712"/>
      <c r="E40" s="713"/>
      <c r="G40" s="707"/>
    </row>
    <row r="41" spans="1:9" ht="31.5" x14ac:dyDescent="0.25">
      <c r="A41" s="708" t="s">
        <v>25</v>
      </c>
      <c r="B41" s="709">
        <v>5850</v>
      </c>
      <c r="C41" s="709">
        <f>B41</f>
        <v>5850</v>
      </c>
      <c r="D41" s="709">
        <f>C41</f>
        <v>5850</v>
      </c>
      <c r="E41" s="714">
        <f>D41</f>
        <v>5850</v>
      </c>
      <c r="G41" s="704"/>
    </row>
    <row r="42" spans="1:9" x14ac:dyDescent="0.25">
      <c r="A42" s="710" t="s">
        <v>296</v>
      </c>
      <c r="B42" s="711">
        <f>B41</f>
        <v>5850</v>
      </c>
      <c r="C42" s="711">
        <f>C41</f>
        <v>5850</v>
      </c>
      <c r="D42" s="711">
        <f t="shared" ref="D42:E42" si="3">D41</f>
        <v>5850</v>
      </c>
      <c r="E42" s="715">
        <f t="shared" si="3"/>
        <v>5850</v>
      </c>
      <c r="G42" s="707"/>
    </row>
    <row r="43" spans="1:9" x14ac:dyDescent="0.25">
      <c r="A43" s="710" t="s">
        <v>297</v>
      </c>
      <c r="B43" s="711"/>
      <c r="C43" s="709"/>
      <c r="D43" s="709"/>
      <c r="E43" s="714"/>
    </row>
    <row r="44" spans="1:9" x14ac:dyDescent="0.25">
      <c r="A44" s="708" t="s">
        <v>26</v>
      </c>
      <c r="B44" s="711">
        <v>13476</v>
      </c>
      <c r="C44" s="709">
        <v>13976</v>
      </c>
      <c r="D44" s="709">
        <v>15979</v>
      </c>
      <c r="E44" s="714">
        <v>16010</v>
      </c>
      <c r="G44" s="716"/>
      <c r="H44" s="716"/>
      <c r="I44" s="716"/>
    </row>
    <row r="45" spans="1:9" x14ac:dyDescent="0.25">
      <c r="A45" s="710" t="s">
        <v>296</v>
      </c>
      <c r="B45" s="711">
        <f>B44</f>
        <v>13476</v>
      </c>
      <c r="C45" s="711">
        <f t="shared" ref="C45:E45" si="4">C44</f>
        <v>13976</v>
      </c>
      <c r="D45" s="711">
        <f t="shared" si="4"/>
        <v>15979</v>
      </c>
      <c r="E45" s="715">
        <f t="shared" si="4"/>
        <v>16010</v>
      </c>
      <c r="G45" s="707"/>
    </row>
    <row r="46" spans="1:9" x14ac:dyDescent="0.25">
      <c r="A46" s="710" t="s">
        <v>297</v>
      </c>
      <c r="B46" s="711"/>
      <c r="C46" s="709"/>
      <c r="D46" s="709"/>
      <c r="E46" s="714"/>
      <c r="G46" s="707"/>
    </row>
    <row r="47" spans="1:9" x14ac:dyDescent="0.25">
      <c r="A47" s="708" t="s">
        <v>27</v>
      </c>
      <c r="B47" s="711"/>
      <c r="C47" s="709"/>
      <c r="D47" s="709"/>
      <c r="E47" s="714"/>
    </row>
    <row r="48" spans="1:9" x14ac:dyDescent="0.25">
      <c r="A48" s="710" t="s">
        <v>296</v>
      </c>
      <c r="B48" s="711"/>
      <c r="C48" s="709"/>
      <c r="D48" s="709"/>
      <c r="E48" s="714"/>
    </row>
    <row r="49" spans="1:12" x14ac:dyDescent="0.25">
      <c r="A49" s="710" t="s">
        <v>297</v>
      </c>
      <c r="B49" s="711"/>
      <c r="C49" s="709"/>
      <c r="D49" s="709"/>
      <c r="E49" s="714"/>
    </row>
    <row r="50" spans="1:12" ht="31.5" x14ac:dyDescent="0.25">
      <c r="A50" s="708" t="s">
        <v>28</v>
      </c>
      <c r="B50" s="711"/>
      <c r="C50" s="709"/>
      <c r="D50" s="709"/>
      <c r="E50" s="714"/>
    </row>
    <row r="51" spans="1:12" x14ac:dyDescent="0.25">
      <c r="A51" s="710" t="s">
        <v>296</v>
      </c>
      <c r="B51" s="711"/>
      <c r="C51" s="709"/>
      <c r="D51" s="709"/>
      <c r="E51" s="714"/>
    </row>
    <row r="52" spans="1:12" x14ac:dyDescent="0.25">
      <c r="A52" s="710" t="s">
        <v>297</v>
      </c>
      <c r="B52" s="711"/>
      <c r="C52" s="709"/>
      <c r="D52" s="709"/>
      <c r="E52" s="714"/>
    </row>
    <row r="53" spans="1:12" x14ac:dyDescent="0.25">
      <c r="A53" s="708" t="s">
        <v>29</v>
      </c>
      <c r="B53" s="711">
        <v>200</v>
      </c>
      <c r="C53" s="709">
        <v>200</v>
      </c>
      <c r="D53" s="709">
        <v>200</v>
      </c>
      <c r="E53" s="714">
        <v>200</v>
      </c>
    </row>
    <row r="54" spans="1:12" x14ac:dyDescent="0.25">
      <c r="A54" s="710" t="s">
        <v>296</v>
      </c>
      <c r="B54" s="711">
        <f>B53</f>
        <v>200</v>
      </c>
      <c r="C54" s="711">
        <f t="shared" ref="C54:E54" si="5">C53</f>
        <v>200</v>
      </c>
      <c r="D54" s="711">
        <f t="shared" si="5"/>
        <v>200</v>
      </c>
      <c r="E54" s="715">
        <f t="shared" si="5"/>
        <v>200</v>
      </c>
    </row>
    <row r="55" spans="1:12" x14ac:dyDescent="0.25">
      <c r="A55" s="710" t="s">
        <v>297</v>
      </c>
      <c r="B55" s="711"/>
      <c r="C55" s="709"/>
      <c r="D55" s="709"/>
      <c r="E55" s="714"/>
    </row>
    <row r="56" spans="1:12" ht="31.5" x14ac:dyDescent="0.25">
      <c r="A56" s="708" t="s">
        <v>30</v>
      </c>
      <c r="B56" s="711">
        <v>240</v>
      </c>
      <c r="C56" s="709">
        <v>240</v>
      </c>
      <c r="D56" s="709">
        <v>240</v>
      </c>
      <c r="E56" s="714">
        <v>240</v>
      </c>
      <c r="H56" s="717"/>
    </row>
    <row r="57" spans="1:12" x14ac:dyDescent="0.25">
      <c r="A57" s="710" t="s">
        <v>296</v>
      </c>
      <c r="B57" s="711">
        <f>B56</f>
        <v>240</v>
      </c>
      <c r="C57" s="711">
        <f t="shared" ref="C57:E57" si="6">C56</f>
        <v>240</v>
      </c>
      <c r="D57" s="711">
        <f t="shared" si="6"/>
        <v>240</v>
      </c>
      <c r="E57" s="715">
        <f t="shared" si="6"/>
        <v>240</v>
      </c>
      <c r="J57" s="718"/>
      <c r="K57" s="718"/>
      <c r="L57" s="718"/>
    </row>
    <row r="58" spans="1:12" ht="18.75" customHeight="1" x14ac:dyDescent="0.25">
      <c r="A58" s="708" t="s">
        <v>297</v>
      </c>
      <c r="B58" s="711"/>
      <c r="C58" s="719"/>
      <c r="D58" s="720"/>
      <c r="E58" s="721"/>
    </row>
    <row r="59" spans="1:12" x14ac:dyDescent="0.25">
      <c r="A59" s="722" t="s">
        <v>76</v>
      </c>
      <c r="B59" s="711">
        <f>B56+B53+B50+B47+B44+B41+B38</f>
        <v>54266</v>
      </c>
      <c r="C59" s="711">
        <f>C56+C53+C50+C47+C44+C41+C38</f>
        <v>54766</v>
      </c>
      <c r="D59" s="711">
        <f t="shared" ref="D59:E59" si="7">D56+D53+D50+D47+D44+D41+D38</f>
        <v>56769</v>
      </c>
      <c r="E59" s="715">
        <f t="shared" si="7"/>
        <v>56800</v>
      </c>
      <c r="F59" s="707"/>
      <c r="G59" s="707"/>
    </row>
    <row r="60" spans="1:12" x14ac:dyDescent="0.25">
      <c r="A60" s="698" t="s">
        <v>32</v>
      </c>
      <c r="B60" s="723">
        <f>IF(B59-B30=0,0,"Error")</f>
        <v>0</v>
      </c>
      <c r="C60" s="723">
        <f>IF(C59-C30=0,0,"Error")</f>
        <v>0</v>
      </c>
      <c r="D60" s="723">
        <f>IF(D59-D30=0,0,"Error")</f>
        <v>0</v>
      </c>
      <c r="E60" s="724">
        <f>IF(E59-E30=0,0,"Error")</f>
        <v>0</v>
      </c>
    </row>
    <row r="61" spans="1:12" x14ac:dyDescent="0.25">
      <c r="A61" s="1962" t="s">
        <v>39</v>
      </c>
      <c r="B61" s="1776"/>
      <c r="C61" s="1776"/>
      <c r="D61" s="1776"/>
      <c r="E61" s="1963"/>
    </row>
    <row r="62" spans="1:12" x14ac:dyDescent="0.25">
      <c r="A62" s="1962" t="s">
        <v>40</v>
      </c>
      <c r="B62" s="1776"/>
      <c r="C62" s="1776"/>
      <c r="D62" s="1776"/>
      <c r="E62" s="1963"/>
    </row>
    <row r="63" spans="1:12" ht="31.5" x14ac:dyDescent="0.25">
      <c r="A63" s="698" t="s">
        <v>56</v>
      </c>
      <c r="B63" s="1974"/>
      <c r="C63" s="1974"/>
      <c r="D63" s="1974"/>
      <c r="E63" s="1975"/>
    </row>
    <row r="64" spans="1:12" ht="30.75" customHeight="1" x14ac:dyDescent="0.25">
      <c r="A64" s="698" t="s">
        <v>652</v>
      </c>
      <c r="B64" s="725"/>
      <c r="C64" s="726" t="s">
        <v>651</v>
      </c>
      <c r="D64" s="1974"/>
      <c r="E64" s="1975"/>
    </row>
    <row r="65" spans="1:11" x14ac:dyDescent="0.25">
      <c r="A65" s="727"/>
      <c r="B65" s="1974"/>
      <c r="C65" s="1974"/>
      <c r="D65" s="1974"/>
      <c r="E65" s="1975"/>
    </row>
    <row r="66" spans="1:11" ht="29.25" customHeight="1" x14ac:dyDescent="0.25">
      <c r="A66" s="699" t="s">
        <v>15</v>
      </c>
      <c r="B66" s="1977" t="s">
        <v>1106</v>
      </c>
      <c r="C66" s="1978"/>
      <c r="D66" s="1978"/>
      <c r="E66" s="1979"/>
    </row>
    <row r="67" spans="1:11" ht="15.75" customHeight="1" x14ac:dyDescent="0.25">
      <c r="A67" s="699" t="s">
        <v>16</v>
      </c>
      <c r="B67" s="1980" t="s">
        <v>653</v>
      </c>
      <c r="C67" s="1980"/>
      <c r="D67" s="1980"/>
      <c r="E67" s="1981"/>
    </row>
    <row r="68" spans="1:11" ht="12.75" customHeight="1" x14ac:dyDescent="0.25">
      <c r="A68" s="1973"/>
      <c r="B68" s="700">
        <v>2019</v>
      </c>
      <c r="C68" s="700">
        <v>2020</v>
      </c>
      <c r="D68" s="700">
        <v>2021</v>
      </c>
      <c r="E68" s="701">
        <v>2022</v>
      </c>
    </row>
    <row r="69" spans="1:11" ht="34.5" customHeight="1" x14ac:dyDescent="0.25">
      <c r="A69" s="1973"/>
      <c r="B69" s="700" t="s">
        <v>8</v>
      </c>
      <c r="C69" s="700" t="s">
        <v>9</v>
      </c>
      <c r="D69" s="700" t="s">
        <v>9</v>
      </c>
      <c r="E69" s="701" t="s">
        <v>9</v>
      </c>
    </row>
    <row r="70" spans="1:11" x14ac:dyDescent="0.25">
      <c r="A70" s="699" t="s">
        <v>17</v>
      </c>
      <c r="B70" s="702">
        <v>10</v>
      </c>
      <c r="C70" s="702">
        <v>10</v>
      </c>
      <c r="D70" s="702">
        <v>10</v>
      </c>
      <c r="E70" s="703">
        <v>10</v>
      </c>
    </row>
    <row r="71" spans="1:11" x14ac:dyDescent="0.25">
      <c r="A71" s="699" t="s">
        <v>18</v>
      </c>
      <c r="B71" s="702">
        <v>2000</v>
      </c>
      <c r="C71" s="702">
        <v>2000</v>
      </c>
      <c r="D71" s="702">
        <v>2000</v>
      </c>
      <c r="E71" s="703">
        <v>2000</v>
      </c>
    </row>
    <row r="72" spans="1:11" ht="31.5" customHeight="1" x14ac:dyDescent="0.25">
      <c r="A72" s="699" t="s">
        <v>19</v>
      </c>
      <c r="B72" s="702">
        <f>B71/B70</f>
        <v>200</v>
      </c>
      <c r="C72" s="702">
        <f t="shared" ref="C72:E72" si="8">C71/C70</f>
        <v>200</v>
      </c>
      <c r="D72" s="702">
        <f t="shared" si="8"/>
        <v>200</v>
      </c>
      <c r="E72" s="703">
        <f t="shared" si="8"/>
        <v>200</v>
      </c>
    </row>
    <row r="73" spans="1:11" x14ac:dyDescent="0.25">
      <c r="A73" s="699" t="s">
        <v>20</v>
      </c>
      <c r="B73" s="685" t="s">
        <v>21</v>
      </c>
      <c r="C73" s="705">
        <f>C70/B70-1</f>
        <v>0</v>
      </c>
      <c r="D73" s="705">
        <f t="shared" ref="D73:E75" si="9">D70/C70-1</f>
        <v>0</v>
      </c>
      <c r="E73" s="706">
        <f t="shared" si="9"/>
        <v>0</v>
      </c>
      <c r="G73" s="707"/>
      <c r="H73" s="707"/>
      <c r="I73" s="707"/>
      <c r="J73" s="707"/>
      <c r="K73" s="707"/>
    </row>
    <row r="74" spans="1:11" ht="31.5" x14ac:dyDescent="0.25">
      <c r="A74" s="699" t="s">
        <v>22</v>
      </c>
      <c r="B74" s="685" t="s">
        <v>21</v>
      </c>
      <c r="C74" s="705">
        <f>C71/B71-1</f>
        <v>0</v>
      </c>
      <c r="D74" s="705">
        <f t="shared" si="9"/>
        <v>0</v>
      </c>
      <c r="E74" s="706">
        <f t="shared" si="9"/>
        <v>0</v>
      </c>
    </row>
    <row r="75" spans="1:11" ht="31.5" x14ac:dyDescent="0.25">
      <c r="A75" s="699" t="s">
        <v>23</v>
      </c>
      <c r="B75" s="685" t="s">
        <v>21</v>
      </c>
      <c r="C75" s="705">
        <f>C72/B72-1</f>
        <v>0</v>
      </c>
      <c r="D75" s="705">
        <f t="shared" si="9"/>
        <v>0</v>
      </c>
      <c r="E75" s="706">
        <f t="shared" si="9"/>
        <v>0</v>
      </c>
    </row>
    <row r="76" spans="1:11" x14ac:dyDescent="0.25">
      <c r="A76" s="1982" t="s">
        <v>1107</v>
      </c>
      <c r="B76" s="1746"/>
      <c r="C76" s="1746"/>
      <c r="D76" s="1746"/>
      <c r="E76" s="1983"/>
    </row>
    <row r="77" spans="1:11" ht="12.75" customHeight="1" x14ac:dyDescent="0.25">
      <c r="A77" s="1973"/>
      <c r="B77" s="700">
        <v>2019</v>
      </c>
      <c r="C77" s="700">
        <v>2020</v>
      </c>
      <c r="D77" s="700">
        <v>2021</v>
      </c>
      <c r="E77" s="701">
        <v>2022</v>
      </c>
    </row>
    <row r="78" spans="1:11" ht="30" customHeight="1" x14ac:dyDescent="0.25">
      <c r="A78" s="1973"/>
      <c r="B78" s="700" t="s">
        <v>8</v>
      </c>
      <c r="C78" s="700" t="s">
        <v>9</v>
      </c>
      <c r="D78" s="700" t="s">
        <v>9</v>
      </c>
      <c r="E78" s="701" t="s">
        <v>9</v>
      </c>
    </row>
    <row r="79" spans="1:11" x14ac:dyDescent="0.25">
      <c r="A79" s="708" t="s">
        <v>42</v>
      </c>
      <c r="B79" s="709"/>
      <c r="C79" s="709"/>
      <c r="D79" s="709"/>
      <c r="E79" s="714"/>
    </row>
    <row r="80" spans="1:11" x14ac:dyDescent="0.25">
      <c r="A80" s="708" t="s">
        <v>43</v>
      </c>
      <c r="B80" s="711">
        <v>2000</v>
      </c>
      <c r="C80" s="709">
        <v>2000</v>
      </c>
      <c r="D80" s="709">
        <v>2000</v>
      </c>
      <c r="E80" s="714">
        <v>2000</v>
      </c>
    </row>
    <row r="81" spans="1:10" x14ac:dyDescent="0.25">
      <c r="A81" s="728" t="s">
        <v>77</v>
      </c>
      <c r="B81" s="711">
        <f>B80+B79</f>
        <v>2000</v>
      </c>
      <c r="C81" s="711">
        <f t="shared" ref="C81:E81" si="10">C80+C79</f>
        <v>2000</v>
      </c>
      <c r="D81" s="711">
        <f t="shared" si="10"/>
        <v>2000</v>
      </c>
      <c r="E81" s="715">
        <f t="shared" si="10"/>
        <v>2000</v>
      </c>
      <c r="H81" s="707"/>
    </row>
    <row r="82" spans="1:10" ht="31.5" hidden="1" x14ac:dyDescent="0.25">
      <c r="A82" s="698" t="s">
        <v>45</v>
      </c>
      <c r="B82" s="1974"/>
      <c r="C82" s="1974"/>
      <c r="D82" s="1974"/>
      <c r="E82" s="1975"/>
    </row>
    <row r="83" spans="1:10" ht="12.75" hidden="1" customHeight="1" x14ac:dyDescent="0.25">
      <c r="A83" s="729"/>
      <c r="B83" s="700">
        <v>2019</v>
      </c>
      <c r="C83" s="700">
        <v>2020</v>
      </c>
      <c r="D83" s="700">
        <v>2021</v>
      </c>
      <c r="E83" s="701">
        <v>2022</v>
      </c>
    </row>
    <row r="84" spans="1:10" x14ac:dyDescent="0.25">
      <c r="A84" s="730"/>
      <c r="B84" s="731"/>
      <c r="C84" s="731"/>
      <c r="D84" s="731"/>
      <c r="E84" s="732"/>
    </row>
    <row r="85" spans="1:10" ht="44.25" customHeight="1" x14ac:dyDescent="0.25">
      <c r="A85" s="684" t="s">
        <v>57</v>
      </c>
      <c r="B85" s="733">
        <f>+B30+B81</f>
        <v>56266</v>
      </c>
      <c r="C85" s="733">
        <f>+C30+C81</f>
        <v>56766</v>
      </c>
      <c r="D85" s="733">
        <f>+D30+D81</f>
        <v>58769</v>
      </c>
      <c r="E85" s="734">
        <f t="shared" ref="E85" si="11">+E30+E81</f>
        <v>58800</v>
      </c>
      <c r="F85" s="707"/>
    </row>
    <row r="86" spans="1:10" ht="47.25" x14ac:dyDescent="0.25">
      <c r="A86" s="684" t="s">
        <v>58</v>
      </c>
      <c r="B86" s="733">
        <f>+B81+B59</f>
        <v>56266</v>
      </c>
      <c r="C86" s="733">
        <f t="shared" ref="C86:E86" si="12">+C81+C59</f>
        <v>56766</v>
      </c>
      <c r="D86" s="733">
        <f t="shared" si="12"/>
        <v>58769</v>
      </c>
      <c r="E86" s="734">
        <f t="shared" si="12"/>
        <v>58800</v>
      </c>
    </row>
    <row r="87" spans="1:10" x14ac:dyDescent="0.25">
      <c r="A87" s="708" t="s">
        <v>24</v>
      </c>
      <c r="B87" s="735">
        <f>B88+B89</f>
        <v>34500</v>
      </c>
      <c r="C87" s="711">
        <f t="shared" ref="C87:E87" si="13">C88+C89</f>
        <v>34500</v>
      </c>
      <c r="D87" s="711">
        <f t="shared" si="13"/>
        <v>34500</v>
      </c>
      <c r="E87" s="715">
        <f t="shared" si="13"/>
        <v>34500</v>
      </c>
      <c r="F87" s="707"/>
    </row>
    <row r="88" spans="1:10" x14ac:dyDescent="0.25">
      <c r="A88" s="710" t="s">
        <v>296</v>
      </c>
      <c r="B88" s="711">
        <f>B39</f>
        <v>34500</v>
      </c>
      <c r="C88" s="711">
        <f t="shared" ref="C88:E89" si="14">C39</f>
        <v>34500</v>
      </c>
      <c r="D88" s="711">
        <f t="shared" si="14"/>
        <v>34500</v>
      </c>
      <c r="E88" s="715">
        <f t="shared" si="14"/>
        <v>34500</v>
      </c>
    </row>
    <row r="89" spans="1:10" x14ac:dyDescent="0.25">
      <c r="A89" s="710" t="s">
        <v>319</v>
      </c>
      <c r="B89" s="711">
        <f>B40</f>
        <v>0</v>
      </c>
      <c r="C89" s="711">
        <f t="shared" si="14"/>
        <v>0</v>
      </c>
      <c r="D89" s="711">
        <f t="shared" si="14"/>
        <v>0</v>
      </c>
      <c r="E89" s="715">
        <f t="shared" si="14"/>
        <v>0</v>
      </c>
      <c r="F89" s="707"/>
    </row>
    <row r="90" spans="1:10" ht="31.5" x14ac:dyDescent="0.25">
      <c r="A90" s="708" t="s">
        <v>25</v>
      </c>
      <c r="B90" s="735">
        <f>B91+B92</f>
        <v>5850</v>
      </c>
      <c r="C90" s="735">
        <f t="shared" ref="C90:E90" si="15">C91+C92</f>
        <v>5850</v>
      </c>
      <c r="D90" s="735">
        <f t="shared" si="15"/>
        <v>5850</v>
      </c>
      <c r="E90" s="736">
        <f t="shared" si="15"/>
        <v>5850</v>
      </c>
      <c r="F90" s="707"/>
    </row>
    <row r="91" spans="1:10" x14ac:dyDescent="0.25">
      <c r="A91" s="710" t="s">
        <v>296</v>
      </c>
      <c r="B91" s="709">
        <f>B42</f>
        <v>5850</v>
      </c>
      <c r="C91" s="709">
        <f t="shared" ref="C91:E92" si="16">C42</f>
        <v>5850</v>
      </c>
      <c r="D91" s="709">
        <f t="shared" si="16"/>
        <v>5850</v>
      </c>
      <c r="E91" s="714">
        <f t="shared" si="16"/>
        <v>5850</v>
      </c>
    </row>
    <row r="92" spans="1:10" x14ac:dyDescent="0.25">
      <c r="A92" s="710" t="s">
        <v>319</v>
      </c>
      <c r="B92" s="711">
        <f>B43</f>
        <v>0</v>
      </c>
      <c r="C92" s="711">
        <f t="shared" si="16"/>
        <v>0</v>
      </c>
      <c r="D92" s="711">
        <f t="shared" si="16"/>
        <v>0</v>
      </c>
      <c r="E92" s="715">
        <v>0</v>
      </c>
    </row>
    <row r="93" spans="1:10" x14ac:dyDescent="0.25">
      <c r="A93" s="708" t="s">
        <v>26</v>
      </c>
      <c r="B93" s="735">
        <f>B94+B95</f>
        <v>13476</v>
      </c>
      <c r="C93" s="735">
        <f t="shared" ref="C93:E93" si="17">C94+C95</f>
        <v>13976</v>
      </c>
      <c r="D93" s="735">
        <f t="shared" si="17"/>
        <v>15979</v>
      </c>
      <c r="E93" s="736">
        <f t="shared" si="17"/>
        <v>16010</v>
      </c>
      <c r="G93" s="704"/>
      <c r="H93" s="704"/>
      <c r="I93" s="704"/>
      <c r="J93" s="704"/>
    </row>
    <row r="94" spans="1:10" x14ac:dyDescent="0.25">
      <c r="A94" s="710" t="s">
        <v>296</v>
      </c>
      <c r="B94" s="711">
        <f>B45</f>
        <v>13476</v>
      </c>
      <c r="C94" s="711">
        <f t="shared" ref="C94:E95" si="18">C45</f>
        <v>13976</v>
      </c>
      <c r="D94" s="711">
        <f t="shared" si="18"/>
        <v>15979</v>
      </c>
      <c r="E94" s="715">
        <f t="shared" si="18"/>
        <v>16010</v>
      </c>
      <c r="F94" s="707"/>
    </row>
    <row r="95" spans="1:10" x14ac:dyDescent="0.25">
      <c r="A95" s="710" t="s">
        <v>319</v>
      </c>
      <c r="B95" s="711">
        <f>B46</f>
        <v>0</v>
      </c>
      <c r="C95" s="711">
        <f t="shared" si="18"/>
        <v>0</v>
      </c>
      <c r="D95" s="711">
        <f t="shared" si="18"/>
        <v>0</v>
      </c>
      <c r="E95" s="715">
        <f t="shared" si="18"/>
        <v>0</v>
      </c>
    </row>
    <row r="96" spans="1:10" x14ac:dyDescent="0.25">
      <c r="A96" s="708" t="s">
        <v>27</v>
      </c>
      <c r="B96" s="735">
        <f>B97+B98</f>
        <v>0</v>
      </c>
      <c r="C96" s="735">
        <f t="shared" ref="C96:E96" si="19">C97+C98</f>
        <v>0</v>
      </c>
      <c r="D96" s="735">
        <f t="shared" si="19"/>
        <v>0</v>
      </c>
      <c r="E96" s="736">
        <f t="shared" si="19"/>
        <v>0</v>
      </c>
    </row>
    <row r="97" spans="1:5" x14ac:dyDescent="0.25">
      <c r="A97" s="710" t="s">
        <v>296</v>
      </c>
      <c r="B97" s="709">
        <f>B48</f>
        <v>0</v>
      </c>
      <c r="C97" s="709">
        <f t="shared" ref="C97:E98" si="20">C48</f>
        <v>0</v>
      </c>
      <c r="D97" s="709">
        <f t="shared" si="20"/>
        <v>0</v>
      </c>
      <c r="E97" s="714">
        <f t="shared" si="20"/>
        <v>0</v>
      </c>
    </row>
    <row r="98" spans="1:5" x14ac:dyDescent="0.25">
      <c r="A98" s="710" t="s">
        <v>319</v>
      </c>
      <c r="B98" s="711">
        <f>B49</f>
        <v>0</v>
      </c>
      <c r="C98" s="711">
        <f t="shared" si="20"/>
        <v>0</v>
      </c>
      <c r="D98" s="711">
        <f t="shared" si="20"/>
        <v>0</v>
      </c>
      <c r="E98" s="715">
        <f t="shared" si="20"/>
        <v>0</v>
      </c>
    </row>
    <row r="99" spans="1:5" ht="31.5" x14ac:dyDescent="0.25">
      <c r="A99" s="708" t="s">
        <v>28</v>
      </c>
      <c r="B99" s="735">
        <f>B100+B101</f>
        <v>0</v>
      </c>
      <c r="C99" s="735">
        <f t="shared" ref="C99:E99" si="21">C100+C101</f>
        <v>0</v>
      </c>
      <c r="D99" s="735">
        <f t="shared" si="21"/>
        <v>0</v>
      </c>
      <c r="E99" s="736">
        <f t="shared" si="21"/>
        <v>0</v>
      </c>
    </row>
    <row r="100" spans="1:5" x14ac:dyDescent="0.25">
      <c r="A100" s="710" t="s">
        <v>296</v>
      </c>
      <c r="B100" s="709">
        <f>B51</f>
        <v>0</v>
      </c>
      <c r="C100" s="709">
        <f t="shared" ref="C100:E101" si="22">C51</f>
        <v>0</v>
      </c>
      <c r="D100" s="709">
        <f t="shared" si="22"/>
        <v>0</v>
      </c>
      <c r="E100" s="714">
        <f t="shared" si="22"/>
        <v>0</v>
      </c>
    </row>
    <row r="101" spans="1:5" x14ac:dyDescent="0.25">
      <c r="A101" s="710" t="s">
        <v>319</v>
      </c>
      <c r="B101" s="711">
        <f>B52</f>
        <v>0</v>
      </c>
      <c r="C101" s="711">
        <f t="shared" si="22"/>
        <v>0</v>
      </c>
      <c r="D101" s="711">
        <f t="shared" si="22"/>
        <v>0</v>
      </c>
      <c r="E101" s="715">
        <f t="shared" si="22"/>
        <v>0</v>
      </c>
    </row>
    <row r="102" spans="1:5" x14ac:dyDescent="0.25">
      <c r="A102" s="708" t="s">
        <v>29</v>
      </c>
      <c r="B102" s="735">
        <f>B103+B104</f>
        <v>200</v>
      </c>
      <c r="C102" s="735">
        <f>C103+C104</f>
        <v>200</v>
      </c>
      <c r="D102" s="735">
        <f t="shared" ref="D102:E102" si="23">D103+D104</f>
        <v>200</v>
      </c>
      <c r="E102" s="736">
        <f t="shared" si="23"/>
        <v>200</v>
      </c>
    </row>
    <row r="103" spans="1:5" x14ac:dyDescent="0.25">
      <c r="A103" s="710" t="s">
        <v>296</v>
      </c>
      <c r="B103" s="709">
        <f>B54</f>
        <v>200</v>
      </c>
      <c r="C103" s="709">
        <f t="shared" ref="C103:E104" si="24">C54</f>
        <v>200</v>
      </c>
      <c r="D103" s="709">
        <f t="shared" si="24"/>
        <v>200</v>
      </c>
      <c r="E103" s="714">
        <f t="shared" si="24"/>
        <v>200</v>
      </c>
    </row>
    <row r="104" spans="1:5" x14ac:dyDescent="0.25">
      <c r="A104" s="710" t="s">
        <v>319</v>
      </c>
      <c r="B104" s="711">
        <f>B55</f>
        <v>0</v>
      </c>
      <c r="C104" s="711">
        <f t="shared" si="24"/>
        <v>0</v>
      </c>
      <c r="D104" s="711">
        <f t="shared" si="24"/>
        <v>0</v>
      </c>
      <c r="E104" s="715">
        <f t="shared" si="24"/>
        <v>0</v>
      </c>
    </row>
    <row r="105" spans="1:5" ht="31.5" x14ac:dyDescent="0.25">
      <c r="A105" s="708" t="s">
        <v>30</v>
      </c>
      <c r="B105" s="735">
        <f>B106+B107</f>
        <v>240</v>
      </c>
      <c r="C105" s="735">
        <f t="shared" ref="C105:E105" si="25">C106+C107</f>
        <v>240</v>
      </c>
      <c r="D105" s="735">
        <f t="shared" si="25"/>
        <v>240</v>
      </c>
      <c r="E105" s="736">
        <f t="shared" si="25"/>
        <v>240</v>
      </c>
    </row>
    <row r="106" spans="1:5" x14ac:dyDescent="0.25">
      <c r="A106" s="710" t="s">
        <v>296</v>
      </c>
      <c r="B106" s="709">
        <f>B57</f>
        <v>240</v>
      </c>
      <c r="C106" s="709">
        <f t="shared" ref="C106:E107" si="26">C57</f>
        <v>240</v>
      </c>
      <c r="D106" s="709">
        <f t="shared" si="26"/>
        <v>240</v>
      </c>
      <c r="E106" s="714">
        <f t="shared" si="26"/>
        <v>240</v>
      </c>
    </row>
    <row r="107" spans="1:5" x14ac:dyDescent="0.25">
      <c r="A107" s="710" t="s">
        <v>319</v>
      </c>
      <c r="B107" s="711">
        <f>B58</f>
        <v>0</v>
      </c>
      <c r="C107" s="711">
        <f t="shared" si="26"/>
        <v>0</v>
      </c>
      <c r="D107" s="711">
        <f t="shared" si="26"/>
        <v>0</v>
      </c>
      <c r="E107" s="715">
        <f t="shared" si="26"/>
        <v>0</v>
      </c>
    </row>
    <row r="108" spans="1:5" x14ac:dyDescent="0.25">
      <c r="A108" s="708" t="s">
        <v>59</v>
      </c>
      <c r="B108" s="709">
        <f>B79</f>
        <v>0</v>
      </c>
      <c r="C108" s="709">
        <f t="shared" ref="C108:E109" si="27">C79</f>
        <v>0</v>
      </c>
      <c r="D108" s="709">
        <f t="shared" si="27"/>
        <v>0</v>
      </c>
      <c r="E108" s="714">
        <f t="shared" si="27"/>
        <v>0</v>
      </c>
    </row>
    <row r="109" spans="1:5" x14ac:dyDescent="0.25">
      <c r="A109" s="708" t="s">
        <v>60</v>
      </c>
      <c r="B109" s="709">
        <f>B80</f>
        <v>2000</v>
      </c>
      <c r="C109" s="709">
        <f t="shared" si="27"/>
        <v>2000</v>
      </c>
      <c r="D109" s="709">
        <f t="shared" si="27"/>
        <v>2000</v>
      </c>
      <c r="E109" s="714">
        <f t="shared" si="27"/>
        <v>2000</v>
      </c>
    </row>
    <row r="110" spans="1:5" ht="16.5" thickBot="1" x14ac:dyDescent="0.3">
      <c r="A110" s="737" t="s">
        <v>32</v>
      </c>
      <c r="B110" s="738">
        <f>IF(B86-B85=0,0,"Error")</f>
        <v>0</v>
      </c>
      <c r="C110" s="738">
        <f>IF(C86-C85=0,0,"Error")</f>
        <v>0</v>
      </c>
      <c r="D110" s="738">
        <f>IF(D86-D85=0,0,"Error")</f>
        <v>0</v>
      </c>
      <c r="E110" s="739">
        <f>IF(E86-E85=0,0,"Error")</f>
        <v>0</v>
      </c>
    </row>
  </sheetData>
  <mergeCells count="31">
    <mergeCell ref="A1:E1"/>
    <mergeCell ref="A2:E2"/>
    <mergeCell ref="B66:E66"/>
    <mergeCell ref="B67:E67"/>
    <mergeCell ref="A68:A69"/>
    <mergeCell ref="A76:E76"/>
    <mergeCell ref="A23:E23"/>
    <mergeCell ref="B24:E24"/>
    <mergeCell ref="B25:E25"/>
    <mergeCell ref="B26:E26"/>
    <mergeCell ref="A27:A28"/>
    <mergeCell ref="A35:E35"/>
    <mergeCell ref="A9:E11"/>
    <mergeCell ref="B12:E12"/>
    <mergeCell ref="A13:A14"/>
    <mergeCell ref="B17:E17"/>
    <mergeCell ref="A18:E18"/>
    <mergeCell ref="A77:A78"/>
    <mergeCell ref="B82:E82"/>
    <mergeCell ref="A36:A37"/>
    <mergeCell ref="A61:E61"/>
    <mergeCell ref="A62:E62"/>
    <mergeCell ref="B63:E63"/>
    <mergeCell ref="D64:E64"/>
    <mergeCell ref="B65:E65"/>
    <mergeCell ref="A22:E22"/>
    <mergeCell ref="A3:E3"/>
    <mergeCell ref="B5:E5"/>
    <mergeCell ref="B6:E6"/>
    <mergeCell ref="B7:E7"/>
    <mergeCell ref="A8:E8"/>
  </mergeCells>
  <pageMargins left="0.70866141732283472" right="0.70866141732283472" top="0.74803149606299213" bottom="0.74803149606299213" header="0.31496062992125984" footer="0.31496062992125984"/>
  <pageSetup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71"/>
  <sheetViews>
    <sheetView view="pageBreakPreview" zoomScale="60" zoomScaleNormal="70" workbookViewId="0">
      <selection sqref="A1:E1"/>
    </sheetView>
  </sheetViews>
  <sheetFormatPr defaultRowHeight="15" x14ac:dyDescent="0.25"/>
  <cols>
    <col min="1" max="1" width="40.7109375" style="34" customWidth="1"/>
    <col min="2" max="2" width="10.85546875" style="34" customWidth="1"/>
    <col min="3" max="4" width="11.140625" style="34" customWidth="1"/>
    <col min="5" max="5" width="12.7109375" style="34" customWidth="1"/>
    <col min="6" max="6" width="9.140625" style="34"/>
    <col min="10" max="10" width="8.42578125" customWidth="1"/>
    <col min="11" max="11" width="9" hidden="1" customWidth="1"/>
    <col min="12" max="12" width="46.42578125" customWidth="1"/>
  </cols>
  <sheetData>
    <row r="1" spans="1:6" ht="39.75" customHeight="1" x14ac:dyDescent="0.25">
      <c r="A1" s="2607" t="s">
        <v>1666</v>
      </c>
      <c r="B1" s="2607"/>
      <c r="C1" s="2607"/>
      <c r="D1" s="2607"/>
      <c r="E1" s="2607"/>
      <c r="F1" s="206"/>
    </row>
    <row r="2" spans="1:6" ht="31.5" customHeight="1" thickBot="1" x14ac:dyDescent="0.3">
      <c r="A2" s="1995" t="s">
        <v>884</v>
      </c>
      <c r="B2" s="1995"/>
      <c r="C2" s="1995"/>
      <c r="D2" s="1995"/>
      <c r="E2" s="1995"/>
      <c r="F2" s="344"/>
    </row>
    <row r="3" spans="1:6" ht="18" customHeight="1" thickBot="1" x14ac:dyDescent="0.3">
      <c r="A3" s="1996" t="s">
        <v>1416</v>
      </c>
      <c r="B3" s="1997"/>
      <c r="C3" s="1997"/>
      <c r="D3" s="1997"/>
      <c r="E3" s="1998"/>
      <c r="F3" s="207"/>
    </row>
    <row r="4" spans="1:6" ht="15.75" thickBot="1" x14ac:dyDescent="0.3">
      <c r="A4" s="206"/>
      <c r="B4" s="206"/>
      <c r="C4" s="206"/>
      <c r="D4" s="206"/>
      <c r="E4" s="206"/>
      <c r="F4" s="206"/>
    </row>
    <row r="5" spans="1:6" ht="15.75" thickBot="1" x14ac:dyDescent="0.3">
      <c r="A5" s="208" t="s">
        <v>0</v>
      </c>
      <c r="B5" s="1999" t="s">
        <v>154</v>
      </c>
      <c r="C5" s="2000"/>
      <c r="D5" s="2000"/>
      <c r="E5" s="2001"/>
      <c r="F5" s="206"/>
    </row>
    <row r="6" spans="1:6" ht="15.75" thickBot="1" x14ac:dyDescent="0.3">
      <c r="A6" s="209" t="s">
        <v>1</v>
      </c>
      <c r="B6" s="2002" t="s">
        <v>2</v>
      </c>
      <c r="C6" s="2003"/>
      <c r="D6" s="2003"/>
      <c r="E6" s="2004"/>
      <c r="F6" s="206"/>
    </row>
    <row r="7" spans="1:6" ht="15.75" thickBot="1" x14ac:dyDescent="0.3">
      <c r="A7" s="209" t="s">
        <v>3</v>
      </c>
      <c r="B7" s="2005" t="s">
        <v>861</v>
      </c>
      <c r="C7" s="2006"/>
      <c r="D7" s="2006"/>
      <c r="E7" s="2007"/>
      <c r="F7" s="206"/>
    </row>
    <row r="8" spans="1:6" ht="15.75" thickBot="1" x14ac:dyDescent="0.3">
      <c r="A8" s="2008" t="s">
        <v>5</v>
      </c>
      <c r="B8" s="2009"/>
      <c r="C8" s="2009"/>
      <c r="D8" s="2009"/>
      <c r="E8" s="2010"/>
      <c r="F8" s="206"/>
    </row>
    <row r="9" spans="1:6" ht="82.5" customHeight="1" thickBot="1" x14ac:dyDescent="0.3">
      <c r="A9" s="2014" t="s">
        <v>655</v>
      </c>
      <c r="B9" s="2015"/>
      <c r="C9" s="2015"/>
      <c r="D9" s="2015"/>
      <c r="E9" s="2016"/>
      <c r="F9" s="206"/>
    </row>
    <row r="10" spans="1:6" ht="69" customHeight="1" thickBot="1" x14ac:dyDescent="0.3">
      <c r="A10" s="210" t="s">
        <v>6</v>
      </c>
      <c r="B10" s="2017" t="s">
        <v>656</v>
      </c>
      <c r="C10" s="2018" t="s">
        <v>656</v>
      </c>
      <c r="D10" s="2018" t="s">
        <v>656</v>
      </c>
      <c r="E10" s="2019" t="s">
        <v>656</v>
      </c>
      <c r="F10" s="206"/>
    </row>
    <row r="11" spans="1:6" ht="23.25" customHeight="1" x14ac:dyDescent="0.25">
      <c r="A11" s="2020" t="s">
        <v>7</v>
      </c>
      <c r="B11" s="211">
        <v>2018</v>
      </c>
      <c r="C11" s="211">
        <v>2019</v>
      </c>
      <c r="D11" s="211">
        <v>2020</v>
      </c>
      <c r="E11" s="212">
        <v>2021</v>
      </c>
      <c r="F11" s="206"/>
    </row>
    <row r="12" spans="1:6" ht="15.75" thickBot="1" x14ac:dyDescent="0.3">
      <c r="A12" s="2021"/>
      <c r="B12" s="213" t="s">
        <v>8</v>
      </c>
      <c r="C12" s="213" t="s">
        <v>9</v>
      </c>
      <c r="D12" s="213" t="s">
        <v>9</v>
      </c>
      <c r="E12" s="214" t="s">
        <v>9</v>
      </c>
      <c r="F12" s="206"/>
    </row>
    <row r="13" spans="1:6" ht="14.85" customHeight="1" x14ac:dyDescent="0.25">
      <c r="A13" s="1107" t="s">
        <v>662</v>
      </c>
      <c r="B13" s="1108">
        <v>1</v>
      </c>
      <c r="C13" s="1108">
        <v>1</v>
      </c>
      <c r="D13" s="1108">
        <v>1.08</v>
      </c>
      <c r="E13" s="1109">
        <v>1.08</v>
      </c>
      <c r="F13" s="217"/>
    </row>
    <row r="14" spans="1:6" ht="14.85" customHeight="1" x14ac:dyDescent="0.25">
      <c r="A14" s="218" t="s">
        <v>657</v>
      </c>
      <c r="B14" s="219">
        <v>1</v>
      </c>
      <c r="C14" s="220">
        <v>1.0333333333333334</v>
      </c>
      <c r="D14" s="220">
        <v>1.0375000000000001</v>
      </c>
      <c r="E14" s="1110">
        <v>1.0833333333333333</v>
      </c>
      <c r="F14" s="217"/>
    </row>
    <row r="15" spans="1:6" ht="14.85" customHeight="1" x14ac:dyDescent="0.25">
      <c r="A15" s="221" t="s">
        <v>658</v>
      </c>
      <c r="B15" s="219">
        <v>1</v>
      </c>
      <c r="C15" s="219">
        <v>1.1000000000000001</v>
      </c>
      <c r="D15" s="219">
        <v>1.1399999999999999</v>
      </c>
      <c r="E15" s="1111">
        <v>1.2</v>
      </c>
      <c r="F15" s="217"/>
    </row>
    <row r="16" spans="1:6" ht="14.85" customHeight="1" x14ac:dyDescent="0.25">
      <c r="A16" s="221" t="s">
        <v>659</v>
      </c>
      <c r="B16" s="219">
        <v>0.1</v>
      </c>
      <c r="C16" s="219">
        <v>7.0000000000000007E-2</v>
      </c>
      <c r="D16" s="219">
        <v>0.04</v>
      </c>
      <c r="E16" s="1111">
        <v>0.03</v>
      </c>
      <c r="F16" s="217"/>
    </row>
    <row r="17" spans="1:6" ht="14.85" customHeight="1" thickBot="1" x14ac:dyDescent="0.3">
      <c r="A17" s="222" t="s">
        <v>660</v>
      </c>
      <c r="B17" s="223">
        <v>0.42</v>
      </c>
      <c r="C17" s="224">
        <v>0.5714285714285714</v>
      </c>
      <c r="D17" s="224">
        <v>0.6428571428571429</v>
      </c>
      <c r="E17" s="225">
        <v>0.7142857142857143</v>
      </c>
      <c r="F17" s="217"/>
    </row>
    <row r="18" spans="1:6" ht="15.75" thickBot="1" x14ac:dyDescent="0.3">
      <c r="A18" s="226"/>
      <c r="B18" s="227"/>
      <c r="C18" s="228"/>
      <c r="D18" s="227"/>
      <c r="E18" s="229"/>
      <c r="F18" s="206"/>
    </row>
    <row r="19" spans="1:6" ht="15.75" thickBot="1" x14ac:dyDescent="0.3">
      <c r="A19" s="230"/>
      <c r="B19" s="231"/>
      <c r="C19" s="232"/>
      <c r="D19" s="231"/>
      <c r="E19" s="233"/>
      <c r="F19" s="206"/>
    </row>
    <row r="20" spans="1:6" ht="65.25" customHeight="1" thickBot="1" x14ac:dyDescent="0.3">
      <c r="A20" s="234" t="s">
        <v>10</v>
      </c>
      <c r="B20" s="2022" t="s">
        <v>661</v>
      </c>
      <c r="C20" s="2023"/>
      <c r="D20" s="2023"/>
      <c r="E20" s="2024"/>
      <c r="F20" s="206"/>
    </row>
    <row r="21" spans="1:6" ht="23.25" customHeight="1" thickBot="1" x14ac:dyDescent="0.3">
      <c r="A21" s="2025" t="s">
        <v>11</v>
      </c>
      <c r="B21" s="2026"/>
      <c r="C21" s="2026"/>
      <c r="D21" s="2026"/>
      <c r="E21" s="2027"/>
      <c r="F21" s="206"/>
    </row>
    <row r="22" spans="1:6" ht="27.75" customHeight="1" x14ac:dyDescent="0.25">
      <c r="A22" s="215" t="s">
        <v>662</v>
      </c>
      <c r="B22" s="216">
        <v>1</v>
      </c>
      <c r="C22" s="216">
        <v>1</v>
      </c>
      <c r="D22" s="216">
        <v>1.08</v>
      </c>
      <c r="E22" s="216">
        <v>1.08</v>
      </c>
      <c r="F22" s="206"/>
    </row>
    <row r="23" spans="1:6" ht="18.75" customHeight="1" thickBot="1" x14ac:dyDescent="0.3">
      <c r="A23" s="235"/>
      <c r="B23" s="236"/>
      <c r="C23" s="237" t="s">
        <v>69</v>
      </c>
      <c r="D23" s="237" t="s">
        <v>69</v>
      </c>
      <c r="E23" s="238" t="s">
        <v>69</v>
      </c>
      <c r="F23" s="206"/>
    </row>
    <row r="24" spans="1:6" ht="15.75" thickBot="1" x14ac:dyDescent="0.3">
      <c r="A24" s="2028" t="s">
        <v>12</v>
      </c>
      <c r="B24" s="2029"/>
      <c r="C24" s="2029"/>
      <c r="D24" s="2029"/>
      <c r="E24" s="2030"/>
      <c r="F24" s="206"/>
    </row>
    <row r="25" spans="1:6" ht="15.75" thickBot="1" x14ac:dyDescent="0.3">
      <c r="A25" s="2031" t="s">
        <v>13</v>
      </c>
      <c r="B25" s="2032"/>
      <c r="C25" s="2032"/>
      <c r="D25" s="2032"/>
      <c r="E25" s="2033"/>
      <c r="F25" s="206"/>
    </row>
    <row r="26" spans="1:6" ht="18.75" customHeight="1" thickBot="1" x14ac:dyDescent="0.3">
      <c r="A26" s="239" t="s">
        <v>14</v>
      </c>
      <c r="B26" s="2034" t="s">
        <v>663</v>
      </c>
      <c r="C26" s="2034"/>
      <c r="D26" s="2034"/>
      <c r="E26" s="2035"/>
      <c r="F26" s="206"/>
    </row>
    <row r="27" spans="1:6" ht="30" customHeight="1" thickBot="1" x14ac:dyDescent="0.3">
      <c r="A27" s="226" t="s">
        <v>15</v>
      </c>
      <c r="B27" s="2036" t="s">
        <v>664</v>
      </c>
      <c r="C27" s="2037"/>
      <c r="D27" s="2037"/>
      <c r="E27" s="2038"/>
      <c r="F27" s="206"/>
    </row>
    <row r="28" spans="1:6" ht="15.75" thickBot="1" x14ac:dyDescent="0.3">
      <c r="A28" s="226" t="s">
        <v>16</v>
      </c>
      <c r="B28" s="2039" t="s">
        <v>137</v>
      </c>
      <c r="C28" s="2040"/>
      <c r="D28" s="2040"/>
      <c r="E28" s="2041"/>
      <c r="F28" s="206"/>
    </row>
    <row r="29" spans="1:6" ht="12.75" customHeight="1" x14ac:dyDescent="0.25">
      <c r="A29" s="2042"/>
      <c r="B29" s="240">
        <v>2018</v>
      </c>
      <c r="C29" s="240">
        <v>2019</v>
      </c>
      <c r="D29" s="240">
        <v>2020</v>
      </c>
      <c r="E29" s="241">
        <v>2021</v>
      </c>
      <c r="F29" s="206"/>
    </row>
    <row r="30" spans="1:6" ht="12" customHeight="1" thickBot="1" x14ac:dyDescent="0.3">
      <c r="A30" s="2043"/>
      <c r="B30" s="242" t="s">
        <v>8</v>
      </c>
      <c r="C30" s="242" t="s">
        <v>9</v>
      </c>
      <c r="D30" s="242" t="s">
        <v>9</v>
      </c>
      <c r="E30" s="243" t="s">
        <v>9</v>
      </c>
      <c r="F30" s="206"/>
    </row>
    <row r="31" spans="1:6" ht="14.1" customHeight="1" thickBot="1" x14ac:dyDescent="0.3">
      <c r="A31" s="226" t="s">
        <v>17</v>
      </c>
      <c r="B31" s="244">
        <v>4600</v>
      </c>
      <c r="C31" s="244">
        <v>4800</v>
      </c>
      <c r="D31" s="244">
        <v>5000</v>
      </c>
      <c r="E31" s="245">
        <v>5000</v>
      </c>
      <c r="F31" s="206"/>
    </row>
    <row r="32" spans="1:6" ht="14.1" customHeight="1" thickBot="1" x14ac:dyDescent="0.3">
      <c r="A32" s="226" t="s">
        <v>18</v>
      </c>
      <c r="B32" s="244">
        <v>139700</v>
      </c>
      <c r="C32" s="244">
        <v>145300</v>
      </c>
      <c r="D32" s="244">
        <v>147600</v>
      </c>
      <c r="E32" s="245">
        <v>147600</v>
      </c>
      <c r="F32" s="206"/>
    </row>
    <row r="33" spans="1:6" ht="14.1" customHeight="1" thickBot="1" x14ac:dyDescent="0.3">
      <c r="A33" s="226" t="s">
        <v>19</v>
      </c>
      <c r="B33" s="244">
        <f>B32/B31</f>
        <v>30.369565217391305</v>
      </c>
      <c r="C33" s="244">
        <f>C32/C31</f>
        <v>30.270833333333332</v>
      </c>
      <c r="D33" s="244">
        <f>D32/D31</f>
        <v>29.52</v>
      </c>
      <c r="E33" s="245">
        <f>E32/E31</f>
        <v>29.52</v>
      </c>
      <c r="F33" s="206"/>
    </row>
    <row r="34" spans="1:6" ht="14.1" customHeight="1" thickBot="1" x14ac:dyDescent="0.3">
      <c r="A34" s="226" t="s">
        <v>20</v>
      </c>
      <c r="B34" s="246" t="s">
        <v>21</v>
      </c>
      <c r="C34" s="247">
        <f t="shared" ref="C34:E36" si="0">C31/B31-1</f>
        <v>4.3478260869565188E-2</v>
      </c>
      <c r="D34" s="247">
        <f t="shared" si="0"/>
        <v>4.1666666666666741E-2</v>
      </c>
      <c r="E34" s="248">
        <f t="shared" si="0"/>
        <v>0</v>
      </c>
      <c r="F34" s="206"/>
    </row>
    <row r="35" spans="1:6" ht="14.1" customHeight="1" thickBot="1" x14ac:dyDescent="0.3">
      <c r="A35" s="226" t="s">
        <v>22</v>
      </c>
      <c r="B35" s="246" t="s">
        <v>21</v>
      </c>
      <c r="C35" s="247">
        <f t="shared" si="0"/>
        <v>4.0085898353614979E-2</v>
      </c>
      <c r="D35" s="247">
        <f t="shared" si="0"/>
        <v>1.5829318651066737E-2</v>
      </c>
      <c r="E35" s="248">
        <f t="shared" si="0"/>
        <v>0</v>
      </c>
      <c r="F35" s="206"/>
    </row>
    <row r="36" spans="1:6" ht="14.1" customHeight="1" thickBot="1" x14ac:dyDescent="0.3">
      <c r="A36" s="226" t="s">
        <v>23</v>
      </c>
      <c r="B36" s="246" t="s">
        <v>21</v>
      </c>
      <c r="C36" s="247">
        <f t="shared" si="0"/>
        <v>-3.2510140777858298E-3</v>
      </c>
      <c r="D36" s="247">
        <f t="shared" si="0"/>
        <v>-2.4803854094975875E-2</v>
      </c>
      <c r="E36" s="248">
        <f t="shared" si="0"/>
        <v>0</v>
      </c>
      <c r="F36" s="206"/>
    </row>
    <row r="37" spans="1:6" ht="15.75" thickBot="1" x14ac:dyDescent="0.3">
      <c r="A37" s="2011" t="s">
        <v>70</v>
      </c>
      <c r="B37" s="2012"/>
      <c r="C37" s="2012"/>
      <c r="D37" s="2012"/>
      <c r="E37" s="2013"/>
      <c r="F37" s="206"/>
    </row>
    <row r="38" spans="1:6" ht="12.75" customHeight="1" x14ac:dyDescent="0.25">
      <c r="A38" s="2042"/>
      <c r="B38" s="240">
        <v>2018</v>
      </c>
      <c r="C38" s="240">
        <v>2019</v>
      </c>
      <c r="D38" s="240">
        <v>2020</v>
      </c>
      <c r="E38" s="241">
        <v>2021</v>
      </c>
      <c r="F38" s="206"/>
    </row>
    <row r="39" spans="1:6" ht="24.75" customHeight="1" thickBot="1" x14ac:dyDescent="0.3">
      <c r="A39" s="2043"/>
      <c r="B39" s="242" t="s">
        <v>8</v>
      </c>
      <c r="C39" s="242" t="s">
        <v>9</v>
      </c>
      <c r="D39" s="242" t="s">
        <v>9</v>
      </c>
      <c r="E39" s="243" t="s">
        <v>9</v>
      </c>
      <c r="F39" s="206"/>
    </row>
    <row r="40" spans="1:6" ht="14.85" customHeight="1" thickBot="1" x14ac:dyDescent="0.3">
      <c r="A40" s="249" t="s">
        <v>24</v>
      </c>
      <c r="B40" s="1112">
        <v>102500</v>
      </c>
      <c r="C40" s="1112">
        <v>107000</v>
      </c>
      <c r="D40" s="1112">
        <v>107000</v>
      </c>
      <c r="E40" s="1113">
        <v>107000</v>
      </c>
      <c r="F40" s="206"/>
    </row>
    <row r="41" spans="1:6" ht="14.85" customHeight="1" thickBot="1" x14ac:dyDescent="0.3">
      <c r="A41" s="250" t="s">
        <v>296</v>
      </c>
      <c r="B41" s="251">
        <v>102500</v>
      </c>
      <c r="C41" s="251">
        <v>107000</v>
      </c>
      <c r="D41" s="251">
        <v>107000</v>
      </c>
      <c r="E41" s="252">
        <v>107000</v>
      </c>
      <c r="F41" s="206"/>
    </row>
    <row r="42" spans="1:6" ht="14.85" customHeight="1" thickBot="1" x14ac:dyDescent="0.3">
      <c r="A42" s="253" t="s">
        <v>297</v>
      </c>
      <c r="B42" s="254"/>
      <c r="C42" s="255"/>
      <c r="D42" s="255"/>
      <c r="E42" s="256"/>
      <c r="F42" s="206"/>
    </row>
    <row r="43" spans="1:6" ht="14.85" customHeight="1" thickBot="1" x14ac:dyDescent="0.3">
      <c r="A43" s="249" t="s">
        <v>25</v>
      </c>
      <c r="B43" s="1112">
        <v>15700</v>
      </c>
      <c r="C43" s="1112">
        <v>15800</v>
      </c>
      <c r="D43" s="1112">
        <v>17100</v>
      </c>
      <c r="E43" s="1113">
        <v>17100</v>
      </c>
      <c r="F43" s="206"/>
    </row>
    <row r="44" spans="1:6" ht="14.85" customHeight="1" thickBot="1" x14ac:dyDescent="0.3">
      <c r="A44" s="250" t="s">
        <v>296</v>
      </c>
      <c r="B44" s="251">
        <v>15700</v>
      </c>
      <c r="C44" s="251">
        <v>15800</v>
      </c>
      <c r="D44" s="251">
        <v>17100</v>
      </c>
      <c r="E44" s="252">
        <v>17100</v>
      </c>
      <c r="F44" s="206"/>
    </row>
    <row r="45" spans="1:6" ht="14.85" customHeight="1" thickBot="1" x14ac:dyDescent="0.3">
      <c r="A45" s="253" t="s">
        <v>297</v>
      </c>
      <c r="B45" s="254"/>
      <c r="C45" s="251"/>
      <c r="D45" s="251"/>
      <c r="E45" s="252"/>
      <c r="F45" s="206"/>
    </row>
    <row r="46" spans="1:6" ht="14.85" customHeight="1" thickBot="1" x14ac:dyDescent="0.3">
      <c r="A46" s="249" t="s">
        <v>26</v>
      </c>
      <c r="B46" s="1112">
        <v>21260</v>
      </c>
      <c r="C46" s="1112">
        <v>22260</v>
      </c>
      <c r="D46" s="1112">
        <v>23260</v>
      </c>
      <c r="E46" s="1113">
        <v>23260</v>
      </c>
      <c r="F46" s="206"/>
    </row>
    <row r="47" spans="1:6" ht="14.85" customHeight="1" thickBot="1" x14ac:dyDescent="0.3">
      <c r="A47" s="250" t="s">
        <v>296</v>
      </c>
      <c r="B47" s="251">
        <v>21260</v>
      </c>
      <c r="C47" s="251">
        <v>22260</v>
      </c>
      <c r="D47" s="251">
        <v>23260</v>
      </c>
      <c r="E47" s="252">
        <v>23260</v>
      </c>
      <c r="F47" s="206"/>
    </row>
    <row r="48" spans="1:6" ht="14.85" customHeight="1" thickBot="1" x14ac:dyDescent="0.3">
      <c r="A48" s="253" t="s">
        <v>297</v>
      </c>
      <c r="B48" s="254"/>
      <c r="C48" s="251"/>
      <c r="D48" s="251"/>
      <c r="E48" s="252"/>
      <c r="F48" s="206"/>
    </row>
    <row r="49" spans="1:6" ht="14.85" customHeight="1" thickBot="1" x14ac:dyDescent="0.3">
      <c r="A49" s="249" t="s">
        <v>27</v>
      </c>
      <c r="B49" s="254"/>
      <c r="C49" s="251"/>
      <c r="D49" s="251"/>
      <c r="E49" s="252"/>
      <c r="F49" s="206"/>
    </row>
    <row r="50" spans="1:6" ht="14.85" customHeight="1" thickBot="1" x14ac:dyDescent="0.3">
      <c r="A50" s="253" t="s">
        <v>296</v>
      </c>
      <c r="B50" s="254"/>
      <c r="C50" s="251"/>
      <c r="D50" s="251"/>
      <c r="E50" s="252"/>
      <c r="F50" s="206"/>
    </row>
    <row r="51" spans="1:6" ht="14.85" customHeight="1" thickBot="1" x14ac:dyDescent="0.3">
      <c r="A51" s="253" t="s">
        <v>297</v>
      </c>
      <c r="B51" s="254"/>
      <c r="C51" s="251"/>
      <c r="D51" s="251"/>
      <c r="E51" s="252"/>
      <c r="F51" s="206"/>
    </row>
    <row r="52" spans="1:6" ht="14.85" customHeight="1" thickBot="1" x14ac:dyDescent="0.3">
      <c r="A52" s="249" t="s">
        <v>28</v>
      </c>
      <c r="B52" s="254"/>
      <c r="C52" s="251"/>
      <c r="D52" s="251"/>
      <c r="E52" s="252"/>
      <c r="F52" s="206"/>
    </row>
    <row r="53" spans="1:6" ht="14.85" customHeight="1" thickBot="1" x14ac:dyDescent="0.3">
      <c r="A53" s="253" t="s">
        <v>296</v>
      </c>
      <c r="B53" s="254"/>
      <c r="C53" s="251"/>
      <c r="D53" s="251"/>
      <c r="E53" s="252"/>
      <c r="F53" s="206"/>
    </row>
    <row r="54" spans="1:6" ht="14.85" customHeight="1" thickBot="1" x14ac:dyDescent="0.3">
      <c r="A54" s="253" t="s">
        <v>297</v>
      </c>
      <c r="B54" s="254"/>
      <c r="C54" s="251"/>
      <c r="D54" s="251"/>
      <c r="E54" s="252"/>
      <c r="F54" s="206"/>
    </row>
    <row r="55" spans="1:6" ht="14.85" customHeight="1" thickBot="1" x14ac:dyDescent="0.3">
      <c r="A55" s="249" t="s">
        <v>29</v>
      </c>
      <c r="B55" s="254"/>
      <c r="C55" s="251"/>
      <c r="D55" s="251"/>
      <c r="E55" s="252"/>
      <c r="F55" s="206"/>
    </row>
    <row r="56" spans="1:6" ht="14.85" customHeight="1" thickBot="1" x14ac:dyDescent="0.3">
      <c r="A56" s="253" t="s">
        <v>296</v>
      </c>
      <c r="B56" s="254"/>
      <c r="C56" s="251"/>
      <c r="D56" s="251"/>
      <c r="E56" s="252"/>
      <c r="F56" s="206"/>
    </row>
    <row r="57" spans="1:6" ht="14.85" customHeight="1" thickBot="1" x14ac:dyDescent="0.3">
      <c r="A57" s="253" t="s">
        <v>297</v>
      </c>
      <c r="B57" s="254"/>
      <c r="C57" s="251"/>
      <c r="D57" s="251"/>
      <c r="E57" s="252"/>
      <c r="F57" s="206"/>
    </row>
    <row r="58" spans="1:6" ht="14.85" customHeight="1" thickBot="1" x14ac:dyDescent="0.3">
      <c r="A58" s="249" t="s">
        <v>30</v>
      </c>
      <c r="B58" s="1112">
        <v>240</v>
      </c>
      <c r="C58" s="1112">
        <v>240</v>
      </c>
      <c r="D58" s="1112">
        <v>240</v>
      </c>
      <c r="E58" s="1113">
        <v>240</v>
      </c>
      <c r="F58" s="206"/>
    </row>
    <row r="59" spans="1:6" ht="14.85" customHeight="1" thickBot="1" x14ac:dyDescent="0.3">
      <c r="A59" s="250" t="s">
        <v>296</v>
      </c>
      <c r="B59" s="254">
        <v>240</v>
      </c>
      <c r="C59" s="251">
        <v>240</v>
      </c>
      <c r="D59" s="251">
        <v>240</v>
      </c>
      <c r="E59" s="252">
        <v>240</v>
      </c>
      <c r="F59" s="206"/>
    </row>
    <row r="60" spans="1:6" ht="14.85" customHeight="1" thickBot="1" x14ac:dyDescent="0.3">
      <c r="A60" s="253" t="s">
        <v>297</v>
      </c>
      <c r="B60" s="254"/>
      <c r="C60" s="257"/>
      <c r="D60" s="258"/>
      <c r="E60" s="259"/>
      <c r="F60" s="206"/>
    </row>
    <row r="61" spans="1:6" ht="14.85" customHeight="1" thickBot="1" x14ac:dyDescent="0.3">
      <c r="A61" s="260" t="s">
        <v>31</v>
      </c>
      <c r="B61" s="1114">
        <f>B58+B55+B52+B49+B46+B43+B40</f>
        <v>139700</v>
      </c>
      <c r="C61" s="1114">
        <f>C58+C55+C52+C49+C46+C43+C40</f>
        <v>145300</v>
      </c>
      <c r="D61" s="1114">
        <f>+D40+D43+D46+D58</f>
        <v>147600</v>
      </c>
      <c r="E61" s="1115">
        <f>E58+E55+E52+E49+E46+E43+E40</f>
        <v>147600</v>
      </c>
      <c r="F61" s="206"/>
    </row>
    <row r="62" spans="1:6" ht="15.75" thickBot="1" x14ac:dyDescent="0.3">
      <c r="A62" s="261" t="s">
        <v>32</v>
      </c>
      <c r="B62" s="262">
        <f>IF(B61-B32=0,0,"Error")</f>
        <v>0</v>
      </c>
      <c r="C62" s="262">
        <f>IF(C61-C32=0,0,"Error")</f>
        <v>0</v>
      </c>
      <c r="D62" s="262">
        <f>IF(D61-D32=0,0,"Error")</f>
        <v>0</v>
      </c>
      <c r="E62" s="263">
        <f>IF(E61-E32=0,0,"Error")</f>
        <v>0</v>
      </c>
      <c r="F62" s="206"/>
    </row>
    <row r="63" spans="1:6" ht="15.75" thickBot="1" x14ac:dyDescent="0.3">
      <c r="A63" s="2031" t="s">
        <v>39</v>
      </c>
      <c r="B63" s="2032"/>
      <c r="C63" s="2032"/>
      <c r="D63" s="2032"/>
      <c r="E63" s="2033"/>
      <c r="F63" s="206"/>
    </row>
    <row r="64" spans="1:6" ht="26.25" customHeight="1" thickBot="1" x14ac:dyDescent="0.3">
      <c r="A64" s="2031" t="s">
        <v>40</v>
      </c>
      <c r="B64" s="2032"/>
      <c r="C64" s="2032"/>
      <c r="D64" s="2032"/>
      <c r="E64" s="2033"/>
      <c r="F64" s="206"/>
    </row>
    <row r="65" spans="1:6" ht="13.5" customHeight="1" thickBot="1" x14ac:dyDescent="0.3">
      <c r="A65" s="264" t="s">
        <v>56</v>
      </c>
      <c r="B65" s="2047"/>
      <c r="C65" s="2048"/>
      <c r="D65" s="2049"/>
      <c r="E65" s="2050"/>
      <c r="F65" s="217"/>
    </row>
    <row r="66" spans="1:6" ht="33" customHeight="1" thickBot="1" x14ac:dyDescent="0.3">
      <c r="A66" s="264" t="s">
        <v>82</v>
      </c>
      <c r="B66" s="265"/>
      <c r="C66" s="266" t="s">
        <v>306</v>
      </c>
      <c r="D66" s="2051" t="s">
        <v>665</v>
      </c>
      <c r="E66" s="2052"/>
      <c r="F66" s="217"/>
    </row>
    <row r="67" spans="1:6" ht="19.5" customHeight="1" thickBot="1" x14ac:dyDescent="0.3">
      <c r="A67" s="1116"/>
      <c r="B67" s="2053" t="s">
        <v>1417</v>
      </c>
      <c r="C67" s="2054"/>
      <c r="D67" s="2054"/>
      <c r="E67" s="2055"/>
      <c r="F67" s="217"/>
    </row>
    <row r="68" spans="1:6" ht="43.5" customHeight="1" thickBot="1" x14ac:dyDescent="0.3">
      <c r="A68" s="226" t="s">
        <v>15</v>
      </c>
      <c r="B68" s="2056" t="s">
        <v>666</v>
      </c>
      <c r="C68" s="2057"/>
      <c r="D68" s="2057"/>
      <c r="E68" s="2058"/>
      <c r="F68" s="206"/>
    </row>
    <row r="69" spans="1:6" ht="22.5" customHeight="1" thickBot="1" x14ac:dyDescent="0.3">
      <c r="A69" s="226" t="s">
        <v>16</v>
      </c>
      <c r="B69" s="2039" t="s">
        <v>137</v>
      </c>
      <c r="C69" s="2040"/>
      <c r="D69" s="2040"/>
      <c r="E69" s="2041"/>
      <c r="F69" s="206"/>
    </row>
    <row r="70" spans="1:6" x14ac:dyDescent="0.25">
      <c r="A70" s="2042"/>
      <c r="B70" s="240">
        <v>2019</v>
      </c>
      <c r="C70" s="240">
        <v>2020</v>
      </c>
      <c r="D70" s="241">
        <v>2021</v>
      </c>
      <c r="E70" s="241">
        <v>2022</v>
      </c>
      <c r="F70" s="206"/>
    </row>
    <row r="71" spans="1:6" ht="15.75" thickBot="1" x14ac:dyDescent="0.3">
      <c r="A71" s="2043"/>
      <c r="B71" s="242" t="s">
        <v>8</v>
      </c>
      <c r="C71" s="242" t="s">
        <v>9</v>
      </c>
      <c r="D71" s="242" t="s">
        <v>9</v>
      </c>
      <c r="E71" s="243" t="s">
        <v>9</v>
      </c>
      <c r="F71" s="206"/>
    </row>
    <row r="72" spans="1:6" ht="14.1" customHeight="1" thickBot="1" x14ac:dyDescent="0.3">
      <c r="A72" s="226" t="s">
        <v>17</v>
      </c>
      <c r="B72" s="244">
        <v>14</v>
      </c>
      <c r="C72" s="244">
        <v>7</v>
      </c>
      <c r="D72" s="244">
        <v>18</v>
      </c>
      <c r="E72" s="245">
        <v>24</v>
      </c>
      <c r="F72" s="206"/>
    </row>
    <row r="73" spans="1:6" ht="14.1" customHeight="1" thickBot="1" x14ac:dyDescent="0.3">
      <c r="A73" s="226" t="s">
        <v>18</v>
      </c>
      <c r="B73" s="244">
        <v>1500</v>
      </c>
      <c r="C73" s="1117">
        <v>413.1</v>
      </c>
      <c r="D73" s="244">
        <v>1800</v>
      </c>
      <c r="E73" s="245">
        <v>3000</v>
      </c>
      <c r="F73" s="206"/>
    </row>
    <row r="74" spans="1:6" ht="14.1" customHeight="1" thickBot="1" x14ac:dyDescent="0.3">
      <c r="A74" s="226" t="s">
        <v>19</v>
      </c>
      <c r="B74" s="244">
        <f>B73/B72</f>
        <v>107.14285714285714</v>
      </c>
      <c r="C74" s="244">
        <f>C73/C72</f>
        <v>59.01428571428572</v>
      </c>
      <c r="D74" s="244">
        <f>D73/D72</f>
        <v>100</v>
      </c>
      <c r="E74" s="245">
        <f>E73/E72</f>
        <v>125</v>
      </c>
      <c r="F74" s="206"/>
    </row>
    <row r="75" spans="1:6" ht="14.1" customHeight="1" thickBot="1" x14ac:dyDescent="0.3">
      <c r="A75" s="226" t="s">
        <v>20</v>
      </c>
      <c r="B75" s="246" t="s">
        <v>21</v>
      </c>
      <c r="C75" s="247">
        <f t="shared" ref="C75:E77" si="1">C72/B72-1</f>
        <v>-0.5</v>
      </c>
      <c r="D75" s="247">
        <f t="shared" si="1"/>
        <v>1.5714285714285716</v>
      </c>
      <c r="E75" s="248">
        <f t="shared" si="1"/>
        <v>0.33333333333333326</v>
      </c>
      <c r="F75" s="206"/>
    </row>
    <row r="76" spans="1:6" ht="14.1" customHeight="1" thickBot="1" x14ac:dyDescent="0.3">
      <c r="A76" s="226" t="s">
        <v>22</v>
      </c>
      <c r="B76" s="246" t="s">
        <v>21</v>
      </c>
      <c r="C76" s="247">
        <f t="shared" si="1"/>
        <v>-0.72459999999999991</v>
      </c>
      <c r="D76" s="247">
        <f t="shared" si="1"/>
        <v>3.3572984749455337</v>
      </c>
      <c r="E76" s="248">
        <f t="shared" si="1"/>
        <v>0.66666666666666674</v>
      </c>
      <c r="F76" s="206"/>
    </row>
    <row r="77" spans="1:6" ht="14.1" customHeight="1" thickBot="1" x14ac:dyDescent="0.3">
      <c r="A77" s="226" t="s">
        <v>23</v>
      </c>
      <c r="B77" s="246" t="s">
        <v>21</v>
      </c>
      <c r="C77" s="247">
        <f t="shared" si="1"/>
        <v>-0.44919999999999993</v>
      </c>
      <c r="D77" s="247">
        <f t="shared" si="1"/>
        <v>0.69450496247881843</v>
      </c>
      <c r="E77" s="248">
        <f t="shared" si="1"/>
        <v>0.25</v>
      </c>
      <c r="F77" s="206"/>
    </row>
    <row r="78" spans="1:6" ht="25.5" customHeight="1" thickBot="1" x14ac:dyDescent="0.3">
      <c r="A78" s="2011" t="s">
        <v>70</v>
      </c>
      <c r="B78" s="2012"/>
      <c r="C78" s="2012"/>
      <c r="D78" s="2012"/>
      <c r="E78" s="2013"/>
      <c r="F78" s="206"/>
    </row>
    <row r="79" spans="1:6" ht="20.25" customHeight="1" x14ac:dyDescent="0.25">
      <c r="A79" s="2042"/>
      <c r="B79" s="240">
        <v>2019</v>
      </c>
      <c r="C79" s="240">
        <v>2020</v>
      </c>
      <c r="D79" s="241">
        <v>2021</v>
      </c>
      <c r="E79" s="241">
        <v>2022</v>
      </c>
      <c r="F79" s="206"/>
    </row>
    <row r="80" spans="1:6" ht="18.75" customHeight="1" thickBot="1" x14ac:dyDescent="0.3">
      <c r="A80" s="2043"/>
      <c r="B80" s="242" t="s">
        <v>8</v>
      </c>
      <c r="C80" s="242" t="s">
        <v>9</v>
      </c>
      <c r="D80" s="242" t="s">
        <v>9</v>
      </c>
      <c r="E80" s="243" t="s">
        <v>9</v>
      </c>
      <c r="F80" s="206"/>
    </row>
    <row r="81" spans="1:12" ht="14.1" customHeight="1" thickBot="1" x14ac:dyDescent="0.3">
      <c r="A81" s="249" t="s">
        <v>42</v>
      </c>
      <c r="B81" s="251"/>
      <c r="C81" s="251"/>
      <c r="D81" s="251"/>
      <c r="E81" s="252"/>
      <c r="F81" s="206"/>
    </row>
    <row r="82" spans="1:12" ht="14.1" customHeight="1" thickBot="1" x14ac:dyDescent="0.3">
      <c r="A82" s="249" t="s">
        <v>43</v>
      </c>
      <c r="B82" s="244">
        <v>1500</v>
      </c>
      <c r="C82" s="1117">
        <v>413.1</v>
      </c>
      <c r="D82" s="244">
        <v>1800</v>
      </c>
      <c r="E82" s="245">
        <v>3000</v>
      </c>
      <c r="F82" s="206"/>
    </row>
    <row r="83" spans="1:12" ht="14.1" customHeight="1" thickBot="1" x14ac:dyDescent="0.3">
      <c r="A83" s="260" t="s">
        <v>31</v>
      </c>
      <c r="B83" s="1112">
        <f>B82+B81</f>
        <v>1500</v>
      </c>
      <c r="C83" s="1118">
        <v>413.1</v>
      </c>
      <c r="D83" s="1112">
        <f>D82+D81</f>
        <v>1800</v>
      </c>
      <c r="E83" s="1113">
        <f>E82+E81</f>
        <v>3000</v>
      </c>
      <c r="F83" s="206"/>
    </row>
    <row r="84" spans="1:12" ht="20.25" customHeight="1" thickBot="1" x14ac:dyDescent="0.3">
      <c r="A84" s="267" t="s">
        <v>45</v>
      </c>
      <c r="B84" s="2044"/>
      <c r="C84" s="2045"/>
      <c r="D84" s="2045"/>
      <c r="E84" s="2046"/>
      <c r="F84" s="206"/>
    </row>
    <row r="85" spans="1:12" ht="42" customHeight="1" thickBot="1" x14ac:dyDescent="0.35">
      <c r="A85" s="239" t="s">
        <v>146</v>
      </c>
      <c r="B85" s="268"/>
      <c r="C85" s="269" t="s">
        <v>306</v>
      </c>
      <c r="D85" s="1119"/>
      <c r="E85" s="1120"/>
      <c r="F85" s="206"/>
      <c r="L85" s="1121"/>
    </row>
    <row r="86" spans="1:12" ht="16.5" customHeight="1" thickBot="1" x14ac:dyDescent="0.3">
      <c r="A86" s="239"/>
      <c r="B86" s="2059" t="s">
        <v>1418</v>
      </c>
      <c r="C86" s="2060"/>
      <c r="D86" s="2060"/>
      <c r="E86" s="2061"/>
      <c r="F86" s="206"/>
    </row>
    <row r="87" spans="1:12" ht="51.75" customHeight="1" thickBot="1" x14ac:dyDescent="0.3">
      <c r="A87" s="226" t="s">
        <v>15</v>
      </c>
      <c r="B87" s="2056" t="s">
        <v>1419</v>
      </c>
      <c r="C87" s="2057" t="s">
        <v>155</v>
      </c>
      <c r="D87" s="2057" t="s">
        <v>155</v>
      </c>
      <c r="E87" s="2058" t="s">
        <v>155</v>
      </c>
      <c r="F87" s="206"/>
    </row>
    <row r="88" spans="1:12" ht="25.5" customHeight="1" thickBot="1" x14ac:dyDescent="0.3">
      <c r="A88" s="226" t="s">
        <v>16</v>
      </c>
      <c r="B88" s="2062" t="s">
        <v>137</v>
      </c>
      <c r="C88" s="2063"/>
      <c r="D88" s="2063"/>
      <c r="E88" s="2064"/>
      <c r="F88" s="206"/>
    </row>
    <row r="89" spans="1:12" x14ac:dyDescent="0.25">
      <c r="A89" s="2042"/>
      <c r="B89" s="240">
        <v>2019</v>
      </c>
      <c r="C89" s="240">
        <v>2020</v>
      </c>
      <c r="D89" s="241">
        <v>2021</v>
      </c>
      <c r="E89" s="241">
        <v>2022</v>
      </c>
      <c r="F89" s="206"/>
    </row>
    <row r="90" spans="1:12" ht="20.25" customHeight="1" thickBot="1" x14ac:dyDescent="0.3">
      <c r="A90" s="2043"/>
      <c r="B90" s="242" t="s">
        <v>8</v>
      </c>
      <c r="C90" s="242" t="s">
        <v>9</v>
      </c>
      <c r="D90" s="242" t="s">
        <v>9</v>
      </c>
      <c r="E90" s="243" t="s">
        <v>9</v>
      </c>
      <c r="F90" s="206"/>
    </row>
    <row r="91" spans="1:12" ht="14.1" customHeight="1" thickBot="1" x14ac:dyDescent="0.3">
      <c r="A91" s="226" t="s">
        <v>17</v>
      </c>
      <c r="B91" s="270"/>
      <c r="C91" s="246">
        <v>1</v>
      </c>
      <c r="D91" s="270"/>
      <c r="E91" s="271"/>
      <c r="F91" s="206"/>
    </row>
    <row r="92" spans="1:12" ht="14.1" customHeight="1" thickBot="1" x14ac:dyDescent="0.3">
      <c r="A92" s="226" t="s">
        <v>18</v>
      </c>
      <c r="B92" s="244">
        <f>B102</f>
        <v>0</v>
      </c>
      <c r="C92" s="244">
        <v>1141</v>
      </c>
      <c r="D92" s="244">
        <f>D102</f>
        <v>0</v>
      </c>
      <c r="E92" s="245">
        <f>E102</f>
        <v>0</v>
      </c>
      <c r="F92" s="206"/>
    </row>
    <row r="93" spans="1:12" ht="14.1" customHeight="1" thickBot="1" x14ac:dyDescent="0.3">
      <c r="A93" s="226" t="s">
        <v>19</v>
      </c>
      <c r="B93" s="244" t="e">
        <f>B92/B91</f>
        <v>#DIV/0!</v>
      </c>
      <c r="C93" s="244">
        <f>C92/C91</f>
        <v>1141</v>
      </c>
      <c r="D93" s="244" t="e">
        <f>D92/D91</f>
        <v>#DIV/0!</v>
      </c>
      <c r="E93" s="245" t="e">
        <f>E92/E91</f>
        <v>#DIV/0!</v>
      </c>
      <c r="F93" s="206"/>
    </row>
    <row r="94" spans="1:12" ht="14.1" customHeight="1" thickBot="1" x14ac:dyDescent="0.3">
      <c r="A94" s="226" t="s">
        <v>20</v>
      </c>
      <c r="B94" s="246" t="s">
        <v>21</v>
      </c>
      <c r="C94" s="247" t="e">
        <f t="shared" ref="C94:E96" si="2">C91/B91-1</f>
        <v>#DIV/0!</v>
      </c>
      <c r="D94" s="247">
        <f t="shared" si="2"/>
        <v>-1</v>
      </c>
      <c r="E94" s="248" t="e">
        <f t="shared" si="2"/>
        <v>#DIV/0!</v>
      </c>
      <c r="F94" s="206"/>
    </row>
    <row r="95" spans="1:12" ht="14.1" customHeight="1" thickBot="1" x14ac:dyDescent="0.3">
      <c r="A95" s="226" t="s">
        <v>22</v>
      </c>
      <c r="B95" s="246" t="s">
        <v>21</v>
      </c>
      <c r="C95" s="247" t="e">
        <f t="shared" si="2"/>
        <v>#DIV/0!</v>
      </c>
      <c r="D95" s="247">
        <f t="shared" si="2"/>
        <v>-1</v>
      </c>
      <c r="E95" s="248" t="e">
        <f t="shared" si="2"/>
        <v>#DIV/0!</v>
      </c>
      <c r="F95" s="206"/>
    </row>
    <row r="96" spans="1:12" ht="14.1" customHeight="1" thickBot="1" x14ac:dyDescent="0.3">
      <c r="A96" s="226" t="s">
        <v>23</v>
      </c>
      <c r="B96" s="246" t="s">
        <v>21</v>
      </c>
      <c r="C96" s="247" t="e">
        <f t="shared" si="2"/>
        <v>#DIV/0!</v>
      </c>
      <c r="D96" s="247" t="e">
        <f t="shared" si="2"/>
        <v>#DIV/0!</v>
      </c>
      <c r="E96" s="248" t="e">
        <f t="shared" si="2"/>
        <v>#DIV/0!</v>
      </c>
      <c r="F96" s="206"/>
    </row>
    <row r="97" spans="1:6" ht="15.75" thickBot="1" x14ac:dyDescent="0.3">
      <c r="A97" s="2011" t="s">
        <v>156</v>
      </c>
      <c r="B97" s="2012"/>
      <c r="C97" s="2012"/>
      <c r="D97" s="2012"/>
      <c r="E97" s="2013"/>
      <c r="F97" s="206"/>
    </row>
    <row r="98" spans="1:6" x14ac:dyDescent="0.25">
      <c r="A98" s="2042"/>
      <c r="B98" s="240">
        <v>2019</v>
      </c>
      <c r="C98" s="240">
        <v>2020</v>
      </c>
      <c r="D98" s="241">
        <v>2021</v>
      </c>
      <c r="E98" s="241">
        <v>2022</v>
      </c>
      <c r="F98" s="206"/>
    </row>
    <row r="99" spans="1:6" ht="15.75" thickBot="1" x14ac:dyDescent="0.3">
      <c r="A99" s="2043"/>
      <c r="B99" s="242" t="s">
        <v>8</v>
      </c>
      <c r="C99" s="242" t="s">
        <v>9</v>
      </c>
      <c r="D99" s="242" t="s">
        <v>9</v>
      </c>
      <c r="E99" s="243" t="s">
        <v>9</v>
      </c>
      <c r="F99" s="206"/>
    </row>
    <row r="100" spans="1:6" ht="14.1" customHeight="1" thickBot="1" x14ac:dyDescent="0.3">
      <c r="A100" s="249" t="s">
        <v>42</v>
      </c>
      <c r="B100" s="251"/>
      <c r="C100" s="251"/>
      <c r="D100" s="251"/>
      <c r="E100" s="252"/>
      <c r="F100" s="206"/>
    </row>
    <row r="101" spans="1:6" ht="14.1" customHeight="1" thickBot="1" x14ac:dyDescent="0.3">
      <c r="A101" s="249" t="s">
        <v>43</v>
      </c>
      <c r="B101" s="254">
        <v>0</v>
      </c>
      <c r="C101" s="251">
        <v>1141</v>
      </c>
      <c r="D101" s="254">
        <v>0</v>
      </c>
      <c r="E101" s="272">
        <v>0</v>
      </c>
      <c r="F101" s="206"/>
    </row>
    <row r="102" spans="1:6" ht="14.1" customHeight="1" thickBot="1" x14ac:dyDescent="0.3">
      <c r="A102" s="260" t="s">
        <v>34</v>
      </c>
      <c r="B102" s="254">
        <f>B101+B100</f>
        <v>0</v>
      </c>
      <c r="C102" s="281">
        <f>C101+C100</f>
        <v>1141</v>
      </c>
      <c r="D102" s="254">
        <f>D101+D100</f>
        <v>0</v>
      </c>
      <c r="E102" s="272">
        <f>E101+E100</f>
        <v>0</v>
      </c>
      <c r="F102" s="206"/>
    </row>
    <row r="103" spans="1:6" ht="24" customHeight="1" thickBot="1" x14ac:dyDescent="0.3">
      <c r="A103" s="267" t="s">
        <v>45</v>
      </c>
      <c r="B103" s="2044"/>
      <c r="C103" s="2045"/>
      <c r="D103" s="2045"/>
      <c r="E103" s="2046"/>
      <c r="F103" s="206"/>
    </row>
    <row r="104" spans="1:6" ht="41.25" customHeight="1" thickBot="1" x14ac:dyDescent="0.3">
      <c r="A104" s="239" t="s">
        <v>667</v>
      </c>
      <c r="B104" s="268"/>
      <c r="C104" s="269" t="s">
        <v>306</v>
      </c>
      <c r="D104" s="2051" t="s">
        <v>1420</v>
      </c>
      <c r="E104" s="2052"/>
      <c r="F104" s="206"/>
    </row>
    <row r="105" spans="1:6" ht="25.5" customHeight="1" thickBot="1" x14ac:dyDescent="0.3">
      <c r="A105" s="239"/>
      <c r="B105" s="2065" t="s">
        <v>1421</v>
      </c>
      <c r="C105" s="2066"/>
      <c r="D105" s="2066" t="s">
        <v>1422</v>
      </c>
      <c r="E105" s="2067"/>
      <c r="F105" s="206"/>
    </row>
    <row r="106" spans="1:6" ht="33" customHeight="1" thickBot="1" x14ac:dyDescent="0.3">
      <c r="A106" s="226" t="s">
        <v>15</v>
      </c>
      <c r="B106" s="2068" t="s">
        <v>253</v>
      </c>
      <c r="C106" s="2069" t="s">
        <v>155</v>
      </c>
      <c r="D106" s="2069" t="s">
        <v>155</v>
      </c>
      <c r="E106" s="2070" t="s">
        <v>155</v>
      </c>
      <c r="F106" s="206"/>
    </row>
    <row r="107" spans="1:6" ht="15.75" thickBot="1" x14ac:dyDescent="0.3">
      <c r="A107" s="226" t="s">
        <v>16</v>
      </c>
      <c r="B107" s="2062" t="s">
        <v>137</v>
      </c>
      <c r="C107" s="2063"/>
      <c r="D107" s="2063"/>
      <c r="E107" s="2064"/>
      <c r="F107" s="206"/>
    </row>
    <row r="108" spans="1:6" ht="20.25" customHeight="1" x14ac:dyDescent="0.25">
      <c r="A108" s="2042"/>
      <c r="B108" s="240">
        <v>2019</v>
      </c>
      <c r="C108" s="240">
        <v>2020</v>
      </c>
      <c r="D108" s="241">
        <v>2021</v>
      </c>
      <c r="E108" s="241">
        <v>2022</v>
      </c>
      <c r="F108" s="206"/>
    </row>
    <row r="109" spans="1:6" ht="21.75" customHeight="1" thickBot="1" x14ac:dyDescent="0.3">
      <c r="A109" s="2043"/>
      <c r="B109" s="242" t="s">
        <v>8</v>
      </c>
      <c r="C109" s="242" t="s">
        <v>9</v>
      </c>
      <c r="D109" s="242" t="s">
        <v>9</v>
      </c>
      <c r="E109" s="243" t="s">
        <v>9</v>
      </c>
      <c r="F109" s="206"/>
    </row>
    <row r="110" spans="1:6" ht="14.1" customHeight="1" thickBot="1" x14ac:dyDescent="0.3">
      <c r="A110" s="226" t="s">
        <v>17</v>
      </c>
      <c r="B110" s="270"/>
      <c r="C110" s="246"/>
      <c r="D110" s="270">
        <v>1</v>
      </c>
      <c r="E110" s="273"/>
      <c r="F110" s="206"/>
    </row>
    <row r="111" spans="1:6" ht="14.1" customHeight="1" thickBot="1" x14ac:dyDescent="0.3">
      <c r="A111" s="226" t="s">
        <v>18</v>
      </c>
      <c r="B111" s="244">
        <f>B121</f>
        <v>0</v>
      </c>
      <c r="C111" s="244">
        <v>0</v>
      </c>
      <c r="D111" s="244">
        <v>1000</v>
      </c>
      <c r="E111" s="245">
        <v>0</v>
      </c>
      <c r="F111" s="206"/>
    </row>
    <row r="112" spans="1:6" ht="14.1" customHeight="1" thickBot="1" x14ac:dyDescent="0.3">
      <c r="A112" s="226" t="s">
        <v>19</v>
      </c>
      <c r="B112" s="244" t="e">
        <f>B111/B110</f>
        <v>#DIV/0!</v>
      </c>
      <c r="C112" s="244" t="e">
        <f>C111/C110</f>
        <v>#DIV/0!</v>
      </c>
      <c r="D112" s="244">
        <f>D111/D110</f>
        <v>1000</v>
      </c>
      <c r="E112" s="245" t="e">
        <f>E111/E110</f>
        <v>#DIV/0!</v>
      </c>
      <c r="F112" s="206"/>
    </row>
    <row r="113" spans="1:12" ht="14.1" customHeight="1" thickBot="1" x14ac:dyDescent="0.3">
      <c r="A113" s="226" t="s">
        <v>20</v>
      </c>
      <c r="B113" s="246" t="s">
        <v>21</v>
      </c>
      <c r="C113" s="247" t="e">
        <f t="shared" ref="C113:E115" si="3">C110/B110-1</f>
        <v>#DIV/0!</v>
      </c>
      <c r="D113" s="247" t="e">
        <f t="shared" si="3"/>
        <v>#DIV/0!</v>
      </c>
      <c r="E113" s="248">
        <f t="shared" si="3"/>
        <v>-1</v>
      </c>
      <c r="F113" s="206"/>
    </row>
    <row r="114" spans="1:12" ht="14.1" customHeight="1" thickBot="1" x14ac:dyDescent="0.3">
      <c r="A114" s="226" t="s">
        <v>22</v>
      </c>
      <c r="B114" s="246" t="s">
        <v>21</v>
      </c>
      <c r="C114" s="247" t="e">
        <f t="shared" si="3"/>
        <v>#DIV/0!</v>
      </c>
      <c r="D114" s="247" t="e">
        <f t="shared" si="3"/>
        <v>#DIV/0!</v>
      </c>
      <c r="E114" s="248">
        <f t="shared" si="3"/>
        <v>-1</v>
      </c>
      <c r="F114" s="206"/>
    </row>
    <row r="115" spans="1:12" ht="14.1" customHeight="1" thickBot="1" x14ac:dyDescent="0.3">
      <c r="A115" s="226" t="s">
        <v>23</v>
      </c>
      <c r="B115" s="246" t="s">
        <v>21</v>
      </c>
      <c r="C115" s="247" t="e">
        <f t="shared" si="3"/>
        <v>#DIV/0!</v>
      </c>
      <c r="D115" s="247" t="e">
        <f t="shared" si="3"/>
        <v>#DIV/0!</v>
      </c>
      <c r="E115" s="248" t="e">
        <f t="shared" si="3"/>
        <v>#DIV/0!</v>
      </c>
      <c r="F115" s="206"/>
    </row>
    <row r="116" spans="1:12" ht="24.75" customHeight="1" thickBot="1" x14ac:dyDescent="0.3">
      <c r="A116" s="2011" t="s">
        <v>158</v>
      </c>
      <c r="B116" s="2012"/>
      <c r="C116" s="2012"/>
      <c r="D116" s="2012"/>
      <c r="E116" s="2013"/>
      <c r="F116" s="206"/>
    </row>
    <row r="117" spans="1:12" ht="12.75" customHeight="1" x14ac:dyDescent="0.25">
      <c r="A117" s="2042"/>
      <c r="B117" s="240">
        <v>2019</v>
      </c>
      <c r="C117" s="240">
        <v>2020</v>
      </c>
      <c r="D117" s="241">
        <v>2021</v>
      </c>
      <c r="E117" s="241">
        <v>2022</v>
      </c>
      <c r="F117" s="206"/>
    </row>
    <row r="118" spans="1:12" ht="21" customHeight="1" thickBot="1" x14ac:dyDescent="0.3">
      <c r="A118" s="2043"/>
      <c r="B118" s="242" t="s">
        <v>8</v>
      </c>
      <c r="C118" s="242" t="s">
        <v>9</v>
      </c>
      <c r="D118" s="242" t="s">
        <v>9</v>
      </c>
      <c r="E118" s="243" t="s">
        <v>9</v>
      </c>
      <c r="F118" s="206"/>
    </row>
    <row r="119" spans="1:12" ht="24.75" customHeight="1" thickBot="1" x14ac:dyDescent="0.3">
      <c r="A119" s="249" t="s">
        <v>42</v>
      </c>
      <c r="B119" s="251"/>
      <c r="C119" s="251"/>
      <c r="D119" s="251"/>
      <c r="E119" s="252"/>
      <c r="F119" s="206"/>
    </row>
    <row r="120" spans="1:12" ht="14.1" customHeight="1" thickBot="1" x14ac:dyDescent="0.3">
      <c r="A120" s="249" t="s">
        <v>43</v>
      </c>
      <c r="B120" s="254">
        <v>0</v>
      </c>
      <c r="C120" s="254">
        <v>0</v>
      </c>
      <c r="D120" s="254">
        <v>1200</v>
      </c>
      <c r="E120" s="272">
        <v>0</v>
      </c>
      <c r="F120" s="206"/>
    </row>
    <row r="121" spans="1:12" ht="14.1" customHeight="1" thickBot="1" x14ac:dyDescent="0.3">
      <c r="A121" s="274" t="s">
        <v>36</v>
      </c>
      <c r="B121" s="275">
        <f>B120+B119</f>
        <v>0</v>
      </c>
      <c r="C121" s="275">
        <f>C120+C119</f>
        <v>0</v>
      </c>
      <c r="D121" s="275">
        <f>D120+D119</f>
        <v>1200</v>
      </c>
      <c r="E121" s="276">
        <f>E120+E119</f>
        <v>0</v>
      </c>
      <c r="F121" s="206"/>
    </row>
    <row r="122" spans="1:12" ht="14.1" customHeight="1" thickBot="1" x14ac:dyDescent="0.3">
      <c r="A122" s="267" t="s">
        <v>45</v>
      </c>
      <c r="B122" s="2044"/>
      <c r="C122" s="2045"/>
      <c r="D122" s="2045"/>
      <c r="E122" s="2046"/>
      <c r="F122"/>
    </row>
    <row r="123" spans="1:12" ht="32.25" customHeight="1" thickBot="1" x14ac:dyDescent="0.3">
      <c r="A123" s="239" t="s">
        <v>667</v>
      </c>
      <c r="B123" s="268"/>
      <c r="C123" s="269" t="s">
        <v>306</v>
      </c>
      <c r="D123" s="1119"/>
      <c r="E123" s="1120"/>
      <c r="F123"/>
    </row>
    <row r="124" spans="1:12" ht="25.5" customHeight="1" thickBot="1" x14ac:dyDescent="0.3">
      <c r="A124" s="239"/>
      <c r="B124" s="2071" t="s">
        <v>1423</v>
      </c>
      <c r="C124" s="2072"/>
      <c r="D124" s="2072"/>
      <c r="E124" s="2073"/>
      <c r="F124"/>
    </row>
    <row r="125" spans="1:12" ht="45" customHeight="1" thickBot="1" x14ac:dyDescent="0.3">
      <c r="A125" s="226" t="s">
        <v>15</v>
      </c>
      <c r="B125" s="2074" t="s">
        <v>1424</v>
      </c>
      <c r="C125" s="2075" t="s">
        <v>155</v>
      </c>
      <c r="D125" s="2075" t="s">
        <v>155</v>
      </c>
      <c r="E125" s="2076" t="s">
        <v>155</v>
      </c>
      <c r="F125"/>
      <c r="L125" s="1122"/>
    </row>
    <row r="126" spans="1:12" ht="14.1" customHeight="1" thickBot="1" x14ac:dyDescent="0.3">
      <c r="A126" s="226" t="s">
        <v>16</v>
      </c>
      <c r="B126" s="2062" t="s">
        <v>137</v>
      </c>
      <c r="C126" s="2063"/>
      <c r="D126" s="2063"/>
      <c r="E126" s="2064"/>
      <c r="F126"/>
    </row>
    <row r="127" spans="1:12" ht="14.1" customHeight="1" x14ac:dyDescent="0.25">
      <c r="A127" s="2042"/>
      <c r="B127" s="240">
        <v>2019</v>
      </c>
      <c r="C127" s="240">
        <v>2020</v>
      </c>
      <c r="D127" s="241">
        <v>2021</v>
      </c>
      <c r="E127" s="241">
        <v>2022</v>
      </c>
      <c r="F127"/>
    </row>
    <row r="128" spans="1:12" ht="14.1" customHeight="1" thickBot="1" x14ac:dyDescent="0.3">
      <c r="A128" s="2043"/>
      <c r="B128" s="242" t="s">
        <v>8</v>
      </c>
      <c r="C128" s="242" t="s">
        <v>9</v>
      </c>
      <c r="D128" s="242" t="s">
        <v>9</v>
      </c>
      <c r="E128" s="243" t="s">
        <v>9</v>
      </c>
      <c r="F128"/>
    </row>
    <row r="129" spans="1:9" ht="14.1" customHeight="1" thickBot="1" x14ac:dyDescent="0.3">
      <c r="A129" s="226" t="s">
        <v>17</v>
      </c>
      <c r="B129" s="270"/>
      <c r="C129" s="246">
        <v>1</v>
      </c>
      <c r="D129" s="270">
        <v>0</v>
      </c>
      <c r="E129" s="273"/>
      <c r="F129"/>
    </row>
    <row r="130" spans="1:9" ht="15.75" thickBot="1" x14ac:dyDescent="0.3">
      <c r="A130" s="226" t="s">
        <v>18</v>
      </c>
      <c r="B130" s="244">
        <f>B140</f>
        <v>0</v>
      </c>
      <c r="C130" s="1123">
        <v>1445.9</v>
      </c>
      <c r="D130" s="244">
        <v>0</v>
      </c>
      <c r="E130" s="245">
        <v>0</v>
      </c>
      <c r="F130"/>
    </row>
    <row r="131" spans="1:9" ht="24.75" customHeight="1" thickBot="1" x14ac:dyDescent="0.3">
      <c r="A131" s="226" t="s">
        <v>19</v>
      </c>
      <c r="B131" s="244" t="e">
        <f>B130/B129</f>
        <v>#DIV/0!</v>
      </c>
      <c r="C131" s="1123">
        <f>C130/C129</f>
        <v>1445.9</v>
      </c>
      <c r="D131" s="244" t="e">
        <f>D130/D129</f>
        <v>#DIV/0!</v>
      </c>
      <c r="E131" s="245" t="e">
        <f>E130/E129</f>
        <v>#DIV/0!</v>
      </c>
      <c r="F131"/>
    </row>
    <row r="132" spans="1:9" ht="14.1" customHeight="1" thickBot="1" x14ac:dyDescent="0.3">
      <c r="A132" s="226" t="s">
        <v>20</v>
      </c>
      <c r="B132" s="246" t="s">
        <v>21</v>
      </c>
      <c r="C132" s="247" t="e">
        <f t="shared" ref="C132:E134" si="4">C129/B129-1</f>
        <v>#DIV/0!</v>
      </c>
      <c r="D132" s="247">
        <f t="shared" si="4"/>
        <v>-1</v>
      </c>
      <c r="E132" s="248" t="e">
        <f t="shared" si="4"/>
        <v>#DIV/0!</v>
      </c>
      <c r="F132"/>
    </row>
    <row r="133" spans="1:9" ht="14.1" customHeight="1" thickBot="1" x14ac:dyDescent="0.3">
      <c r="A133" s="226" t="s">
        <v>22</v>
      </c>
      <c r="B133" s="246" t="s">
        <v>21</v>
      </c>
      <c r="C133" s="247" t="e">
        <f t="shared" si="4"/>
        <v>#DIV/0!</v>
      </c>
      <c r="D133" s="247">
        <f t="shared" si="4"/>
        <v>-1</v>
      </c>
      <c r="E133" s="248" t="e">
        <f t="shared" si="4"/>
        <v>#DIV/0!</v>
      </c>
      <c r="F133"/>
    </row>
    <row r="134" spans="1:9" ht="14.1" customHeight="1" thickBot="1" x14ac:dyDescent="0.3">
      <c r="A134" s="226" t="s">
        <v>23</v>
      </c>
      <c r="B134" s="246" t="s">
        <v>21</v>
      </c>
      <c r="C134" s="247" t="e">
        <f t="shared" si="4"/>
        <v>#DIV/0!</v>
      </c>
      <c r="D134" s="247" t="e">
        <f t="shared" si="4"/>
        <v>#DIV/0!</v>
      </c>
      <c r="E134" s="248" t="e">
        <f t="shared" si="4"/>
        <v>#DIV/0!</v>
      </c>
      <c r="F134"/>
    </row>
    <row r="135" spans="1:9" ht="18.75" customHeight="1" thickBot="1" x14ac:dyDescent="0.3">
      <c r="A135" s="2011" t="s">
        <v>158</v>
      </c>
      <c r="B135" s="2012"/>
      <c r="C135" s="2012"/>
      <c r="D135" s="2012"/>
      <c r="E135" s="2013"/>
      <c r="F135"/>
    </row>
    <row r="136" spans="1:9" ht="14.1" customHeight="1" x14ac:dyDescent="0.25">
      <c r="A136" s="2042"/>
      <c r="B136" s="240">
        <v>2019</v>
      </c>
      <c r="C136" s="240">
        <v>2020</v>
      </c>
      <c r="D136" s="241">
        <v>2021</v>
      </c>
      <c r="E136" s="241">
        <v>2022</v>
      </c>
      <c r="F136"/>
    </row>
    <row r="137" spans="1:9" ht="14.1" customHeight="1" thickBot="1" x14ac:dyDescent="0.3">
      <c r="A137" s="2043"/>
      <c r="B137" s="242" t="s">
        <v>8</v>
      </c>
      <c r="C137" s="242" t="s">
        <v>9</v>
      </c>
      <c r="D137" s="242" t="s">
        <v>9</v>
      </c>
      <c r="E137" s="243" t="s">
        <v>9</v>
      </c>
      <c r="F137"/>
    </row>
    <row r="138" spans="1:9" ht="14.1" customHeight="1" thickBot="1" x14ac:dyDescent="0.3">
      <c r="A138" s="249" t="s">
        <v>42</v>
      </c>
      <c r="B138" s="251"/>
      <c r="C138" s="251"/>
      <c r="D138" s="251"/>
      <c r="E138" s="252"/>
      <c r="F138"/>
    </row>
    <row r="139" spans="1:9" ht="14.1" customHeight="1" thickBot="1" x14ac:dyDescent="0.3">
      <c r="A139" s="249" t="s">
        <v>43</v>
      </c>
      <c r="B139" s="254">
        <v>0</v>
      </c>
      <c r="C139" s="1123">
        <v>1445.9</v>
      </c>
      <c r="D139" s="254">
        <v>0</v>
      </c>
      <c r="E139" s="272">
        <v>0</v>
      </c>
      <c r="F139"/>
      <c r="H139" s="12"/>
    </row>
    <row r="140" spans="1:9" ht="14.1" customHeight="1" thickBot="1" x14ac:dyDescent="0.3">
      <c r="A140" s="274" t="s">
        <v>36</v>
      </c>
      <c r="B140" s="275">
        <f>B139+B138</f>
        <v>0</v>
      </c>
      <c r="C140" s="275">
        <f>C139+C138</f>
        <v>1445.9</v>
      </c>
      <c r="D140" s="275">
        <f>D139+D138</f>
        <v>0</v>
      </c>
      <c r="E140" s="276">
        <f>E139+E138</f>
        <v>0</v>
      </c>
      <c r="F140"/>
    </row>
    <row r="141" spans="1:9" ht="14.1" customHeight="1" thickBot="1" x14ac:dyDescent="0.3">
      <c r="A141" s="277"/>
      <c r="B141" s="278"/>
      <c r="C141" s="278"/>
      <c r="D141" s="278"/>
      <c r="E141" s="279"/>
      <c r="F141" s="206"/>
      <c r="I141" s="12"/>
    </row>
    <row r="142" spans="1:9" ht="18.75" customHeight="1" thickBot="1" x14ac:dyDescent="0.3">
      <c r="A142" s="234" t="s">
        <v>57</v>
      </c>
      <c r="B142" s="280">
        <f>+B83+B61+1500</f>
        <v>142700</v>
      </c>
      <c r="C142" s="280">
        <f>+C139+C102+C83+C61</f>
        <v>148300</v>
      </c>
      <c r="D142" s="280">
        <f>+D121+D83+D61</f>
        <v>150600</v>
      </c>
      <c r="E142" s="280">
        <f>+E102+E83+E61+E121</f>
        <v>150600</v>
      </c>
      <c r="F142" s="206"/>
    </row>
    <row r="143" spans="1:9" ht="13.5" customHeight="1" thickBot="1" x14ac:dyDescent="0.3">
      <c r="A143" s="234" t="s">
        <v>58</v>
      </c>
      <c r="B143" s="280">
        <f>SUM(B142)</f>
        <v>142700</v>
      </c>
      <c r="C143" s="280">
        <f>SUM(C142)</f>
        <v>148300</v>
      </c>
      <c r="D143" s="280">
        <f>SUM(D142)</f>
        <v>150600</v>
      </c>
      <c r="E143" s="280">
        <f>SUM(E142)</f>
        <v>150600</v>
      </c>
      <c r="F143" s="206"/>
    </row>
    <row r="144" spans="1:9" ht="14.1" customHeight="1" thickBot="1" x14ac:dyDescent="0.3">
      <c r="A144" s="249" t="s">
        <v>24</v>
      </c>
      <c r="B144" s="281">
        <f>+B40</f>
        <v>102500</v>
      </c>
      <c r="C144" s="281">
        <f>+C40</f>
        <v>107000</v>
      </c>
      <c r="D144" s="281">
        <f>+D40</f>
        <v>107000</v>
      </c>
      <c r="E144" s="281">
        <f>+E40</f>
        <v>107000</v>
      </c>
      <c r="F144" s="206"/>
    </row>
    <row r="145" spans="1:6" ht="14.1" customHeight="1" thickBot="1" x14ac:dyDescent="0.3">
      <c r="A145" s="253" t="s">
        <v>296</v>
      </c>
      <c r="B145" s="254">
        <f>+B41</f>
        <v>102500</v>
      </c>
      <c r="C145" s="254" t="s">
        <v>1425</v>
      </c>
      <c r="D145" s="254">
        <f>+D41</f>
        <v>107000</v>
      </c>
      <c r="E145" s="254">
        <f>+E41</f>
        <v>107000</v>
      </c>
      <c r="F145" s="206"/>
    </row>
    <row r="146" spans="1:6" ht="14.1" customHeight="1" thickBot="1" x14ac:dyDescent="0.3">
      <c r="A146" s="253" t="s">
        <v>319</v>
      </c>
      <c r="B146" s="254">
        <v>0</v>
      </c>
      <c r="C146" s="254">
        <v>0</v>
      </c>
      <c r="D146" s="254">
        <v>0</v>
      </c>
      <c r="E146" s="254">
        <v>0</v>
      </c>
      <c r="F146" s="206"/>
    </row>
    <row r="147" spans="1:6" ht="14.1" customHeight="1" thickBot="1" x14ac:dyDescent="0.3">
      <c r="A147" s="249" t="s">
        <v>25</v>
      </c>
      <c r="B147" s="281">
        <f t="shared" ref="B147:E148" si="5">+B43</f>
        <v>15700</v>
      </c>
      <c r="C147" s="281">
        <f t="shared" si="5"/>
        <v>15800</v>
      </c>
      <c r="D147" s="281">
        <f t="shared" si="5"/>
        <v>17100</v>
      </c>
      <c r="E147" s="281">
        <f t="shared" si="5"/>
        <v>17100</v>
      </c>
      <c r="F147" s="206"/>
    </row>
    <row r="148" spans="1:6" ht="14.1" customHeight="1" thickBot="1" x14ac:dyDescent="0.3">
      <c r="A148" s="253" t="s">
        <v>296</v>
      </c>
      <c r="B148" s="254">
        <f t="shared" si="5"/>
        <v>15700</v>
      </c>
      <c r="C148" s="254">
        <f t="shared" si="5"/>
        <v>15800</v>
      </c>
      <c r="D148" s="254">
        <f t="shared" si="5"/>
        <v>17100</v>
      </c>
      <c r="E148" s="254">
        <f t="shared" si="5"/>
        <v>17100</v>
      </c>
      <c r="F148" s="206"/>
    </row>
    <row r="149" spans="1:6" ht="14.1" customHeight="1" thickBot="1" x14ac:dyDescent="0.3">
      <c r="A149" s="253" t="s">
        <v>319</v>
      </c>
      <c r="B149" s="254">
        <v>0</v>
      </c>
      <c r="C149" s="254">
        <v>0</v>
      </c>
      <c r="D149" s="254">
        <v>0</v>
      </c>
      <c r="E149" s="254">
        <v>0</v>
      </c>
      <c r="F149" s="206"/>
    </row>
    <row r="150" spans="1:6" ht="14.1" customHeight="1" thickBot="1" x14ac:dyDescent="0.3">
      <c r="A150" s="249" t="s">
        <v>26</v>
      </c>
      <c r="B150" s="281">
        <f t="shared" ref="B150:E151" si="6">+B46</f>
        <v>21260</v>
      </c>
      <c r="C150" s="281">
        <f t="shared" si="6"/>
        <v>22260</v>
      </c>
      <c r="D150" s="281">
        <f t="shared" si="6"/>
        <v>23260</v>
      </c>
      <c r="E150" s="281">
        <f t="shared" si="6"/>
        <v>23260</v>
      </c>
      <c r="F150" s="206"/>
    </row>
    <row r="151" spans="1:6" ht="14.1" customHeight="1" thickBot="1" x14ac:dyDescent="0.3">
      <c r="A151" s="253" t="s">
        <v>296</v>
      </c>
      <c r="B151" s="254">
        <f t="shared" si="6"/>
        <v>21260</v>
      </c>
      <c r="C151" s="254">
        <f t="shared" si="6"/>
        <v>22260</v>
      </c>
      <c r="D151" s="254">
        <f t="shared" si="6"/>
        <v>23260</v>
      </c>
      <c r="E151" s="254">
        <f t="shared" si="6"/>
        <v>23260</v>
      </c>
      <c r="F151" s="206"/>
    </row>
    <row r="152" spans="1:6" ht="14.1" customHeight="1" thickBot="1" x14ac:dyDescent="0.3">
      <c r="A152" s="253" t="s">
        <v>319</v>
      </c>
      <c r="B152" s="254">
        <v>0</v>
      </c>
      <c r="C152" s="254">
        <v>0</v>
      </c>
      <c r="D152" s="254">
        <v>0</v>
      </c>
      <c r="E152" s="254">
        <v>0</v>
      </c>
      <c r="F152" s="206"/>
    </row>
    <row r="153" spans="1:6" ht="14.1" customHeight="1" thickBot="1" x14ac:dyDescent="0.3">
      <c r="A153" s="249" t="s">
        <v>27</v>
      </c>
      <c r="B153" s="254">
        <v>0</v>
      </c>
      <c r="C153" s="254">
        <v>0</v>
      </c>
      <c r="D153" s="254">
        <v>0</v>
      </c>
      <c r="E153" s="254">
        <v>0</v>
      </c>
      <c r="F153" s="206"/>
    </row>
    <row r="154" spans="1:6" ht="14.1" customHeight="1" thickBot="1" x14ac:dyDescent="0.3">
      <c r="A154" s="253" t="s">
        <v>296</v>
      </c>
      <c r="B154" s="254">
        <v>0</v>
      </c>
      <c r="C154" s="254">
        <v>0</v>
      </c>
      <c r="D154" s="254">
        <v>0</v>
      </c>
      <c r="E154" s="254">
        <v>0</v>
      </c>
      <c r="F154" s="206"/>
    </row>
    <row r="155" spans="1:6" ht="14.1" customHeight="1" thickBot="1" x14ac:dyDescent="0.3">
      <c r="A155" s="253" t="s">
        <v>319</v>
      </c>
      <c r="B155" s="254">
        <v>0</v>
      </c>
      <c r="C155" s="254">
        <v>0</v>
      </c>
      <c r="D155" s="254">
        <v>0</v>
      </c>
      <c r="E155" s="254">
        <v>0</v>
      </c>
      <c r="F155" s="206"/>
    </row>
    <row r="156" spans="1:6" ht="14.1" customHeight="1" thickBot="1" x14ac:dyDescent="0.3">
      <c r="A156" s="249" t="s">
        <v>28</v>
      </c>
      <c r="B156" s="254">
        <v>0</v>
      </c>
      <c r="C156" s="254">
        <v>0</v>
      </c>
      <c r="D156" s="254">
        <v>0</v>
      </c>
      <c r="E156" s="254">
        <v>0</v>
      </c>
      <c r="F156" s="206"/>
    </row>
    <row r="157" spans="1:6" ht="15.75" thickBot="1" x14ac:dyDescent="0.3">
      <c r="A157" s="253" t="s">
        <v>296</v>
      </c>
      <c r="B157" s="254">
        <v>0</v>
      </c>
      <c r="C157" s="254">
        <v>0</v>
      </c>
      <c r="D157" s="254">
        <v>0</v>
      </c>
      <c r="E157" s="254">
        <v>0</v>
      </c>
      <c r="F157" s="206"/>
    </row>
    <row r="158" spans="1:6" ht="28.5" customHeight="1" thickBot="1" x14ac:dyDescent="0.3">
      <c r="A158" s="253" t="s">
        <v>319</v>
      </c>
      <c r="B158" s="254">
        <v>0</v>
      </c>
      <c r="C158" s="254">
        <v>0</v>
      </c>
      <c r="D158" s="254">
        <v>0</v>
      </c>
      <c r="E158" s="254">
        <v>0</v>
      </c>
      <c r="F158" s="206"/>
    </row>
    <row r="159" spans="1:6" ht="14.1" customHeight="1" thickBot="1" x14ac:dyDescent="0.3">
      <c r="A159" s="249" t="s">
        <v>29</v>
      </c>
      <c r="B159" s="254">
        <v>0</v>
      </c>
      <c r="C159" s="254">
        <v>0</v>
      </c>
      <c r="D159" s="254">
        <v>0</v>
      </c>
      <c r="E159" s="254">
        <v>0</v>
      </c>
      <c r="F159" s="206"/>
    </row>
    <row r="160" spans="1:6" ht="14.1" customHeight="1" thickBot="1" x14ac:dyDescent="0.3">
      <c r="A160" s="253" t="s">
        <v>296</v>
      </c>
      <c r="B160" s="254">
        <v>0</v>
      </c>
      <c r="C160" s="254">
        <v>0</v>
      </c>
      <c r="D160" s="254">
        <v>0</v>
      </c>
      <c r="E160" s="254">
        <v>0</v>
      </c>
      <c r="F160" s="206"/>
    </row>
    <row r="161" spans="1:6" ht="14.1" customHeight="1" thickBot="1" x14ac:dyDescent="0.3">
      <c r="A161" s="253" t="s">
        <v>319</v>
      </c>
      <c r="B161" s="254">
        <v>0</v>
      </c>
      <c r="C161" s="254">
        <v>0</v>
      </c>
      <c r="D161" s="254">
        <v>0</v>
      </c>
      <c r="E161" s="254">
        <v>0</v>
      </c>
      <c r="F161" s="206"/>
    </row>
    <row r="162" spans="1:6" ht="15.75" thickBot="1" x14ac:dyDescent="0.3">
      <c r="A162" s="249" t="s">
        <v>30</v>
      </c>
      <c r="B162" s="281">
        <f t="shared" ref="B162:E163" si="7">+B58</f>
        <v>240</v>
      </c>
      <c r="C162" s="281">
        <f t="shared" si="7"/>
        <v>240</v>
      </c>
      <c r="D162" s="281">
        <f t="shared" si="7"/>
        <v>240</v>
      </c>
      <c r="E162" s="281">
        <f t="shared" si="7"/>
        <v>240</v>
      </c>
      <c r="F162" s="206"/>
    </row>
    <row r="163" spans="1:6" ht="15" customHeight="1" thickBot="1" x14ac:dyDescent="0.3">
      <c r="A163" s="253" t="s">
        <v>296</v>
      </c>
      <c r="B163" s="251">
        <f t="shared" si="7"/>
        <v>240</v>
      </c>
      <c r="C163" s="251">
        <f t="shared" si="7"/>
        <v>240</v>
      </c>
      <c r="D163" s="251">
        <f t="shared" si="7"/>
        <v>240</v>
      </c>
      <c r="E163" s="251">
        <f t="shared" si="7"/>
        <v>240</v>
      </c>
      <c r="F163" s="206"/>
    </row>
    <row r="164" spans="1:6" ht="15" customHeight="1" thickBot="1" x14ac:dyDescent="0.3">
      <c r="A164" s="253" t="s">
        <v>319</v>
      </c>
      <c r="B164" s="254">
        <v>0</v>
      </c>
      <c r="C164" s="254">
        <v>0</v>
      </c>
      <c r="D164" s="254">
        <v>0</v>
      </c>
      <c r="E164" s="254">
        <v>0</v>
      </c>
      <c r="F164" s="206"/>
    </row>
    <row r="165" spans="1:6" ht="15.75" thickBot="1" x14ac:dyDescent="0.3">
      <c r="A165" s="249" t="s">
        <v>59</v>
      </c>
      <c r="B165" s="254">
        <v>0</v>
      </c>
      <c r="C165" s="254">
        <v>0</v>
      </c>
      <c r="D165" s="254">
        <v>0</v>
      </c>
      <c r="E165" s="254">
        <v>0</v>
      </c>
      <c r="F165" s="206"/>
    </row>
    <row r="166" spans="1:6" ht="15.75" thickBot="1" x14ac:dyDescent="0.3">
      <c r="A166" s="249" t="s">
        <v>60</v>
      </c>
      <c r="B166" s="281">
        <v>3000</v>
      </c>
      <c r="C166" s="281">
        <v>3000</v>
      </c>
      <c r="D166" s="281">
        <v>3000</v>
      </c>
      <c r="E166" s="282">
        <f>+E121+E83</f>
        <v>3000</v>
      </c>
      <c r="F166" s="206"/>
    </row>
    <row r="167" spans="1:6" ht="18.75" customHeight="1" thickBot="1" x14ac:dyDescent="0.3">
      <c r="A167" s="283" t="s">
        <v>32</v>
      </c>
      <c r="B167" s="284">
        <f>IF(B143-B142=0,0,"Error")</f>
        <v>0</v>
      </c>
      <c r="C167" s="284">
        <f>IF(C143-C142=0,0,"Error")</f>
        <v>0</v>
      </c>
      <c r="D167" s="284">
        <f>IF(D143-D142=0,0,"Error")</f>
        <v>0</v>
      </c>
      <c r="E167" s="285">
        <f>IF(E143-E142=0,0,"Error")</f>
        <v>0</v>
      </c>
      <c r="F167" s="206"/>
    </row>
    <row r="168" spans="1:6" ht="12.75" customHeight="1" x14ac:dyDescent="0.25"/>
    <row r="169" spans="1:6" ht="9" customHeight="1" x14ac:dyDescent="0.25"/>
    <row r="173" spans="1:6" x14ac:dyDescent="0.25">
      <c r="A173" s="206"/>
      <c r="B173" s="206"/>
      <c r="C173" s="206"/>
      <c r="D173" s="206"/>
      <c r="E173" s="206"/>
    </row>
    <row r="174" spans="1:6" x14ac:dyDescent="0.25">
      <c r="A174" s="206"/>
      <c r="B174" s="206"/>
      <c r="C174" s="206"/>
      <c r="D174" s="206"/>
      <c r="E174" s="206"/>
      <c r="F174" s="206"/>
    </row>
    <row r="175" spans="1:6" ht="17.25" customHeight="1" x14ac:dyDescent="0.25">
      <c r="A175" s="206"/>
      <c r="B175" s="206"/>
      <c r="C175" s="206"/>
      <c r="D175" s="206"/>
      <c r="E175" s="206"/>
      <c r="F175" s="206"/>
    </row>
    <row r="176" spans="1:6" x14ac:dyDescent="0.25">
      <c r="A176" s="206"/>
      <c r="B176" s="206"/>
      <c r="C176" s="206"/>
      <c r="D176" s="206"/>
      <c r="E176" s="206"/>
      <c r="F176" s="206"/>
    </row>
    <row r="177" spans="1:6" ht="12.75" customHeight="1" x14ac:dyDescent="0.25">
      <c r="A177" s="206"/>
      <c r="B177" s="206"/>
      <c r="C177" s="206"/>
      <c r="D177" s="206"/>
      <c r="E177" s="206"/>
      <c r="F177" s="206"/>
    </row>
    <row r="178" spans="1:6" ht="9" customHeight="1" x14ac:dyDescent="0.25">
      <c r="A178" s="206"/>
      <c r="B178" s="206"/>
      <c r="C178" s="206"/>
      <c r="D178" s="206"/>
      <c r="E178" s="206"/>
      <c r="F178" s="206"/>
    </row>
    <row r="179" spans="1:6" x14ac:dyDescent="0.25">
      <c r="A179" s="206"/>
      <c r="B179" s="206"/>
      <c r="C179" s="206"/>
      <c r="D179" s="206"/>
      <c r="E179" s="206"/>
      <c r="F179" s="206"/>
    </row>
    <row r="180" spans="1:6" x14ac:dyDescent="0.25">
      <c r="A180" s="206"/>
      <c r="B180" s="206"/>
      <c r="C180" s="206"/>
      <c r="D180" s="206"/>
      <c r="E180" s="206"/>
      <c r="F180" s="206"/>
    </row>
    <row r="181" spans="1:6" x14ac:dyDescent="0.25">
      <c r="A181" s="206"/>
      <c r="B181" s="206"/>
      <c r="C181" s="206"/>
      <c r="D181" s="206"/>
      <c r="E181" s="206"/>
      <c r="F181" s="206"/>
    </row>
    <row r="182" spans="1:6" x14ac:dyDescent="0.25">
      <c r="A182" s="206"/>
      <c r="B182" s="206"/>
      <c r="C182" s="206"/>
      <c r="D182" s="206"/>
      <c r="E182" s="206"/>
      <c r="F182" s="206"/>
    </row>
    <row r="183" spans="1:6" x14ac:dyDescent="0.25">
      <c r="A183" s="206"/>
      <c r="B183" s="206"/>
      <c r="C183" s="206"/>
      <c r="D183" s="206"/>
      <c r="E183" s="206"/>
      <c r="F183" s="206"/>
    </row>
    <row r="184" spans="1:6" x14ac:dyDescent="0.25">
      <c r="A184" s="206"/>
      <c r="B184" s="206"/>
      <c r="C184" s="206"/>
      <c r="D184" s="206"/>
      <c r="E184" s="206"/>
      <c r="F184" s="206"/>
    </row>
    <row r="185" spans="1:6" x14ac:dyDescent="0.25">
      <c r="A185" s="206"/>
      <c r="B185" s="206"/>
      <c r="C185" s="206"/>
      <c r="D185" s="206"/>
      <c r="E185" s="206"/>
      <c r="F185" s="206"/>
    </row>
    <row r="186" spans="1:6" ht="12.75" customHeight="1" x14ac:dyDescent="0.25">
      <c r="A186" s="206"/>
      <c r="B186" s="206"/>
      <c r="C186" s="206"/>
      <c r="D186" s="206"/>
      <c r="E186" s="206"/>
      <c r="F186" s="206"/>
    </row>
    <row r="187" spans="1:6" ht="9" customHeight="1" x14ac:dyDescent="0.25">
      <c r="A187" s="206"/>
      <c r="B187" s="206"/>
      <c r="C187" s="206"/>
      <c r="D187" s="206"/>
      <c r="E187" s="206"/>
      <c r="F187" s="206"/>
    </row>
    <row r="188" spans="1:6" x14ac:dyDescent="0.25">
      <c r="A188" s="206"/>
      <c r="B188" s="206"/>
      <c r="C188" s="206"/>
      <c r="D188" s="206"/>
      <c r="E188" s="206"/>
      <c r="F188" s="206"/>
    </row>
    <row r="189" spans="1:6" x14ac:dyDescent="0.25">
      <c r="A189" s="206"/>
      <c r="B189" s="206"/>
      <c r="C189" s="206"/>
      <c r="D189" s="206"/>
      <c r="E189" s="206"/>
      <c r="F189" s="206"/>
    </row>
    <row r="190" spans="1:6" x14ac:dyDescent="0.25">
      <c r="A190" s="206"/>
      <c r="B190" s="206"/>
      <c r="C190" s="206"/>
      <c r="D190" s="206"/>
      <c r="E190" s="206"/>
      <c r="F190" s="206"/>
    </row>
    <row r="191" spans="1:6" x14ac:dyDescent="0.25">
      <c r="A191" s="206"/>
      <c r="B191" s="206"/>
      <c r="C191" s="206"/>
      <c r="D191" s="206"/>
      <c r="E191" s="206"/>
      <c r="F191" s="206"/>
    </row>
    <row r="192" spans="1:6" x14ac:dyDescent="0.25">
      <c r="A192" s="206"/>
      <c r="B192" s="206"/>
      <c r="C192" s="206"/>
      <c r="D192" s="206"/>
      <c r="E192" s="206"/>
      <c r="F192" s="206"/>
    </row>
    <row r="193" spans="1:6" x14ac:dyDescent="0.25">
      <c r="A193" s="206"/>
      <c r="B193" s="206"/>
      <c r="C193" s="206"/>
      <c r="D193" s="206"/>
      <c r="E193" s="206"/>
      <c r="F193" s="206"/>
    </row>
    <row r="194" spans="1:6" x14ac:dyDescent="0.25">
      <c r="A194" s="206"/>
      <c r="B194" s="206"/>
      <c r="C194" s="206"/>
      <c r="D194" s="206"/>
      <c r="E194" s="206"/>
      <c r="F194" s="206"/>
    </row>
    <row r="195" spans="1:6" ht="17.25" customHeight="1" x14ac:dyDescent="0.25">
      <c r="A195" s="206"/>
      <c r="B195" s="206"/>
      <c r="C195" s="206"/>
      <c r="D195" s="206"/>
      <c r="E195" s="206"/>
      <c r="F195" s="206"/>
    </row>
    <row r="196" spans="1:6" x14ac:dyDescent="0.25">
      <c r="A196" s="206"/>
      <c r="B196" s="206"/>
      <c r="C196" s="206"/>
      <c r="D196" s="206"/>
      <c r="E196" s="206"/>
      <c r="F196" s="206"/>
    </row>
    <row r="197" spans="1:6" ht="12.75" customHeight="1" x14ac:dyDescent="0.25">
      <c r="A197" s="206"/>
      <c r="B197" s="206"/>
      <c r="C197" s="206"/>
      <c r="D197" s="206"/>
      <c r="E197" s="206"/>
      <c r="F197" s="206"/>
    </row>
    <row r="198" spans="1:6" ht="9" customHeight="1" x14ac:dyDescent="0.25">
      <c r="A198" s="206"/>
      <c r="B198" s="206"/>
      <c r="C198" s="206"/>
      <c r="D198" s="206"/>
      <c r="E198" s="206"/>
      <c r="F198" s="206"/>
    </row>
    <row r="199" spans="1:6" x14ac:dyDescent="0.25">
      <c r="A199" s="206"/>
      <c r="B199" s="206"/>
      <c r="C199" s="206"/>
      <c r="D199" s="206"/>
      <c r="E199" s="206"/>
      <c r="F199" s="206"/>
    </row>
    <row r="200" spans="1:6" x14ac:dyDescent="0.25">
      <c r="A200" s="206"/>
      <c r="B200" s="206"/>
      <c r="C200" s="206"/>
      <c r="D200" s="206"/>
      <c r="E200" s="206"/>
      <c r="F200" s="206"/>
    </row>
    <row r="201" spans="1:6" x14ac:dyDescent="0.25">
      <c r="A201" s="206"/>
      <c r="B201" s="206"/>
      <c r="C201" s="206"/>
      <c r="D201" s="206"/>
      <c r="E201" s="206"/>
      <c r="F201" s="206"/>
    </row>
    <row r="202" spans="1:6" x14ac:dyDescent="0.25">
      <c r="A202" s="206"/>
      <c r="B202" s="206"/>
      <c r="C202" s="206"/>
      <c r="D202" s="206"/>
      <c r="E202" s="206"/>
      <c r="F202" s="206"/>
    </row>
    <row r="203" spans="1:6" x14ac:dyDescent="0.25">
      <c r="A203" s="206"/>
      <c r="B203" s="206"/>
      <c r="C203" s="206"/>
      <c r="D203" s="206"/>
      <c r="E203" s="206"/>
      <c r="F203" s="206"/>
    </row>
    <row r="204" spans="1:6" x14ac:dyDescent="0.25">
      <c r="A204" s="206"/>
      <c r="B204" s="206"/>
      <c r="C204" s="206"/>
      <c r="D204" s="206"/>
      <c r="E204" s="206"/>
      <c r="F204" s="206"/>
    </row>
    <row r="205" spans="1:6" x14ac:dyDescent="0.25">
      <c r="A205" s="206"/>
      <c r="B205" s="206"/>
      <c r="C205" s="206"/>
      <c r="D205" s="206"/>
      <c r="E205" s="206"/>
      <c r="F205" s="206"/>
    </row>
    <row r="206" spans="1:6" ht="12.75" customHeight="1" x14ac:dyDescent="0.25">
      <c r="A206" s="206"/>
      <c r="B206" s="206"/>
      <c r="C206" s="206"/>
      <c r="D206" s="206"/>
      <c r="E206" s="206"/>
      <c r="F206" s="206"/>
    </row>
    <row r="207" spans="1:6" ht="9" customHeight="1" x14ac:dyDescent="0.25">
      <c r="A207" s="206"/>
      <c r="B207" s="206"/>
      <c r="C207" s="206"/>
      <c r="D207" s="206"/>
      <c r="E207" s="206"/>
      <c r="F207" s="206"/>
    </row>
    <row r="208" spans="1:6" x14ac:dyDescent="0.25">
      <c r="A208" s="206"/>
      <c r="B208" s="206"/>
      <c r="C208" s="206"/>
      <c r="D208" s="206"/>
      <c r="E208" s="206"/>
      <c r="F208" s="206"/>
    </row>
    <row r="209" spans="1:6" x14ac:dyDescent="0.25">
      <c r="A209" s="206"/>
      <c r="B209" s="206"/>
      <c r="C209" s="206"/>
      <c r="D209" s="206"/>
      <c r="E209" s="206"/>
      <c r="F209" s="206"/>
    </row>
    <row r="210" spans="1:6" x14ac:dyDescent="0.25">
      <c r="A210" s="206"/>
      <c r="B210" s="206"/>
      <c r="C210" s="206"/>
      <c r="D210" s="206"/>
      <c r="E210" s="206"/>
      <c r="F210" s="206"/>
    </row>
    <row r="211" spans="1:6" x14ac:dyDescent="0.25">
      <c r="A211" s="206"/>
      <c r="B211" s="206"/>
      <c r="C211" s="206"/>
      <c r="D211" s="206"/>
      <c r="E211" s="206"/>
      <c r="F211" s="206"/>
    </row>
    <row r="212" spans="1:6" x14ac:dyDescent="0.25">
      <c r="A212" s="206"/>
      <c r="B212" s="206"/>
      <c r="C212" s="206"/>
      <c r="D212" s="206"/>
      <c r="E212" s="206"/>
      <c r="F212" s="206"/>
    </row>
    <row r="213" spans="1:6" x14ac:dyDescent="0.25">
      <c r="A213" s="206"/>
      <c r="B213" s="206"/>
      <c r="C213" s="206"/>
      <c r="D213" s="206"/>
      <c r="E213" s="206"/>
      <c r="F213" s="206"/>
    </row>
    <row r="214" spans="1:6" x14ac:dyDescent="0.25">
      <c r="A214" s="206"/>
      <c r="B214" s="206"/>
      <c r="C214" s="206"/>
      <c r="D214" s="206"/>
      <c r="E214" s="206"/>
      <c r="F214" s="206"/>
    </row>
    <row r="215" spans="1:6" x14ac:dyDescent="0.25">
      <c r="A215" s="206"/>
      <c r="B215" s="206"/>
      <c r="C215" s="206"/>
      <c r="D215" s="206"/>
      <c r="E215" s="206"/>
      <c r="F215" s="206"/>
    </row>
    <row r="216" spans="1:6" ht="17.25" customHeight="1" x14ac:dyDescent="0.25">
      <c r="A216" s="206"/>
      <c r="B216" s="206"/>
      <c r="C216" s="206"/>
      <c r="D216" s="206"/>
      <c r="E216" s="206"/>
      <c r="F216" s="206"/>
    </row>
    <row r="217" spans="1:6" x14ac:dyDescent="0.25">
      <c r="A217" s="206"/>
      <c r="B217" s="206"/>
      <c r="C217" s="206"/>
      <c r="D217" s="206"/>
      <c r="E217" s="206"/>
      <c r="F217" s="206"/>
    </row>
    <row r="218" spans="1:6" ht="12.75" customHeight="1" x14ac:dyDescent="0.25">
      <c r="A218" s="206"/>
      <c r="B218" s="206"/>
      <c r="C218" s="206"/>
      <c r="D218" s="206"/>
      <c r="E218" s="206"/>
      <c r="F218" s="206"/>
    </row>
    <row r="219" spans="1:6" ht="9" customHeight="1" x14ac:dyDescent="0.25">
      <c r="A219" s="206"/>
      <c r="B219" s="206"/>
      <c r="C219" s="206"/>
      <c r="D219" s="206"/>
      <c r="E219" s="206"/>
      <c r="F219" s="206"/>
    </row>
    <row r="220" spans="1:6" x14ac:dyDescent="0.25">
      <c r="A220" s="206"/>
      <c r="B220" s="206"/>
      <c r="C220" s="206"/>
      <c r="D220" s="206"/>
      <c r="E220" s="206"/>
      <c r="F220" s="206"/>
    </row>
    <row r="221" spans="1:6" x14ac:dyDescent="0.25">
      <c r="A221" s="206"/>
      <c r="B221" s="206"/>
      <c r="C221" s="206"/>
      <c r="D221" s="206"/>
      <c r="E221" s="206"/>
      <c r="F221" s="206"/>
    </row>
    <row r="222" spans="1:6" x14ac:dyDescent="0.25">
      <c r="A222" s="206"/>
      <c r="B222" s="206"/>
      <c r="C222" s="206"/>
      <c r="D222" s="206"/>
      <c r="E222" s="206"/>
      <c r="F222" s="206"/>
    </row>
    <row r="223" spans="1:6" x14ac:dyDescent="0.25">
      <c r="A223" s="206"/>
      <c r="B223" s="206"/>
      <c r="C223" s="206"/>
      <c r="D223" s="206"/>
      <c r="E223" s="206"/>
      <c r="F223" s="206"/>
    </row>
    <row r="224" spans="1:6" x14ac:dyDescent="0.25">
      <c r="A224" s="206"/>
      <c r="B224" s="206"/>
      <c r="C224" s="206"/>
      <c r="D224" s="206"/>
      <c r="E224" s="206"/>
      <c r="F224" s="206"/>
    </row>
    <row r="225" spans="1:6" x14ac:dyDescent="0.25">
      <c r="A225" s="206"/>
      <c r="B225" s="206"/>
      <c r="C225" s="206"/>
      <c r="D225" s="206"/>
      <c r="E225" s="206"/>
      <c r="F225" s="206"/>
    </row>
    <row r="226" spans="1:6" x14ac:dyDescent="0.25">
      <c r="A226" s="206"/>
      <c r="B226" s="206"/>
      <c r="C226" s="206"/>
      <c r="D226" s="206"/>
      <c r="E226" s="206"/>
      <c r="F226" s="206"/>
    </row>
    <row r="227" spans="1:6" ht="12.75" customHeight="1" x14ac:dyDescent="0.25">
      <c r="A227" s="206"/>
      <c r="B227" s="206"/>
      <c r="C227" s="206"/>
      <c r="D227" s="206"/>
      <c r="E227" s="206"/>
      <c r="F227" s="206"/>
    </row>
    <row r="228" spans="1:6" ht="9" customHeight="1" x14ac:dyDescent="0.25">
      <c r="A228" s="206"/>
      <c r="B228" s="206"/>
      <c r="C228" s="206"/>
      <c r="D228" s="206"/>
      <c r="E228" s="206"/>
      <c r="F228" s="206"/>
    </row>
    <row r="229" spans="1:6" x14ac:dyDescent="0.25">
      <c r="A229" s="206"/>
      <c r="B229" s="206"/>
      <c r="C229" s="206"/>
      <c r="D229" s="206"/>
      <c r="E229" s="206"/>
      <c r="F229" s="206"/>
    </row>
    <row r="230" spans="1:6" x14ac:dyDescent="0.25">
      <c r="A230" s="206"/>
      <c r="B230" s="206"/>
      <c r="C230" s="206"/>
      <c r="D230" s="206"/>
      <c r="E230" s="206"/>
      <c r="F230" s="206"/>
    </row>
    <row r="231" spans="1:6" x14ac:dyDescent="0.25">
      <c r="A231" s="206"/>
      <c r="B231" s="206"/>
      <c r="C231" s="206"/>
      <c r="D231" s="206"/>
      <c r="E231" s="206"/>
      <c r="F231" s="206"/>
    </row>
    <row r="232" spans="1:6" x14ac:dyDescent="0.25">
      <c r="A232" s="206"/>
      <c r="B232" s="206"/>
      <c r="C232" s="206"/>
      <c r="D232" s="206"/>
      <c r="E232" s="206"/>
      <c r="F232" s="206"/>
    </row>
    <row r="233" spans="1:6" ht="27" customHeight="1" x14ac:dyDescent="0.25">
      <c r="A233" s="206"/>
      <c r="B233" s="206"/>
      <c r="C233" s="206"/>
      <c r="D233" s="206"/>
      <c r="E233" s="206"/>
      <c r="F233" s="206"/>
    </row>
    <row r="234" spans="1:6" x14ac:dyDescent="0.25">
      <c r="A234" s="206"/>
      <c r="B234" s="206"/>
      <c r="C234" s="206"/>
      <c r="D234" s="206"/>
      <c r="E234" s="206"/>
      <c r="F234" s="206"/>
    </row>
    <row r="235" spans="1:6" x14ac:dyDescent="0.25">
      <c r="A235" s="206"/>
      <c r="B235" s="206"/>
      <c r="C235" s="206"/>
      <c r="D235" s="206"/>
      <c r="E235" s="206"/>
      <c r="F235" s="206"/>
    </row>
    <row r="236" spans="1:6" x14ac:dyDescent="0.25">
      <c r="A236" s="206"/>
      <c r="B236" s="206"/>
      <c r="C236" s="206"/>
      <c r="D236" s="206"/>
      <c r="E236" s="206"/>
      <c r="F236" s="206"/>
    </row>
    <row r="237" spans="1:6" x14ac:dyDescent="0.25">
      <c r="A237" s="206"/>
      <c r="B237" s="206"/>
      <c r="C237" s="206"/>
      <c r="D237" s="206"/>
      <c r="E237" s="206"/>
      <c r="F237" s="206"/>
    </row>
    <row r="238" spans="1:6" x14ac:dyDescent="0.25">
      <c r="A238" s="206"/>
      <c r="B238" s="206"/>
      <c r="C238" s="206"/>
      <c r="D238" s="206"/>
      <c r="E238" s="206"/>
      <c r="F238" s="206"/>
    </row>
    <row r="239" spans="1:6" x14ac:dyDescent="0.25">
      <c r="A239" s="206"/>
      <c r="B239" s="206"/>
      <c r="C239" s="206"/>
      <c r="D239" s="206"/>
      <c r="E239" s="206"/>
      <c r="F239" s="206"/>
    </row>
    <row r="240" spans="1:6" x14ac:dyDescent="0.25">
      <c r="A240" s="206"/>
      <c r="B240" s="206"/>
      <c r="C240" s="206"/>
      <c r="D240" s="206"/>
      <c r="E240" s="206"/>
      <c r="F240" s="206"/>
    </row>
    <row r="241" spans="1:6" x14ac:dyDescent="0.25">
      <c r="A241" s="206"/>
      <c r="B241" s="206"/>
      <c r="C241" s="206"/>
      <c r="D241" s="206"/>
      <c r="E241" s="206"/>
      <c r="F241" s="206"/>
    </row>
    <row r="242" spans="1:6" x14ac:dyDescent="0.25">
      <c r="A242" s="206"/>
      <c r="B242" s="206"/>
      <c r="C242" s="206"/>
      <c r="D242" s="206"/>
      <c r="E242" s="206"/>
      <c r="F242" s="206"/>
    </row>
    <row r="243" spans="1:6" x14ac:dyDescent="0.25">
      <c r="A243" s="206"/>
      <c r="B243" s="206"/>
      <c r="C243" s="206"/>
      <c r="D243" s="206"/>
      <c r="E243" s="206"/>
      <c r="F243" s="206"/>
    </row>
    <row r="244" spans="1:6" x14ac:dyDescent="0.25">
      <c r="A244" s="206"/>
      <c r="B244" s="206"/>
      <c r="C244" s="206"/>
      <c r="D244" s="206"/>
      <c r="E244" s="206"/>
      <c r="F244" s="206"/>
    </row>
    <row r="245" spans="1:6" x14ac:dyDescent="0.25">
      <c r="A245" s="206"/>
      <c r="B245" s="206"/>
      <c r="C245" s="206"/>
      <c r="D245" s="206"/>
      <c r="E245" s="206"/>
      <c r="F245" s="206"/>
    </row>
    <row r="246" spans="1:6" x14ac:dyDescent="0.25">
      <c r="A246" s="206"/>
      <c r="B246" s="206"/>
      <c r="C246" s="206"/>
      <c r="D246" s="206"/>
      <c r="E246" s="206"/>
      <c r="F246" s="206"/>
    </row>
    <row r="247" spans="1:6" x14ac:dyDescent="0.25">
      <c r="A247" s="206"/>
      <c r="B247" s="206"/>
      <c r="C247" s="206"/>
      <c r="D247" s="206"/>
      <c r="E247" s="206"/>
      <c r="F247" s="206"/>
    </row>
    <row r="248" spans="1:6" x14ac:dyDescent="0.25">
      <c r="A248" s="206"/>
      <c r="B248" s="206"/>
      <c r="C248" s="206"/>
      <c r="D248" s="206"/>
      <c r="E248" s="206"/>
      <c r="F248" s="206"/>
    </row>
    <row r="249" spans="1:6" x14ac:dyDescent="0.25">
      <c r="A249" s="206"/>
      <c r="B249" s="206"/>
      <c r="C249" s="206"/>
      <c r="D249" s="206"/>
      <c r="E249" s="206"/>
      <c r="F249" s="206"/>
    </row>
    <row r="250" spans="1:6" x14ac:dyDescent="0.25">
      <c r="A250" s="206"/>
      <c r="B250" s="206"/>
      <c r="C250" s="206"/>
      <c r="D250" s="206"/>
      <c r="E250" s="206"/>
      <c r="F250" s="206"/>
    </row>
    <row r="251" spans="1:6" x14ac:dyDescent="0.25">
      <c r="A251" s="206"/>
      <c r="B251" s="206"/>
      <c r="C251" s="206"/>
      <c r="D251" s="206"/>
      <c r="E251" s="206"/>
      <c r="F251" s="206"/>
    </row>
    <row r="252" spans="1:6" x14ac:dyDescent="0.25">
      <c r="A252" s="206"/>
      <c r="B252" s="206"/>
      <c r="C252" s="206"/>
      <c r="D252" s="206"/>
      <c r="E252" s="206"/>
      <c r="F252" s="206"/>
    </row>
    <row r="253" spans="1:6" x14ac:dyDescent="0.25">
      <c r="A253" s="206"/>
      <c r="B253" s="206"/>
      <c r="C253" s="206"/>
      <c r="D253" s="206"/>
      <c r="E253" s="206"/>
      <c r="F253" s="206"/>
    </row>
    <row r="254" spans="1:6" x14ac:dyDescent="0.25">
      <c r="A254" s="206"/>
      <c r="B254" s="206"/>
      <c r="C254" s="206"/>
      <c r="D254" s="206"/>
      <c r="E254" s="206"/>
      <c r="F254" s="206"/>
    </row>
    <row r="255" spans="1:6" x14ac:dyDescent="0.25">
      <c r="A255" s="206"/>
      <c r="B255" s="206"/>
      <c r="C255" s="206"/>
      <c r="D255" s="206"/>
      <c r="E255" s="206"/>
      <c r="F255" s="206"/>
    </row>
    <row r="256" spans="1:6" x14ac:dyDescent="0.25">
      <c r="A256" s="206"/>
      <c r="B256" s="206"/>
      <c r="C256" s="206"/>
      <c r="D256" s="206"/>
      <c r="E256" s="206"/>
      <c r="F256" s="206"/>
    </row>
    <row r="257" spans="1:6" x14ac:dyDescent="0.25">
      <c r="A257" s="206"/>
      <c r="B257" s="206"/>
      <c r="C257" s="206"/>
      <c r="D257" s="206"/>
      <c r="E257" s="206"/>
      <c r="F257" s="206"/>
    </row>
    <row r="258" spans="1:6" x14ac:dyDescent="0.25">
      <c r="A258" s="206"/>
      <c r="B258" s="206"/>
      <c r="C258" s="206"/>
      <c r="D258" s="206"/>
      <c r="E258" s="206"/>
      <c r="F258" s="206"/>
    </row>
    <row r="259" spans="1:6" x14ac:dyDescent="0.25">
      <c r="A259" s="206"/>
      <c r="B259" s="206"/>
      <c r="C259" s="206"/>
      <c r="D259" s="206"/>
      <c r="E259" s="206"/>
      <c r="F259" s="206"/>
    </row>
    <row r="260" spans="1:6" ht="15" customHeight="1" x14ac:dyDescent="0.25">
      <c r="A260" s="206"/>
      <c r="B260" s="206"/>
      <c r="C260" s="206"/>
      <c r="D260" s="206"/>
      <c r="E260" s="206"/>
      <c r="F260" s="206"/>
    </row>
    <row r="261" spans="1:6" x14ac:dyDescent="0.25">
      <c r="A261" s="206"/>
      <c r="B261" s="206"/>
      <c r="C261" s="206"/>
      <c r="D261" s="206"/>
      <c r="E261" s="206"/>
      <c r="F261" s="206"/>
    </row>
    <row r="262" spans="1:6" ht="19.5" customHeight="1" x14ac:dyDescent="0.25">
      <c r="A262" s="206"/>
      <c r="B262" s="206"/>
      <c r="C262" s="206"/>
      <c r="D262" s="206"/>
      <c r="E262" s="206"/>
      <c r="F262" s="206"/>
    </row>
    <row r="263" spans="1:6" x14ac:dyDescent="0.25">
      <c r="A263" s="206"/>
      <c r="B263" s="206"/>
      <c r="C263" s="206"/>
      <c r="D263" s="206"/>
      <c r="E263" s="206"/>
      <c r="F263" s="206"/>
    </row>
    <row r="264" spans="1:6" ht="47.25" customHeight="1" x14ac:dyDescent="0.25">
      <c r="A264" s="206"/>
      <c r="B264" s="206"/>
      <c r="C264" s="206"/>
      <c r="D264" s="206"/>
      <c r="E264" s="206"/>
      <c r="F264" s="206"/>
    </row>
    <row r="265" spans="1:6" x14ac:dyDescent="0.25">
      <c r="A265" s="206"/>
      <c r="B265" s="206"/>
      <c r="C265" s="206"/>
      <c r="D265" s="206"/>
      <c r="E265" s="206"/>
      <c r="F265" s="206"/>
    </row>
    <row r="266" spans="1:6" x14ac:dyDescent="0.25">
      <c r="A266" s="206"/>
      <c r="B266" s="206"/>
      <c r="C266" s="206"/>
      <c r="D266" s="206"/>
      <c r="E266" s="206"/>
      <c r="F266" s="206"/>
    </row>
    <row r="267" spans="1:6" x14ac:dyDescent="0.25">
      <c r="A267" s="206"/>
      <c r="B267" s="206"/>
      <c r="C267" s="206"/>
      <c r="D267" s="206"/>
      <c r="E267" s="206"/>
      <c r="F267" s="206"/>
    </row>
    <row r="268" spans="1:6" x14ac:dyDescent="0.25">
      <c r="A268" s="206"/>
      <c r="B268" s="206"/>
      <c r="C268" s="206"/>
      <c r="D268" s="206"/>
      <c r="E268" s="206"/>
      <c r="F268" s="206"/>
    </row>
    <row r="269" spans="1:6" x14ac:dyDescent="0.25">
      <c r="F269" s="206"/>
    </row>
    <row r="270" spans="1:6" x14ac:dyDescent="0.25">
      <c r="F270" s="206"/>
    </row>
    <row r="271" spans="1:6" x14ac:dyDescent="0.25">
      <c r="F271" s="206"/>
    </row>
  </sheetData>
  <mergeCells count="52">
    <mergeCell ref="A1:E1"/>
    <mergeCell ref="A127:A128"/>
    <mergeCell ref="A135:E135"/>
    <mergeCell ref="A136:A137"/>
    <mergeCell ref="A116:E116"/>
    <mergeCell ref="A117:A118"/>
    <mergeCell ref="B122:E122"/>
    <mergeCell ref="B124:E124"/>
    <mergeCell ref="B125:E125"/>
    <mergeCell ref="B126:E126"/>
    <mergeCell ref="A108:A109"/>
    <mergeCell ref="B86:E86"/>
    <mergeCell ref="B87:E87"/>
    <mergeCell ref="B88:E88"/>
    <mergeCell ref="A89:A90"/>
    <mergeCell ref="A97:E97"/>
    <mergeCell ref="A98:A99"/>
    <mergeCell ref="B103:E103"/>
    <mergeCell ref="D104:E104"/>
    <mergeCell ref="B105:E105"/>
    <mergeCell ref="B106:E106"/>
    <mergeCell ref="B107:E107"/>
    <mergeCell ref="B84:E84"/>
    <mergeCell ref="A38:A39"/>
    <mergeCell ref="A63:E63"/>
    <mergeCell ref="A64:E64"/>
    <mergeCell ref="B65:E65"/>
    <mergeCell ref="D66:E66"/>
    <mergeCell ref="B67:E67"/>
    <mergeCell ref="B68:E68"/>
    <mergeCell ref="B69:E69"/>
    <mergeCell ref="A70:A71"/>
    <mergeCell ref="A78:E78"/>
    <mergeCell ref="A79:A80"/>
    <mergeCell ref="A8:E8"/>
    <mergeCell ref="A37:E37"/>
    <mergeCell ref="A9:E9"/>
    <mergeCell ref="B10:E10"/>
    <mergeCell ref="A11:A12"/>
    <mergeCell ref="B20:E20"/>
    <mergeCell ref="A21:E21"/>
    <mergeCell ref="A24:E24"/>
    <mergeCell ref="A25:E25"/>
    <mergeCell ref="B26:E26"/>
    <mergeCell ref="B27:E27"/>
    <mergeCell ref="B28:E28"/>
    <mergeCell ref="A29:A30"/>
    <mergeCell ref="A2:E2"/>
    <mergeCell ref="A3:E3"/>
    <mergeCell ref="B5:E5"/>
    <mergeCell ref="B6:E6"/>
    <mergeCell ref="B7:E7"/>
  </mergeCells>
  <pageMargins left="0.2" right="0" top="0.75" bottom="0.75" header="0.3" footer="0.3"/>
  <pageSetup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118"/>
  <sheetViews>
    <sheetView view="pageBreakPreview" zoomScale="60" zoomScaleNormal="63" workbookViewId="0">
      <selection sqref="A1:E1"/>
    </sheetView>
  </sheetViews>
  <sheetFormatPr defaultColWidth="8.85546875" defaultRowHeight="15.75" x14ac:dyDescent="0.25"/>
  <cols>
    <col min="1" max="1" width="40.28515625" style="680" customWidth="1"/>
    <col min="2" max="5" width="21.42578125" style="680" customWidth="1"/>
    <col min="6" max="16384" width="8.85546875" style="680"/>
  </cols>
  <sheetData>
    <row r="1" spans="1:6" x14ac:dyDescent="0.25">
      <c r="A1" s="2604" t="s">
        <v>1667</v>
      </c>
      <c r="B1" s="2604"/>
      <c r="C1" s="2604"/>
      <c r="D1" s="2604"/>
      <c r="E1" s="2604"/>
    </row>
    <row r="2" spans="1:6" ht="18" customHeight="1" x14ac:dyDescent="0.25">
      <c r="A2" s="2077" t="s">
        <v>865</v>
      </c>
      <c r="B2" s="2077"/>
      <c r="C2" s="2077"/>
      <c r="D2" s="2077"/>
      <c r="E2" s="2077"/>
      <c r="F2" s="856"/>
    </row>
    <row r="3" spans="1:6" ht="18" customHeight="1" x14ac:dyDescent="0.25">
      <c r="A3" s="1964" t="s">
        <v>866</v>
      </c>
      <c r="B3" s="1964"/>
      <c r="C3" s="1964"/>
      <c r="D3" s="1964"/>
      <c r="E3" s="1964"/>
      <c r="F3" s="681"/>
    </row>
    <row r="4" spans="1:6" ht="16.5" thickBot="1" x14ac:dyDescent="0.3">
      <c r="E4" s="680" t="s">
        <v>141</v>
      </c>
    </row>
    <row r="5" spans="1:6" ht="16.5" thickBot="1" x14ac:dyDescent="0.3">
      <c r="A5" s="929" t="s">
        <v>0</v>
      </c>
      <c r="B5" s="2078" t="str">
        <f>'[37]Formati 1 Misioni'!C9</f>
        <v>MBIKËQYRJA E TREGUT DHE ADVOKACIA E KONKURRENCËS</v>
      </c>
      <c r="C5" s="2078"/>
      <c r="D5" s="2078"/>
      <c r="E5" s="2078"/>
    </row>
    <row r="6" spans="1:6" ht="20.45" customHeight="1" thickBot="1" x14ac:dyDescent="0.3">
      <c r="A6" s="929" t="s">
        <v>1</v>
      </c>
      <c r="B6" s="1663" t="s">
        <v>142</v>
      </c>
      <c r="C6" s="1664"/>
      <c r="D6" s="1664"/>
      <c r="E6" s="2079"/>
    </row>
    <row r="7" spans="1:6" ht="25.15" customHeight="1" thickBot="1" x14ac:dyDescent="0.3">
      <c r="A7" s="929" t="s">
        <v>3</v>
      </c>
      <c r="B7" s="1567" t="s">
        <v>861</v>
      </c>
      <c r="C7" s="1568"/>
      <c r="D7" s="1568"/>
      <c r="E7" s="1569"/>
    </row>
    <row r="8" spans="1:6" ht="17.45" customHeight="1" thickBot="1" x14ac:dyDescent="0.3">
      <c r="A8" s="2080" t="s">
        <v>5</v>
      </c>
      <c r="B8" s="2081"/>
      <c r="C8" s="2081"/>
      <c r="D8" s="2081"/>
      <c r="E8" s="2082"/>
    </row>
    <row r="9" spans="1:6" ht="16.5" thickBot="1" x14ac:dyDescent="0.3">
      <c r="A9" s="2083" t="s">
        <v>1371</v>
      </c>
      <c r="B9" s="2084"/>
      <c r="C9" s="2084"/>
      <c r="D9" s="2084"/>
      <c r="E9" s="2085"/>
    </row>
    <row r="10" spans="1:6" ht="36.75" customHeight="1" thickBot="1" x14ac:dyDescent="0.3">
      <c r="A10" s="2083"/>
      <c r="B10" s="2084"/>
      <c r="C10" s="2084"/>
      <c r="D10" s="2084"/>
      <c r="E10" s="2085"/>
    </row>
    <row r="11" spans="1:6" ht="16.5" thickBot="1" x14ac:dyDescent="0.3">
      <c r="A11" s="2083"/>
      <c r="B11" s="2084"/>
      <c r="C11" s="2084"/>
      <c r="D11" s="2084"/>
      <c r="E11" s="2085"/>
    </row>
    <row r="12" spans="1:6" ht="71.45" customHeight="1" thickBot="1" x14ac:dyDescent="0.3">
      <c r="A12" s="633" t="s">
        <v>6</v>
      </c>
      <c r="B12" s="2086" t="e">
        <f>'[37]Formati 2 Politika Ekzistuese'!D12:G12</f>
        <v>#VALUE!</v>
      </c>
      <c r="C12" s="2087"/>
      <c r="D12" s="2087"/>
      <c r="E12" s="2088"/>
    </row>
    <row r="13" spans="1:6" ht="23.25" customHeight="1" x14ac:dyDescent="0.25">
      <c r="A13" s="1562" t="s">
        <v>61</v>
      </c>
      <c r="B13" s="634">
        <v>2019</v>
      </c>
      <c r="C13" s="634">
        <v>2020</v>
      </c>
      <c r="D13" s="634">
        <v>2021</v>
      </c>
      <c r="E13" s="634">
        <v>2022</v>
      </c>
    </row>
    <row r="14" spans="1:6" ht="16.5" thickBot="1" x14ac:dyDescent="0.3">
      <c r="A14" s="1563"/>
      <c r="B14" s="635" t="s">
        <v>8</v>
      </c>
      <c r="C14" s="635" t="s">
        <v>9</v>
      </c>
      <c r="D14" s="635" t="s">
        <v>9</v>
      </c>
      <c r="E14" s="635" t="s">
        <v>9</v>
      </c>
    </row>
    <row r="15" spans="1:6" ht="48.6" customHeight="1" thickBot="1" x14ac:dyDescent="0.3">
      <c r="A15" s="984" t="str">
        <f>'[37]Formati 2 Politika Ekzistuese'!C15</f>
        <v>Rritja e mundësisë së zgjedhjeve konsumatore(produkte dhe shërbime me cilësi të mirë dhe çmime të ulta</v>
      </c>
      <c r="B15" s="985">
        <f>'[37]Formati 2 Politika Ekzistuese'!D15</f>
        <v>0.5</v>
      </c>
      <c r="C15" s="984" t="str">
        <f>'[37]Formati 2 Politika Ekzistuese'!E15</f>
        <v>Trend rritës</v>
      </c>
      <c r="D15" s="984" t="str">
        <f>'[37]Formati 2 Politika Ekzistuese'!F15</f>
        <v>Trend rritës</v>
      </c>
      <c r="E15" s="984" t="str">
        <f>'[37]Formati 2 Politika Ekzistuese'!G15</f>
        <v>Trend rritës</v>
      </c>
    </row>
    <row r="16" spans="1:6" ht="54.6" customHeight="1" thickBot="1" x14ac:dyDescent="0.3">
      <c r="A16" s="984" t="str">
        <f>'[37]Formati 2 Politika Ekzistuese'!C16</f>
        <v>Rritja e efiçencës së tregjeve nga performanca e ndërmarrjeve duke respektuar rregullat e konkurrencës</v>
      </c>
      <c r="B16" s="985">
        <f>'[37]Formati 2 Politika Ekzistuese'!D16</f>
        <v>0.4</v>
      </c>
      <c r="C16" s="984" t="str">
        <f>'[37]Formati 2 Politika Ekzistuese'!E16</f>
        <v>Trend rritës</v>
      </c>
      <c r="D16" s="984" t="str">
        <f>'[37]Formati 2 Politika Ekzistuese'!F16</f>
        <v>Trend rritës</v>
      </c>
      <c r="E16" s="984" t="str">
        <f>'[37]Formati 2 Politika Ekzistuese'!G16</f>
        <v>Trend rritës</v>
      </c>
    </row>
    <row r="17" spans="1:5" ht="48" customHeight="1" thickBot="1" x14ac:dyDescent="0.3">
      <c r="A17" s="984" t="str">
        <f>'[37]Formati 2 Politika Ekzistuese'!C17</f>
        <v>Ndërgjegjësimi I ndërrmarrjeve dhe konsumatorëve për përfitimet që vinë nga konkurrenca</v>
      </c>
      <c r="B17" s="985">
        <f>'[37]Formati 2 Politika Ekzistuese'!D17</f>
        <v>0.45</v>
      </c>
      <c r="C17" s="984" t="str">
        <f>'[37]Formati 2 Politika Ekzistuese'!E17</f>
        <v>Trend rritës</v>
      </c>
      <c r="D17" s="984" t="str">
        <f>'[37]Formati 2 Politika Ekzistuese'!F17</f>
        <v>Trend rritës</v>
      </c>
      <c r="E17" s="984" t="str">
        <f>'[37]Formati 2 Politika Ekzistuese'!G17</f>
        <v>Trend rritës</v>
      </c>
    </row>
    <row r="18" spans="1:5" ht="34.15" customHeight="1" thickBot="1" x14ac:dyDescent="0.3">
      <c r="A18" s="638" t="s">
        <v>10</v>
      </c>
      <c r="B18" s="1713" t="s">
        <v>1372</v>
      </c>
      <c r="C18" s="1714"/>
      <c r="D18" s="1714"/>
      <c r="E18" s="2089"/>
    </row>
    <row r="19" spans="1:5" ht="23.25" customHeight="1" thickBot="1" x14ac:dyDescent="0.3">
      <c r="A19" s="1567" t="s">
        <v>949</v>
      </c>
      <c r="B19" s="1568"/>
      <c r="C19" s="1568"/>
      <c r="D19" s="1568"/>
      <c r="E19" s="1569"/>
    </row>
    <row r="20" spans="1:5" ht="16.5" thickBot="1" x14ac:dyDescent="0.3">
      <c r="A20" s="984" t="s">
        <v>1373</v>
      </c>
      <c r="B20" s="986">
        <v>40</v>
      </c>
      <c r="C20" s="987" t="s">
        <v>1374</v>
      </c>
      <c r="D20" s="987" t="s">
        <v>1375</v>
      </c>
      <c r="E20" s="987" t="s">
        <v>1376</v>
      </c>
    </row>
    <row r="21" spans="1:5" ht="16.5" thickBot="1" x14ac:dyDescent="0.3">
      <c r="A21" s="984" t="s">
        <v>1377</v>
      </c>
      <c r="B21" s="986">
        <v>50</v>
      </c>
      <c r="C21" s="986">
        <v>52</v>
      </c>
      <c r="D21" s="986">
        <v>54</v>
      </c>
      <c r="E21" s="986">
        <v>55</v>
      </c>
    </row>
    <row r="22" spans="1:5" ht="16.5" thickBot="1" x14ac:dyDescent="0.3">
      <c r="A22" s="984" t="s">
        <v>1378</v>
      </c>
      <c r="B22" s="986">
        <v>30</v>
      </c>
      <c r="C22" s="986">
        <v>35</v>
      </c>
      <c r="D22" s="986">
        <v>40</v>
      </c>
      <c r="E22" s="986">
        <v>40</v>
      </c>
    </row>
    <row r="23" spans="1:5" ht="16.5" thickBot="1" x14ac:dyDescent="0.3">
      <c r="A23" s="984" t="s">
        <v>1379</v>
      </c>
      <c r="B23" s="986">
        <v>35</v>
      </c>
      <c r="C23" s="986">
        <v>40</v>
      </c>
      <c r="D23" s="986">
        <v>45</v>
      </c>
      <c r="E23" s="986">
        <v>50</v>
      </c>
    </row>
    <row r="24" spans="1:5" ht="16.5" thickBot="1" x14ac:dyDescent="0.3">
      <c r="A24" s="643" t="s">
        <v>1380</v>
      </c>
      <c r="B24" s="986">
        <v>35</v>
      </c>
      <c r="C24" s="986">
        <v>40</v>
      </c>
      <c r="D24" s="986">
        <v>40</v>
      </c>
      <c r="E24" s="986">
        <v>40</v>
      </c>
    </row>
    <row r="25" spans="1:5" ht="16.5" thickBot="1" x14ac:dyDescent="0.3">
      <c r="B25" s="988"/>
      <c r="C25" s="988"/>
      <c r="D25" s="988"/>
      <c r="E25" s="988"/>
    </row>
    <row r="26" spans="1:5" ht="16.5" thickBot="1" x14ac:dyDescent="0.3">
      <c r="A26" s="1570" t="s">
        <v>12</v>
      </c>
      <c r="B26" s="1571"/>
      <c r="C26" s="1571"/>
      <c r="D26" s="1571"/>
      <c r="E26" s="1572"/>
    </row>
    <row r="27" spans="1:5" ht="16.5" thickBot="1" x14ac:dyDescent="0.3">
      <c r="A27" s="1570" t="s">
        <v>952</v>
      </c>
      <c r="B27" s="1571"/>
      <c r="C27" s="1571"/>
      <c r="D27" s="1571"/>
      <c r="E27" s="1572"/>
    </row>
    <row r="28" spans="1:5" ht="16.5" thickBot="1" x14ac:dyDescent="0.3">
      <c r="A28" s="642" t="s">
        <v>953</v>
      </c>
      <c r="B28" s="1579" t="s">
        <v>1381</v>
      </c>
      <c r="C28" s="1560"/>
      <c r="D28" s="1560"/>
      <c r="E28" s="1561"/>
    </row>
    <row r="29" spans="1:5" ht="31.15" customHeight="1" thickBot="1" x14ac:dyDescent="0.3">
      <c r="A29" s="643" t="s">
        <v>15</v>
      </c>
      <c r="B29" s="1713" t="s">
        <v>1382</v>
      </c>
      <c r="C29" s="1714"/>
      <c r="D29" s="1714"/>
      <c r="E29" s="2089"/>
    </row>
    <row r="30" spans="1:5" ht="16.5" thickBot="1" x14ac:dyDescent="0.3">
      <c r="A30" s="643" t="s">
        <v>16</v>
      </c>
      <c r="B30" s="1579" t="s">
        <v>1383</v>
      </c>
      <c r="C30" s="1560"/>
      <c r="D30" s="1560"/>
      <c r="E30" s="1561"/>
    </row>
    <row r="31" spans="1:5" ht="12.75" customHeight="1" x14ac:dyDescent="0.25">
      <c r="A31" s="1562"/>
      <c r="B31" s="644">
        <v>2019</v>
      </c>
      <c r="C31" s="644">
        <v>2020</v>
      </c>
      <c r="D31" s="644">
        <v>2021</v>
      </c>
      <c r="E31" s="644">
        <v>2022</v>
      </c>
    </row>
    <row r="32" spans="1:5" ht="12" customHeight="1" thickBot="1" x14ac:dyDescent="0.3">
      <c r="A32" s="1563"/>
      <c r="B32" s="645" t="s">
        <v>8</v>
      </c>
      <c r="C32" s="645" t="s">
        <v>9</v>
      </c>
      <c r="D32" s="645" t="s">
        <v>9</v>
      </c>
      <c r="E32" s="645" t="s">
        <v>9</v>
      </c>
    </row>
    <row r="33" spans="1:5" ht="16.5" thickBot="1" x14ac:dyDescent="0.3">
      <c r="A33" s="643" t="s">
        <v>17</v>
      </c>
      <c r="B33" s="646">
        <v>100</v>
      </c>
      <c r="C33" s="646">
        <v>120</v>
      </c>
      <c r="D33" s="646">
        <v>125</v>
      </c>
      <c r="E33" s="646">
        <v>130</v>
      </c>
    </row>
    <row r="34" spans="1:5" ht="16.5" thickBot="1" x14ac:dyDescent="0.3">
      <c r="A34" s="643" t="s">
        <v>18</v>
      </c>
      <c r="B34" s="646">
        <f>53000+8500+10260+240</f>
        <v>72000</v>
      </c>
      <c r="C34" s="646">
        <v>73000</v>
      </c>
      <c r="D34" s="646">
        <v>73500</v>
      </c>
      <c r="E34" s="646">
        <v>74000</v>
      </c>
    </row>
    <row r="35" spans="1:5" ht="16.5" thickBot="1" x14ac:dyDescent="0.3">
      <c r="A35" s="643" t="s">
        <v>19</v>
      </c>
      <c r="B35" s="646">
        <f>B34/B33</f>
        <v>720</v>
      </c>
      <c r="C35" s="646">
        <f t="shared" ref="C35:E35" si="0">C34/C33</f>
        <v>608.33333333333337</v>
      </c>
      <c r="D35" s="646">
        <f t="shared" si="0"/>
        <v>588</v>
      </c>
      <c r="E35" s="646">
        <f t="shared" si="0"/>
        <v>569.23076923076928</v>
      </c>
    </row>
    <row r="36" spans="1:5" ht="16.5" thickBot="1" x14ac:dyDescent="0.3">
      <c r="A36" s="643" t="s">
        <v>20</v>
      </c>
      <c r="B36" s="647" t="s">
        <v>21</v>
      </c>
      <c r="C36" s="648">
        <f>C33/B33-1</f>
        <v>0.19999999999999996</v>
      </c>
      <c r="D36" s="648">
        <f t="shared" ref="D36:E38" si="1">D33/C33-1</f>
        <v>4.1666666666666741E-2</v>
      </c>
      <c r="E36" s="648">
        <f t="shared" si="1"/>
        <v>4.0000000000000036E-2</v>
      </c>
    </row>
    <row r="37" spans="1:5" ht="16.5" thickBot="1" x14ac:dyDescent="0.3">
      <c r="A37" s="643" t="s">
        <v>22</v>
      </c>
      <c r="B37" s="647" t="s">
        <v>21</v>
      </c>
      <c r="C37" s="648">
        <f>C34/B34-1</f>
        <v>1.388888888888884E-2</v>
      </c>
      <c r="D37" s="648">
        <f t="shared" si="1"/>
        <v>6.8493150684931781E-3</v>
      </c>
      <c r="E37" s="648">
        <f t="shared" si="1"/>
        <v>6.8027210884353817E-3</v>
      </c>
    </row>
    <row r="38" spans="1:5" ht="16.5" thickBot="1" x14ac:dyDescent="0.3">
      <c r="A38" s="643" t="s">
        <v>23</v>
      </c>
      <c r="B38" s="647" t="s">
        <v>21</v>
      </c>
      <c r="C38" s="648">
        <f>C35/B35-1</f>
        <v>-0.15509259259259256</v>
      </c>
      <c r="D38" s="648">
        <f t="shared" si="1"/>
        <v>-3.3424657534246616E-2</v>
      </c>
      <c r="E38" s="648">
        <f t="shared" si="1"/>
        <v>-3.1920460491889013E-2</v>
      </c>
    </row>
    <row r="39" spans="1:5" ht="16.5" thickBot="1" x14ac:dyDescent="0.3">
      <c r="A39" s="1390" t="s">
        <v>902</v>
      </c>
      <c r="B39" s="1391"/>
      <c r="C39" s="1391"/>
      <c r="D39" s="1391"/>
      <c r="E39" s="1392"/>
    </row>
    <row r="40" spans="1:5" ht="12.75" customHeight="1" x14ac:dyDescent="0.25">
      <c r="A40" s="1562"/>
      <c r="B40" s="644">
        <v>2019</v>
      </c>
      <c r="C40" s="644">
        <v>2020</v>
      </c>
      <c r="D40" s="644">
        <v>2021</v>
      </c>
      <c r="E40" s="644">
        <v>2022</v>
      </c>
    </row>
    <row r="41" spans="1:5" ht="9" customHeight="1" thickBot="1" x14ac:dyDescent="0.3">
      <c r="A41" s="1563"/>
      <c r="B41" s="645" t="s">
        <v>8</v>
      </c>
      <c r="C41" s="645" t="s">
        <v>9</v>
      </c>
      <c r="D41" s="645" t="s">
        <v>9</v>
      </c>
      <c r="E41" s="645" t="s">
        <v>9</v>
      </c>
    </row>
    <row r="42" spans="1:5" ht="16.5" thickBot="1" x14ac:dyDescent="0.3">
      <c r="A42" s="649" t="s">
        <v>24</v>
      </c>
      <c r="B42" s="537">
        <v>53000</v>
      </c>
      <c r="C42" s="537">
        <v>54000</v>
      </c>
      <c r="D42" s="537">
        <v>54000</v>
      </c>
      <c r="E42" s="537">
        <v>54500</v>
      </c>
    </row>
    <row r="43" spans="1:5" ht="32.25" thickBot="1" x14ac:dyDescent="0.3">
      <c r="A43" s="649" t="s">
        <v>25</v>
      </c>
      <c r="B43" s="537">
        <v>8500</v>
      </c>
      <c r="C43" s="537">
        <v>8500</v>
      </c>
      <c r="D43" s="537">
        <v>9000</v>
      </c>
      <c r="E43" s="537">
        <v>8900</v>
      </c>
    </row>
    <row r="44" spans="1:5" ht="16.5" thickBot="1" x14ac:dyDescent="0.3">
      <c r="A44" s="649" t="s">
        <v>26</v>
      </c>
      <c r="B44" s="539">
        <v>10260</v>
      </c>
      <c r="C44" s="539">
        <v>10260</v>
      </c>
      <c r="D44" s="539">
        <v>10260</v>
      </c>
      <c r="E44" s="539">
        <v>10360</v>
      </c>
    </row>
    <row r="45" spans="1:5" ht="16.5" thickBot="1" x14ac:dyDescent="0.3">
      <c r="A45" s="649" t="s">
        <v>27</v>
      </c>
      <c r="B45" s="539"/>
      <c r="C45" s="537"/>
      <c r="D45" s="537"/>
      <c r="E45" s="537"/>
    </row>
    <row r="46" spans="1:5" ht="16.5" thickBot="1" x14ac:dyDescent="0.3">
      <c r="A46" s="649" t="s">
        <v>28</v>
      </c>
      <c r="B46" s="539"/>
      <c r="C46" s="537"/>
      <c r="D46" s="537"/>
      <c r="E46" s="537"/>
    </row>
    <row r="47" spans="1:5" ht="16.5" thickBot="1" x14ac:dyDescent="0.3">
      <c r="A47" s="649" t="s">
        <v>29</v>
      </c>
      <c r="B47" s="539"/>
      <c r="C47" s="537"/>
      <c r="D47" s="537"/>
      <c r="E47" s="537"/>
    </row>
    <row r="48" spans="1:5" ht="32.25" thickBot="1" x14ac:dyDescent="0.3">
      <c r="A48" s="649" t="s">
        <v>30</v>
      </c>
      <c r="B48" s="539">
        <v>240</v>
      </c>
      <c r="C48" s="539">
        <v>240</v>
      </c>
      <c r="D48" s="539">
        <v>240</v>
      </c>
      <c r="E48" s="539">
        <v>240</v>
      </c>
    </row>
    <row r="49" spans="1:5" ht="16.5" thickBot="1" x14ac:dyDescent="0.3">
      <c r="A49" s="655" t="s">
        <v>31</v>
      </c>
      <c r="B49" s="539">
        <f>B48+B47+B46+B45+B44+B43+B42</f>
        <v>72000</v>
      </c>
      <c r="C49" s="539">
        <f>C48+C47+C46+C45+C44+C43+C42</f>
        <v>73000</v>
      </c>
      <c r="D49" s="539">
        <f>D48+D47+D46+D45+D44+D43+D42</f>
        <v>73500</v>
      </c>
      <c r="E49" s="539">
        <f>E48+E47+E46+E45+E44+E43+E42</f>
        <v>74000</v>
      </c>
    </row>
    <row r="50" spans="1:5" ht="16.5" thickBot="1" x14ac:dyDescent="0.3">
      <c r="A50" s="656" t="s">
        <v>32</v>
      </c>
      <c r="B50" s="657">
        <f>IF(B49-B34=0,0,"Error")</f>
        <v>0</v>
      </c>
      <c r="C50" s="657">
        <f>IF(C49-C34=0,0,"Error")</f>
        <v>0</v>
      </c>
      <c r="D50" s="657">
        <f>IF(D49-D34=0,0,"Error")</f>
        <v>0</v>
      </c>
      <c r="E50" s="657">
        <f>IF(E49-E34=0,0,"Error")</f>
        <v>0</v>
      </c>
    </row>
    <row r="51" spans="1:5" ht="16.5" thickBot="1" x14ac:dyDescent="0.3">
      <c r="A51" s="1570" t="s">
        <v>46</v>
      </c>
      <c r="B51" s="1571"/>
      <c r="C51" s="1571"/>
      <c r="D51" s="1571"/>
      <c r="E51" s="1572"/>
    </row>
    <row r="52" spans="1:5" ht="16.5" thickBot="1" x14ac:dyDescent="0.3">
      <c r="A52" s="1570" t="s">
        <v>40</v>
      </c>
      <c r="B52" s="1571"/>
      <c r="C52" s="1571"/>
      <c r="D52" s="1571"/>
      <c r="E52" s="1572"/>
    </row>
    <row r="53" spans="1:5" ht="16.5" thickBot="1" x14ac:dyDescent="0.3">
      <c r="A53" s="668" t="s">
        <v>56</v>
      </c>
      <c r="B53" s="2090" t="s">
        <v>1384</v>
      </c>
      <c r="C53" s="2091"/>
      <c r="D53" s="2091"/>
      <c r="E53" s="2092"/>
    </row>
    <row r="54" spans="1:5" ht="16.5" thickBot="1" x14ac:dyDescent="0.3">
      <c r="A54" s="642" t="s">
        <v>14</v>
      </c>
      <c r="B54" s="1592" t="s">
        <v>668</v>
      </c>
      <c r="C54" s="1594"/>
      <c r="D54" s="1594"/>
      <c r="E54" s="1595"/>
    </row>
    <row r="55" spans="1:5" ht="17.25" customHeight="1" thickBot="1" x14ac:dyDescent="0.3">
      <c r="A55" s="643" t="s">
        <v>15</v>
      </c>
      <c r="B55" s="1592" t="s">
        <v>1385</v>
      </c>
      <c r="C55" s="1594"/>
      <c r="D55" s="1594"/>
      <c r="E55" s="1595"/>
    </row>
    <row r="56" spans="1:5" ht="16.5" thickBot="1" x14ac:dyDescent="0.3">
      <c r="A56" s="643" t="s">
        <v>16</v>
      </c>
      <c r="B56" s="1592" t="s">
        <v>137</v>
      </c>
      <c r="C56" s="1594"/>
      <c r="D56" s="1594"/>
      <c r="E56" s="1595"/>
    </row>
    <row r="57" spans="1:5" ht="12.75" customHeight="1" x14ac:dyDescent="0.25">
      <c r="A57" s="1562"/>
      <c r="B57" s="644">
        <v>2019</v>
      </c>
      <c r="C57" s="644">
        <v>2020</v>
      </c>
      <c r="D57" s="644">
        <v>2021</v>
      </c>
      <c r="E57" s="644">
        <v>2022</v>
      </c>
    </row>
    <row r="58" spans="1:5" ht="15" customHeight="1" thickBot="1" x14ac:dyDescent="0.3">
      <c r="A58" s="1563"/>
      <c r="B58" s="645" t="s">
        <v>8</v>
      </c>
      <c r="C58" s="645" t="s">
        <v>9</v>
      </c>
      <c r="D58" s="645" t="s">
        <v>9</v>
      </c>
      <c r="E58" s="645" t="s">
        <v>9</v>
      </c>
    </row>
    <row r="59" spans="1:5" ht="16.5" thickBot="1" x14ac:dyDescent="0.3">
      <c r="A59" s="643" t="s">
        <v>17</v>
      </c>
      <c r="B59" s="646">
        <v>8</v>
      </c>
      <c r="C59" s="646">
        <v>10</v>
      </c>
      <c r="D59" s="646">
        <v>12</v>
      </c>
      <c r="E59" s="646">
        <v>12</v>
      </c>
    </row>
    <row r="60" spans="1:5" ht="16.5" thickBot="1" x14ac:dyDescent="0.3">
      <c r="A60" s="643" t="s">
        <v>18</v>
      </c>
      <c r="B60" s="646">
        <v>1000</v>
      </c>
      <c r="C60" s="646">
        <v>1000</v>
      </c>
      <c r="D60" s="646">
        <v>1000</v>
      </c>
      <c r="E60" s="646">
        <v>1000</v>
      </c>
    </row>
    <row r="61" spans="1:5" ht="16.5" thickBot="1" x14ac:dyDescent="0.3">
      <c r="A61" s="643" t="s">
        <v>19</v>
      </c>
      <c r="B61" s="646">
        <f>B60/B59</f>
        <v>125</v>
      </c>
      <c r="C61" s="646">
        <f t="shared" ref="C61:E61" si="2">C60/C59</f>
        <v>100</v>
      </c>
      <c r="D61" s="646">
        <f t="shared" si="2"/>
        <v>83.333333333333329</v>
      </c>
      <c r="E61" s="646">
        <f t="shared" si="2"/>
        <v>83.333333333333329</v>
      </c>
    </row>
    <row r="62" spans="1:5" ht="16.5" thickBot="1" x14ac:dyDescent="0.3">
      <c r="A62" s="643" t="s">
        <v>20</v>
      </c>
      <c r="B62" s="647" t="s">
        <v>21</v>
      </c>
      <c r="C62" s="648">
        <f>C59/B59-1</f>
        <v>0.25</v>
      </c>
      <c r="D62" s="648">
        <f t="shared" ref="D62:E64" si="3">D59/C59-1</f>
        <v>0.19999999999999996</v>
      </c>
      <c r="E62" s="648">
        <f t="shared" si="3"/>
        <v>0</v>
      </c>
    </row>
    <row r="63" spans="1:5" ht="16.5" thickBot="1" x14ac:dyDescent="0.3">
      <c r="A63" s="643" t="s">
        <v>22</v>
      </c>
      <c r="B63" s="647" t="s">
        <v>21</v>
      </c>
      <c r="C63" s="648">
        <f>C60/B60-1</f>
        <v>0</v>
      </c>
      <c r="D63" s="648">
        <f t="shared" si="3"/>
        <v>0</v>
      </c>
      <c r="E63" s="648">
        <f t="shared" si="3"/>
        <v>0</v>
      </c>
    </row>
    <row r="64" spans="1:5" ht="16.5" thickBot="1" x14ac:dyDescent="0.3">
      <c r="A64" s="643" t="s">
        <v>23</v>
      </c>
      <c r="B64" s="647" t="s">
        <v>21</v>
      </c>
      <c r="C64" s="648">
        <f>C61/B61-1</f>
        <v>-0.19999999999999996</v>
      </c>
      <c r="D64" s="648">
        <f t="shared" si="3"/>
        <v>-0.16666666666666674</v>
      </c>
      <c r="E64" s="648">
        <f t="shared" si="3"/>
        <v>0</v>
      </c>
    </row>
    <row r="65" spans="1:5" ht="16.5" thickBot="1" x14ac:dyDescent="0.3">
      <c r="A65" s="1390" t="s">
        <v>902</v>
      </c>
      <c r="B65" s="1391"/>
      <c r="C65" s="1391"/>
      <c r="D65" s="1391"/>
      <c r="E65" s="1392"/>
    </row>
    <row r="66" spans="1:5" ht="12.75" customHeight="1" x14ac:dyDescent="0.25">
      <c r="A66" s="1562"/>
      <c r="B66" s="644">
        <v>2018</v>
      </c>
      <c r="C66" s="644">
        <v>2019</v>
      </c>
      <c r="D66" s="644">
        <v>2020</v>
      </c>
      <c r="E66" s="644">
        <v>2021</v>
      </c>
    </row>
    <row r="67" spans="1:5" ht="15.6" customHeight="1" thickBot="1" x14ac:dyDescent="0.3">
      <c r="A67" s="1563"/>
      <c r="B67" s="645" t="s">
        <v>8</v>
      </c>
      <c r="C67" s="645" t="s">
        <v>9</v>
      </c>
      <c r="D67" s="645" t="s">
        <v>9</v>
      </c>
      <c r="E67" s="645" t="s">
        <v>9</v>
      </c>
    </row>
    <row r="68" spans="1:5" ht="16.5" thickBot="1" x14ac:dyDescent="0.3">
      <c r="A68" s="649" t="s">
        <v>42</v>
      </c>
      <c r="B68" s="537"/>
      <c r="C68" s="537"/>
      <c r="D68" s="537"/>
      <c r="E68" s="537"/>
    </row>
    <row r="69" spans="1:5" ht="16.5" thickBot="1" x14ac:dyDescent="0.3">
      <c r="A69" s="649" t="s">
        <v>43</v>
      </c>
      <c r="B69" s="539">
        <f>B60</f>
        <v>1000</v>
      </c>
      <c r="C69" s="539">
        <f t="shared" ref="C69:E69" si="4">C60</f>
        <v>1000</v>
      </c>
      <c r="D69" s="539">
        <f t="shared" si="4"/>
        <v>1000</v>
      </c>
      <c r="E69" s="539">
        <f t="shared" si="4"/>
        <v>1000</v>
      </c>
    </row>
    <row r="70" spans="1:5" ht="16.5" thickBot="1" x14ac:dyDescent="0.3">
      <c r="A70" s="655" t="s">
        <v>31</v>
      </c>
      <c r="B70" s="539">
        <f>B69+B68</f>
        <v>1000</v>
      </c>
      <c r="C70" s="539">
        <f t="shared" ref="C70:E70" si="5">C69+C68</f>
        <v>1000</v>
      </c>
      <c r="D70" s="539">
        <f t="shared" si="5"/>
        <v>1000</v>
      </c>
      <c r="E70" s="539">
        <f t="shared" si="5"/>
        <v>1000</v>
      </c>
    </row>
    <row r="71" spans="1:5" x14ac:dyDescent="0.25">
      <c r="A71" s="2093" t="s">
        <v>44</v>
      </c>
      <c r="B71" s="2096"/>
      <c r="C71" s="2097"/>
      <c r="D71" s="2097"/>
      <c r="E71" s="2098"/>
    </row>
    <row r="72" spans="1:5" x14ac:dyDescent="0.25">
      <c r="A72" s="2094"/>
      <c r="B72" s="2099"/>
      <c r="C72" s="2100"/>
      <c r="D72" s="2100"/>
      <c r="E72" s="2101"/>
    </row>
    <row r="73" spans="1:5" ht="16.5" thickBot="1" x14ac:dyDescent="0.3">
      <c r="A73" s="2095"/>
      <c r="B73" s="2102"/>
      <c r="C73" s="2103"/>
      <c r="D73" s="2103"/>
      <c r="E73" s="2104"/>
    </row>
    <row r="74" spans="1:5" ht="16.5" thickBot="1" x14ac:dyDescent="0.3">
      <c r="A74" s="1570" t="s">
        <v>46</v>
      </c>
      <c r="B74" s="1571"/>
      <c r="C74" s="1571"/>
      <c r="D74" s="1571"/>
      <c r="E74" s="1572"/>
    </row>
    <row r="75" spans="1:5" ht="16.5" thickBot="1" x14ac:dyDescent="0.3">
      <c r="A75" s="1570" t="s">
        <v>47</v>
      </c>
      <c r="B75" s="1571"/>
      <c r="C75" s="1571"/>
      <c r="D75" s="1571"/>
      <c r="E75" s="1572"/>
    </row>
    <row r="76" spans="1:5" ht="16.5" thickBot="1" x14ac:dyDescent="0.3">
      <c r="A76" s="668" t="s">
        <v>45</v>
      </c>
      <c r="B76" s="2105" t="s">
        <v>1386</v>
      </c>
      <c r="C76" s="2106"/>
      <c r="D76" s="2106"/>
      <c r="E76" s="2107"/>
    </row>
    <row r="77" spans="1:5" ht="16.5" thickBot="1" x14ac:dyDescent="0.3">
      <c r="A77" s="642" t="s">
        <v>14</v>
      </c>
      <c r="B77" s="1592" t="s">
        <v>588</v>
      </c>
      <c r="C77" s="1594"/>
      <c r="D77" s="1594"/>
      <c r="E77" s="1595"/>
    </row>
    <row r="78" spans="1:5" ht="16.5" thickBot="1" x14ac:dyDescent="0.3">
      <c r="A78" s="643" t="s">
        <v>15</v>
      </c>
      <c r="B78" s="1592" t="s">
        <v>1387</v>
      </c>
      <c r="C78" s="1594"/>
      <c r="D78" s="1594"/>
      <c r="E78" s="1595"/>
    </row>
    <row r="79" spans="1:5" ht="16.5" thickBot="1" x14ac:dyDescent="0.3">
      <c r="A79" s="643" t="s">
        <v>16</v>
      </c>
      <c r="B79" s="1592" t="s">
        <v>52</v>
      </c>
      <c r="C79" s="1594"/>
      <c r="D79" s="1594"/>
      <c r="E79" s="1595"/>
    </row>
    <row r="80" spans="1:5" x14ac:dyDescent="0.25">
      <c r="A80" s="1562"/>
      <c r="B80" s="644">
        <v>2019</v>
      </c>
      <c r="C80" s="644">
        <v>2020</v>
      </c>
      <c r="D80" s="644">
        <v>2021</v>
      </c>
      <c r="E80" s="644">
        <v>2022</v>
      </c>
    </row>
    <row r="81" spans="1:5" ht="16.5" thickBot="1" x14ac:dyDescent="0.3">
      <c r="A81" s="1563"/>
      <c r="B81" s="645" t="s">
        <v>8</v>
      </c>
      <c r="C81" s="645" t="s">
        <v>9</v>
      </c>
      <c r="D81" s="645" t="s">
        <v>9</v>
      </c>
      <c r="E81" s="645" t="s">
        <v>9</v>
      </c>
    </row>
    <row r="82" spans="1:5" ht="16.5" thickBot="1" x14ac:dyDescent="0.3">
      <c r="A82" s="643" t="s">
        <v>17</v>
      </c>
      <c r="B82" s="646">
        <v>1</v>
      </c>
      <c r="C82" s="646">
        <v>0</v>
      </c>
      <c r="D82" s="646">
        <v>0</v>
      </c>
      <c r="E82" s="646">
        <v>0</v>
      </c>
    </row>
    <row r="83" spans="1:5" ht="16.5" thickBot="1" x14ac:dyDescent="0.3">
      <c r="A83" s="643" t="s">
        <v>18</v>
      </c>
      <c r="B83" s="646">
        <v>2500</v>
      </c>
      <c r="C83" s="646">
        <v>0</v>
      </c>
      <c r="D83" s="646">
        <v>0</v>
      </c>
      <c r="E83" s="646">
        <v>0</v>
      </c>
    </row>
    <row r="84" spans="1:5" ht="16.5" thickBot="1" x14ac:dyDescent="0.3">
      <c r="A84" s="643" t="s">
        <v>19</v>
      </c>
      <c r="B84" s="646">
        <f>B83/B82</f>
        <v>2500</v>
      </c>
      <c r="C84" s="646" t="e">
        <f t="shared" ref="C84:E84" si="6">C83/C82</f>
        <v>#DIV/0!</v>
      </c>
      <c r="D84" s="646" t="e">
        <f t="shared" si="6"/>
        <v>#DIV/0!</v>
      </c>
      <c r="E84" s="646" t="e">
        <f t="shared" si="6"/>
        <v>#DIV/0!</v>
      </c>
    </row>
    <row r="85" spans="1:5" ht="16.5" thickBot="1" x14ac:dyDescent="0.3">
      <c r="A85" s="643" t="s">
        <v>20</v>
      </c>
      <c r="B85" s="647" t="s">
        <v>21</v>
      </c>
      <c r="C85" s="648">
        <f>C82/B82-1</f>
        <v>-1</v>
      </c>
      <c r="D85" s="648" t="e">
        <f t="shared" ref="D85:E87" si="7">D82/C82-1</f>
        <v>#DIV/0!</v>
      </c>
      <c r="E85" s="648" t="e">
        <f t="shared" si="7"/>
        <v>#DIV/0!</v>
      </c>
    </row>
    <row r="86" spans="1:5" ht="16.5" thickBot="1" x14ac:dyDescent="0.3">
      <c r="A86" s="643" t="s">
        <v>22</v>
      </c>
      <c r="B86" s="647" t="s">
        <v>21</v>
      </c>
      <c r="C86" s="648">
        <f>C83/B83-1</f>
        <v>-1</v>
      </c>
      <c r="D86" s="648" t="e">
        <f t="shared" si="7"/>
        <v>#DIV/0!</v>
      </c>
      <c r="E86" s="648" t="e">
        <f t="shared" si="7"/>
        <v>#DIV/0!</v>
      </c>
    </row>
    <row r="87" spans="1:5" ht="16.5" thickBot="1" x14ac:dyDescent="0.3">
      <c r="A87" s="643" t="s">
        <v>23</v>
      </c>
      <c r="B87" s="647" t="s">
        <v>21</v>
      </c>
      <c r="C87" s="648" t="e">
        <f>C84/B84-1</f>
        <v>#DIV/0!</v>
      </c>
      <c r="D87" s="648" t="e">
        <f t="shared" si="7"/>
        <v>#DIV/0!</v>
      </c>
      <c r="E87" s="648" t="e">
        <f t="shared" si="7"/>
        <v>#DIV/0!</v>
      </c>
    </row>
    <row r="88" spans="1:5" ht="16.5" thickBot="1" x14ac:dyDescent="0.3">
      <c r="A88" s="1390" t="s">
        <v>902</v>
      </c>
      <c r="B88" s="1391"/>
      <c r="C88" s="1391"/>
      <c r="D88" s="1391"/>
      <c r="E88" s="1392"/>
    </row>
    <row r="89" spans="1:5" x14ac:dyDescent="0.25">
      <c r="A89" s="1562"/>
      <c r="B89" s="644">
        <v>2019</v>
      </c>
      <c r="C89" s="644">
        <v>2020</v>
      </c>
      <c r="D89" s="644">
        <v>2021</v>
      </c>
      <c r="E89" s="644">
        <v>2022</v>
      </c>
    </row>
    <row r="90" spans="1:5" ht="16.5" thickBot="1" x14ac:dyDescent="0.3">
      <c r="A90" s="1563"/>
      <c r="B90" s="645" t="s">
        <v>8</v>
      </c>
      <c r="C90" s="645" t="s">
        <v>9</v>
      </c>
      <c r="D90" s="645" t="s">
        <v>9</v>
      </c>
      <c r="E90" s="645" t="s">
        <v>9</v>
      </c>
    </row>
    <row r="91" spans="1:5" ht="16.5" thickBot="1" x14ac:dyDescent="0.3">
      <c r="A91" s="649" t="s">
        <v>42</v>
      </c>
      <c r="B91" s="537"/>
      <c r="C91" s="537"/>
      <c r="D91" s="537"/>
      <c r="E91" s="537"/>
    </row>
    <row r="92" spans="1:5" ht="16.5" thickBot="1" x14ac:dyDescent="0.3">
      <c r="A92" s="649" t="s">
        <v>43</v>
      </c>
      <c r="B92" s="539">
        <f>B83</f>
        <v>2500</v>
      </c>
      <c r="C92" s="539">
        <v>0</v>
      </c>
      <c r="D92" s="539">
        <v>0</v>
      </c>
      <c r="E92" s="539">
        <v>0</v>
      </c>
    </row>
    <row r="93" spans="1:5" ht="16.5" thickBot="1" x14ac:dyDescent="0.3">
      <c r="A93" s="655" t="s">
        <v>31</v>
      </c>
      <c r="B93" s="539">
        <f>B92+B91</f>
        <v>2500</v>
      </c>
      <c r="C93" s="539">
        <f t="shared" ref="C93:D93" si="8">C92+C91</f>
        <v>0</v>
      </c>
      <c r="D93" s="539">
        <f t="shared" si="8"/>
        <v>0</v>
      </c>
      <c r="E93" s="539">
        <f>E92+E91</f>
        <v>0</v>
      </c>
    </row>
    <row r="94" spans="1:5" ht="16.5" thickBot="1" x14ac:dyDescent="0.3">
      <c r="A94" s="675"/>
      <c r="B94" s="676"/>
      <c r="C94" s="676"/>
      <c r="D94" s="676"/>
      <c r="E94" s="676"/>
    </row>
    <row r="95" spans="1:5" ht="37.15" customHeight="1" thickBot="1" x14ac:dyDescent="0.3">
      <c r="A95" s="638" t="s">
        <v>57</v>
      </c>
      <c r="B95" s="677">
        <f>B34+B60+B83</f>
        <v>75500</v>
      </c>
      <c r="C95" s="677">
        <f t="shared" ref="C95:E95" si="9">C34+C60+C83</f>
        <v>74000</v>
      </c>
      <c r="D95" s="677">
        <f t="shared" si="9"/>
        <v>74500</v>
      </c>
      <c r="E95" s="677">
        <f t="shared" si="9"/>
        <v>75000</v>
      </c>
    </row>
    <row r="96" spans="1:5" ht="32.25" thickBot="1" x14ac:dyDescent="0.3">
      <c r="A96" s="638" t="s">
        <v>58</v>
      </c>
      <c r="B96" s="677">
        <f>B98+B100+B102+B104+B106+B108+B110+B112+B114</f>
        <v>75500</v>
      </c>
      <c r="C96" s="677">
        <f>C98+C100+C102+C104+C106+C108+C110+C112+C114</f>
        <v>74000</v>
      </c>
      <c r="D96" s="677">
        <f>D98+D100+D102+D104+D106+D108+D110+D112+D114</f>
        <v>74500</v>
      </c>
      <c r="E96" s="677">
        <f>E98+E100+E102+E104+E106+E108+E110+E112+E114</f>
        <v>75000</v>
      </c>
    </row>
    <row r="97" spans="1:5" ht="32.25" thickBot="1" x14ac:dyDescent="0.3">
      <c r="A97" s="989" t="s">
        <v>965</v>
      </c>
      <c r="B97" s="990"/>
      <c r="C97" s="991">
        <f>C96/B96-1</f>
        <v>-1.9867549668874163E-2</v>
      </c>
      <c r="D97" s="991">
        <f t="shared" ref="D97:E97" si="10">D96/C96-1</f>
        <v>6.7567567567567988E-3</v>
      </c>
      <c r="E97" s="991">
        <f t="shared" si="10"/>
        <v>6.7114093959732557E-3</v>
      </c>
    </row>
    <row r="98" spans="1:5" ht="16.5" thickBot="1" x14ac:dyDescent="0.3">
      <c r="A98" s="649" t="s">
        <v>24</v>
      </c>
      <c r="B98" s="537">
        <f>B42</f>
        <v>53000</v>
      </c>
      <c r="C98" s="537">
        <f t="shared" ref="C98:E98" si="11">C42</f>
        <v>54000</v>
      </c>
      <c r="D98" s="537">
        <f t="shared" si="11"/>
        <v>54000</v>
      </c>
      <c r="E98" s="537">
        <f t="shared" si="11"/>
        <v>54500</v>
      </c>
    </row>
    <row r="99" spans="1:5" ht="16.5" thickBot="1" x14ac:dyDescent="0.3">
      <c r="A99" s="650" t="s">
        <v>1345</v>
      </c>
      <c r="B99" s="539"/>
      <c r="C99" s="659">
        <f>C98/B98-1</f>
        <v>1.8867924528301883E-2</v>
      </c>
      <c r="D99" s="659">
        <f t="shared" ref="D99:E99" si="12">D98/C98-1</f>
        <v>0</v>
      </c>
      <c r="E99" s="659">
        <f t="shared" si="12"/>
        <v>9.2592592592593004E-3</v>
      </c>
    </row>
    <row r="100" spans="1:5" ht="32.25" thickBot="1" x14ac:dyDescent="0.3">
      <c r="A100" s="649" t="s">
        <v>25</v>
      </c>
      <c r="B100" s="537">
        <f>B43</f>
        <v>8500</v>
      </c>
      <c r="C100" s="537">
        <f t="shared" ref="C100:E100" si="13">C43</f>
        <v>8500</v>
      </c>
      <c r="D100" s="537">
        <f t="shared" si="13"/>
        <v>9000</v>
      </c>
      <c r="E100" s="537">
        <f t="shared" si="13"/>
        <v>8900</v>
      </c>
    </row>
    <row r="101" spans="1:5" ht="32.25" thickBot="1" x14ac:dyDescent="0.3">
      <c r="A101" s="650" t="s">
        <v>1346</v>
      </c>
      <c r="B101" s="539"/>
      <c r="C101" s="659">
        <f>C100/B100-1</f>
        <v>0</v>
      </c>
      <c r="D101" s="659">
        <f t="shared" ref="D101:E101" si="14">D100/C100-1</f>
        <v>5.8823529411764719E-2</v>
      </c>
      <c r="E101" s="659">
        <f t="shared" si="14"/>
        <v>-1.1111111111111072E-2</v>
      </c>
    </row>
    <row r="102" spans="1:5" ht="16.5" thickBot="1" x14ac:dyDescent="0.3">
      <c r="A102" s="649" t="s">
        <v>26</v>
      </c>
      <c r="B102" s="537">
        <f>B44</f>
        <v>10260</v>
      </c>
      <c r="C102" s="537">
        <f t="shared" ref="C102:E102" si="15">C44</f>
        <v>10260</v>
      </c>
      <c r="D102" s="537">
        <f t="shared" si="15"/>
        <v>10260</v>
      </c>
      <c r="E102" s="537">
        <f t="shared" si="15"/>
        <v>10360</v>
      </c>
    </row>
    <row r="103" spans="1:5" ht="16.5" thickBot="1" x14ac:dyDescent="0.3">
      <c r="A103" s="650" t="s">
        <v>1347</v>
      </c>
      <c r="B103" s="539"/>
      <c r="C103" s="659">
        <f>C102/B102-1</f>
        <v>0</v>
      </c>
      <c r="D103" s="659">
        <f t="shared" ref="D103:E103" si="16">D102/C102-1</f>
        <v>0</v>
      </c>
      <c r="E103" s="659">
        <f t="shared" si="16"/>
        <v>9.74658869395717E-3</v>
      </c>
    </row>
    <row r="104" spans="1:5" ht="16.5" thickBot="1" x14ac:dyDescent="0.3">
      <c r="A104" s="649" t="s">
        <v>27</v>
      </c>
      <c r="B104" s="537">
        <v>0</v>
      </c>
      <c r="C104" s="537">
        <v>0</v>
      </c>
      <c r="D104" s="537">
        <v>0</v>
      </c>
      <c r="E104" s="537">
        <v>0</v>
      </c>
    </row>
    <row r="105" spans="1:5" ht="16.5" thickBot="1" x14ac:dyDescent="0.3">
      <c r="A105" s="650" t="s">
        <v>1348</v>
      </c>
      <c r="B105" s="539"/>
      <c r="C105" s="659" t="e">
        <f>C104/B104-1</f>
        <v>#DIV/0!</v>
      </c>
      <c r="D105" s="659" t="e">
        <f t="shared" ref="D105:E105" si="17">D104/C104-1</f>
        <v>#DIV/0!</v>
      </c>
      <c r="E105" s="659" t="e">
        <f t="shared" si="17"/>
        <v>#DIV/0!</v>
      </c>
    </row>
    <row r="106" spans="1:5" ht="16.5" thickBot="1" x14ac:dyDescent="0.3">
      <c r="A106" s="649" t="s">
        <v>28</v>
      </c>
      <c r="B106" s="537">
        <v>0</v>
      </c>
      <c r="C106" s="537">
        <v>0</v>
      </c>
      <c r="D106" s="537">
        <v>0</v>
      </c>
      <c r="E106" s="537">
        <v>0</v>
      </c>
    </row>
    <row r="107" spans="1:5" ht="16.5" thickBot="1" x14ac:dyDescent="0.3">
      <c r="A107" s="650" t="s">
        <v>1349</v>
      </c>
      <c r="B107" s="539"/>
      <c r="C107" s="659" t="e">
        <f>C106/B106-1</f>
        <v>#DIV/0!</v>
      </c>
      <c r="D107" s="659" t="e">
        <f t="shared" ref="D107:E107" si="18">D106/C106-1</f>
        <v>#DIV/0!</v>
      </c>
      <c r="E107" s="659" t="e">
        <f t="shared" si="18"/>
        <v>#DIV/0!</v>
      </c>
    </row>
    <row r="108" spans="1:5" ht="16.5" thickBot="1" x14ac:dyDescent="0.3">
      <c r="A108" s="649" t="s">
        <v>29</v>
      </c>
      <c r="B108" s="537">
        <v>0</v>
      </c>
      <c r="C108" s="537">
        <v>0</v>
      </c>
      <c r="D108" s="537">
        <v>0</v>
      </c>
      <c r="E108" s="537">
        <v>0</v>
      </c>
    </row>
    <row r="109" spans="1:5" ht="16.5" thickBot="1" x14ac:dyDescent="0.3">
      <c r="A109" s="650" t="s">
        <v>1350</v>
      </c>
      <c r="B109" s="539"/>
      <c r="C109" s="659" t="e">
        <f>C108/B108-1</f>
        <v>#DIV/0!</v>
      </c>
      <c r="D109" s="659" t="e">
        <f t="shared" ref="D109:E109" si="19">D108/C108-1</f>
        <v>#DIV/0!</v>
      </c>
      <c r="E109" s="659" t="e">
        <f t="shared" si="19"/>
        <v>#DIV/0!</v>
      </c>
    </row>
    <row r="110" spans="1:5" ht="32.25" thickBot="1" x14ac:dyDescent="0.3">
      <c r="A110" s="649" t="s">
        <v>30</v>
      </c>
      <c r="B110" s="537">
        <f>B48</f>
        <v>240</v>
      </c>
      <c r="C110" s="537">
        <f t="shared" ref="C110:E110" si="20">C48</f>
        <v>240</v>
      </c>
      <c r="D110" s="537">
        <f t="shared" si="20"/>
        <v>240</v>
      </c>
      <c r="E110" s="537">
        <f t="shared" si="20"/>
        <v>240</v>
      </c>
    </row>
    <row r="111" spans="1:5" ht="32.25" thickBot="1" x14ac:dyDescent="0.3">
      <c r="A111" s="650" t="s">
        <v>1351</v>
      </c>
      <c r="B111" s="539"/>
      <c r="C111" s="659">
        <f>C110/B110-1</f>
        <v>0</v>
      </c>
      <c r="D111" s="659">
        <f t="shared" ref="D111:E111" si="21">D110/C110-1</f>
        <v>0</v>
      </c>
      <c r="E111" s="659">
        <f t="shared" si="21"/>
        <v>0</v>
      </c>
    </row>
    <row r="112" spans="1:5" ht="16.5" thickBot="1" x14ac:dyDescent="0.3">
      <c r="A112" s="649" t="s">
        <v>59</v>
      </c>
      <c r="B112" s="537">
        <f>B68</f>
        <v>0</v>
      </c>
      <c r="C112" s="537">
        <f t="shared" ref="C112:E112" si="22">C68</f>
        <v>0</v>
      </c>
      <c r="D112" s="537">
        <f t="shared" si="22"/>
        <v>0</v>
      </c>
      <c r="E112" s="537">
        <f t="shared" si="22"/>
        <v>0</v>
      </c>
    </row>
    <row r="113" spans="1:5" ht="16.5" thickBot="1" x14ac:dyDescent="0.3">
      <c r="A113" s="650" t="s">
        <v>1352</v>
      </c>
      <c r="B113" s="539"/>
      <c r="C113" s="659" t="e">
        <f>C112/B112-1</f>
        <v>#DIV/0!</v>
      </c>
      <c r="D113" s="659" t="e">
        <f t="shared" ref="D113:E113" si="23">D112/C112-1</f>
        <v>#DIV/0!</v>
      </c>
      <c r="E113" s="659" t="e">
        <f t="shared" si="23"/>
        <v>#DIV/0!</v>
      </c>
    </row>
    <row r="114" spans="1:5" ht="16.5" thickBot="1" x14ac:dyDescent="0.3">
      <c r="A114" s="649" t="s">
        <v>60</v>
      </c>
      <c r="B114" s="537">
        <f>B93+B70</f>
        <v>3500</v>
      </c>
      <c r="C114" s="537">
        <f>C93+C70</f>
        <v>1000</v>
      </c>
      <c r="D114" s="537">
        <f t="shared" ref="D114" si="24">D93+D70</f>
        <v>1000</v>
      </c>
      <c r="E114" s="537">
        <v>1000</v>
      </c>
    </row>
    <row r="115" spans="1:5" ht="16.5" thickBot="1" x14ac:dyDescent="0.3">
      <c r="A115" s="650" t="s">
        <v>1353</v>
      </c>
      <c r="B115" s="539"/>
      <c r="C115" s="659">
        <f>C114/B114-1</f>
        <v>-0.7142857142857143</v>
      </c>
      <c r="D115" s="659">
        <f t="shared" ref="D115:E115" si="25">D114/C114-1</f>
        <v>0</v>
      </c>
      <c r="E115" s="659">
        <f t="shared" si="25"/>
        <v>0</v>
      </c>
    </row>
    <row r="116" spans="1:5" ht="16.5" thickBot="1" x14ac:dyDescent="0.3">
      <c r="A116" s="656" t="s">
        <v>32</v>
      </c>
      <c r="B116" s="657">
        <f>IF(B96-B95=0,0,"Error")</f>
        <v>0</v>
      </c>
      <c r="C116" s="657">
        <f>IF(C96-C95=0,0,"Error")</f>
        <v>0</v>
      </c>
      <c r="D116" s="657">
        <f>IF(D96-D95=0,0,"Error")</f>
        <v>0</v>
      </c>
      <c r="E116" s="657">
        <f t="shared" ref="E116" si="26">IF(E96-E95=0,0,"Error")</f>
        <v>0</v>
      </c>
    </row>
    <row r="117" spans="1:5" ht="31.9" customHeight="1" thickBot="1" x14ac:dyDescent="0.3">
      <c r="A117" s="992" t="s">
        <v>966</v>
      </c>
      <c r="B117" s="537">
        <v>46</v>
      </c>
      <c r="C117" s="537">
        <v>48</v>
      </c>
      <c r="D117" s="537">
        <v>50</v>
      </c>
      <c r="E117" s="537">
        <v>52</v>
      </c>
    </row>
    <row r="118" spans="1:5" ht="36" customHeight="1" thickBot="1" x14ac:dyDescent="0.3">
      <c r="A118" s="992" t="s">
        <v>967</v>
      </c>
      <c r="B118" s="537">
        <v>4</v>
      </c>
      <c r="C118" s="537">
        <v>4</v>
      </c>
      <c r="D118" s="537">
        <v>4</v>
      </c>
      <c r="E118" s="537">
        <v>2</v>
      </c>
    </row>
  </sheetData>
  <mergeCells count="40">
    <mergeCell ref="A1:E1"/>
    <mergeCell ref="A80:A81"/>
    <mergeCell ref="A88:E88"/>
    <mergeCell ref="A89:A90"/>
    <mergeCell ref="A74:E74"/>
    <mergeCell ref="A75:E75"/>
    <mergeCell ref="B76:E76"/>
    <mergeCell ref="B77:E77"/>
    <mergeCell ref="B78:E78"/>
    <mergeCell ref="B79:E79"/>
    <mergeCell ref="B56:E56"/>
    <mergeCell ref="A57:A58"/>
    <mergeCell ref="A65:E65"/>
    <mergeCell ref="A66:A67"/>
    <mergeCell ref="A71:A73"/>
    <mergeCell ref="B71:E73"/>
    <mergeCell ref="B55:E55"/>
    <mergeCell ref="A27:E27"/>
    <mergeCell ref="B28:E28"/>
    <mergeCell ref="B29:E29"/>
    <mergeCell ref="B30:E30"/>
    <mergeCell ref="A31:A32"/>
    <mergeCell ref="A39:E39"/>
    <mergeCell ref="A40:A41"/>
    <mergeCell ref="A51:E51"/>
    <mergeCell ref="A52:E52"/>
    <mergeCell ref="B53:E53"/>
    <mergeCell ref="B54:E54"/>
    <mergeCell ref="A26:E26"/>
    <mergeCell ref="A2:E2"/>
    <mergeCell ref="A3:E3"/>
    <mergeCell ref="B5:E5"/>
    <mergeCell ref="B6:E6"/>
    <mergeCell ref="B7:E7"/>
    <mergeCell ref="A8:E8"/>
    <mergeCell ref="A9:E11"/>
    <mergeCell ref="B12:E12"/>
    <mergeCell ref="A13:A14"/>
    <mergeCell ref="B18:E18"/>
    <mergeCell ref="A19:E19"/>
  </mergeCells>
  <printOptions horizontalCentered="1" verticalCentered="1"/>
  <pageMargins left="0.7" right="0.7" top="0.75" bottom="0.75" header="0.3" footer="0.3"/>
  <pageSetup scale="71" fitToHeight="0" orientation="portrait" r:id="rId1"/>
  <rowBreaks count="1" manualBreakCount="1">
    <brk id="5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43"/>
  <sheetViews>
    <sheetView view="pageBreakPreview" zoomScale="60" zoomScaleNormal="170" workbookViewId="0">
      <selection sqref="A1:E1"/>
    </sheetView>
  </sheetViews>
  <sheetFormatPr defaultRowHeight="15" x14ac:dyDescent="0.25"/>
  <cols>
    <col min="1" max="1" width="28.5703125" customWidth="1"/>
    <col min="2" max="2" width="11.7109375" customWidth="1"/>
    <col min="3" max="3" width="12.140625" customWidth="1"/>
    <col min="4" max="5" width="11.7109375" customWidth="1"/>
    <col min="8" max="8" width="11" customWidth="1"/>
    <col min="9" max="9" width="11" bestFit="1" customWidth="1"/>
  </cols>
  <sheetData>
    <row r="1" spans="1:6" ht="15.75" x14ac:dyDescent="0.25">
      <c r="A1" s="2604" t="s">
        <v>1668</v>
      </c>
      <c r="B1" s="2604"/>
      <c r="C1" s="2604"/>
      <c r="D1" s="2604"/>
      <c r="E1" s="2604"/>
    </row>
    <row r="2" spans="1:6" ht="29.25" customHeight="1" x14ac:dyDescent="0.25">
      <c r="A2" s="2112" t="s">
        <v>73</v>
      </c>
      <c r="B2" s="2112"/>
      <c r="C2" s="2112"/>
      <c r="D2" s="2112"/>
      <c r="E2" s="2112"/>
      <c r="F2" s="287"/>
    </row>
    <row r="3" spans="1:6" ht="18" customHeight="1" x14ac:dyDescent="0.25">
      <c r="A3" s="1504" t="s">
        <v>863</v>
      </c>
      <c r="B3" s="1504"/>
      <c r="C3" s="1504"/>
      <c r="D3" s="1504"/>
      <c r="E3" s="1504"/>
      <c r="F3" s="87"/>
    </row>
    <row r="4" spans="1:6" ht="15.75" thickBot="1" x14ac:dyDescent="0.3"/>
    <row r="5" spans="1:6" ht="15.75" thickBot="1" x14ac:dyDescent="0.3">
      <c r="A5" s="2" t="s">
        <v>0</v>
      </c>
      <c r="B5" s="1301" t="s">
        <v>1398</v>
      </c>
      <c r="C5" s="1301"/>
      <c r="D5" s="1301"/>
      <c r="E5" s="1301"/>
    </row>
    <row r="6" spans="1:6" ht="15.75" thickBot="1" x14ac:dyDescent="0.3">
      <c r="A6" s="2" t="s">
        <v>1</v>
      </c>
      <c r="B6" s="1302" t="s">
        <v>1399</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2108" t="s">
        <v>1400</v>
      </c>
      <c r="B9" s="1401"/>
      <c r="C9" s="1401"/>
      <c r="D9" s="1401"/>
      <c r="E9" s="1402"/>
    </row>
    <row r="10" spans="1:6" ht="36.75" customHeight="1" thickBot="1" x14ac:dyDescent="0.3">
      <c r="A10" s="1400"/>
      <c r="B10" s="1401"/>
      <c r="C10" s="1401"/>
      <c r="D10" s="1401"/>
      <c r="E10" s="1402"/>
    </row>
    <row r="11" spans="1:6" ht="19.5" customHeight="1" thickBot="1" x14ac:dyDescent="0.3">
      <c r="A11" s="1400"/>
      <c r="B11" s="1401"/>
      <c r="C11" s="1401"/>
      <c r="D11" s="1401"/>
      <c r="E11" s="1402"/>
    </row>
    <row r="12" spans="1:6" ht="38.25" customHeight="1" thickBot="1" x14ac:dyDescent="0.3">
      <c r="A12" s="3" t="s">
        <v>6</v>
      </c>
      <c r="B12" s="2109" t="s">
        <v>1401</v>
      </c>
      <c r="C12" s="2110"/>
      <c r="D12" s="2110"/>
      <c r="E12" s="2111"/>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15.75" thickBot="1" x14ac:dyDescent="0.3">
      <c r="A15" s="75"/>
      <c r="B15" s="74"/>
      <c r="C15" s="74"/>
      <c r="D15" s="74"/>
      <c r="E15" s="74"/>
    </row>
    <row r="16" spans="1:6" ht="24.75" customHeight="1" thickBot="1" x14ac:dyDescent="0.3">
      <c r="A16" s="6" t="s">
        <v>10</v>
      </c>
      <c r="B16" s="1509" t="s">
        <v>323</v>
      </c>
      <c r="C16" s="1510"/>
      <c r="D16" s="1510"/>
      <c r="E16" s="1511"/>
    </row>
    <row r="17" spans="1:11" ht="23.25" customHeight="1" thickBot="1" x14ac:dyDescent="0.3">
      <c r="A17" s="1411" t="s">
        <v>11</v>
      </c>
      <c r="B17" s="1412"/>
      <c r="C17" s="1412"/>
      <c r="D17" s="1412"/>
      <c r="E17" s="1413"/>
      <c r="H17" s="30"/>
      <c r="J17" s="30"/>
    </row>
    <row r="18" spans="1:11" ht="15.75" thickBot="1" x14ac:dyDescent="0.3">
      <c r="A18" s="75"/>
      <c r="B18" s="288"/>
      <c r="C18" s="74" t="s">
        <v>138</v>
      </c>
      <c r="D18" s="74" t="s">
        <v>138</v>
      </c>
      <c r="E18" s="74" t="s">
        <v>138</v>
      </c>
      <c r="G18" s="93"/>
    </row>
    <row r="19" spans="1:11" ht="15.75" thickBot="1" x14ac:dyDescent="0.3">
      <c r="A19" s="58"/>
      <c r="B19" s="289"/>
      <c r="C19" s="290" t="s">
        <v>69</v>
      </c>
      <c r="D19" s="290" t="s">
        <v>69</v>
      </c>
      <c r="E19" s="290" t="s">
        <v>69</v>
      </c>
    </row>
    <row r="20" spans="1:11" ht="15.75" thickBot="1" x14ac:dyDescent="0.3">
      <c r="A20" s="1414" t="s">
        <v>12</v>
      </c>
      <c r="B20" s="1415"/>
      <c r="C20" s="1415"/>
      <c r="D20" s="1415"/>
      <c r="E20" s="1416"/>
    </row>
    <row r="21" spans="1:11" ht="15.75" thickBot="1" x14ac:dyDescent="0.3">
      <c r="A21" s="1322" t="s">
        <v>13</v>
      </c>
      <c r="B21" s="1323"/>
      <c r="C21" s="1323"/>
      <c r="D21" s="1323"/>
      <c r="E21" s="1324"/>
    </row>
    <row r="22" spans="1:11" ht="22.5" customHeight="1" thickBot="1" x14ac:dyDescent="0.3">
      <c r="A22" s="7" t="s">
        <v>14</v>
      </c>
      <c r="B22" s="1417" t="s">
        <v>669</v>
      </c>
      <c r="C22" s="1418"/>
      <c r="D22" s="1418"/>
      <c r="E22" s="1419"/>
    </row>
    <row r="23" spans="1:11" ht="36" customHeight="1" thickBot="1" x14ac:dyDescent="0.3">
      <c r="A23" s="5" t="s">
        <v>15</v>
      </c>
      <c r="B23" s="1420" t="s">
        <v>670</v>
      </c>
      <c r="C23" s="1421"/>
      <c r="D23" s="1421"/>
      <c r="E23" s="1422"/>
    </row>
    <row r="24" spans="1:11" ht="15.75" thickBot="1" x14ac:dyDescent="0.3">
      <c r="A24" s="58" t="s">
        <v>16</v>
      </c>
      <c r="B24" s="1516"/>
      <c r="C24" s="2113"/>
      <c r="D24" s="2113"/>
      <c r="E24" s="1517"/>
    </row>
    <row r="25" spans="1:11" ht="12.75" customHeight="1" x14ac:dyDescent="0.25">
      <c r="A25" s="1381"/>
      <c r="B25" s="8">
        <v>2019</v>
      </c>
      <c r="C25" s="8">
        <v>2020</v>
      </c>
      <c r="D25" s="8">
        <v>2021</v>
      </c>
      <c r="E25" s="8">
        <v>2022</v>
      </c>
    </row>
    <row r="26" spans="1:11" ht="12" customHeight="1" thickBot="1" x14ac:dyDescent="0.3">
      <c r="A26" s="1382"/>
      <c r="B26" s="9" t="s">
        <v>8</v>
      </c>
      <c r="C26" s="9" t="s">
        <v>9</v>
      </c>
      <c r="D26" s="9" t="s">
        <v>9</v>
      </c>
      <c r="E26" s="9" t="s">
        <v>9</v>
      </c>
    </row>
    <row r="27" spans="1:11" ht="15.75" thickBot="1" x14ac:dyDescent="0.3">
      <c r="A27" s="5" t="s">
        <v>17</v>
      </c>
      <c r="B27" s="10">
        <v>1</v>
      </c>
      <c r="C27" s="10">
        <v>1</v>
      </c>
      <c r="D27" s="10">
        <v>1</v>
      </c>
      <c r="E27" s="10">
        <v>1</v>
      </c>
    </row>
    <row r="28" spans="1:11" ht="15.75" thickBot="1" x14ac:dyDescent="0.3">
      <c r="A28" s="5" t="s">
        <v>18</v>
      </c>
      <c r="B28" s="10">
        <v>11520</v>
      </c>
      <c r="C28" s="10">
        <f t="shared" ref="C28:E28" si="0">C57</f>
        <v>11520</v>
      </c>
      <c r="D28" s="10">
        <v>11700</v>
      </c>
      <c r="E28" s="10">
        <f t="shared" si="0"/>
        <v>11700</v>
      </c>
    </row>
    <row r="29" spans="1:11" ht="15.75" thickBot="1" x14ac:dyDescent="0.3">
      <c r="A29" s="5" t="s">
        <v>19</v>
      </c>
      <c r="B29" s="10">
        <f>B28/B27</f>
        <v>11520</v>
      </c>
      <c r="C29" s="10">
        <f t="shared" ref="C29:E29" si="1">C28/C27</f>
        <v>11520</v>
      </c>
      <c r="D29" s="10">
        <f t="shared" si="1"/>
        <v>11700</v>
      </c>
      <c r="E29" s="10">
        <f t="shared" si="1"/>
        <v>11700</v>
      </c>
    </row>
    <row r="30" spans="1:11" ht="15.75" thickBot="1" x14ac:dyDescent="0.3">
      <c r="A30" s="5" t="s">
        <v>20</v>
      </c>
      <c r="B30" s="407" t="s">
        <v>21</v>
      </c>
      <c r="C30" s="11">
        <f>C27/B27-1</f>
        <v>0</v>
      </c>
      <c r="D30" s="11">
        <f t="shared" ref="D30:E32" si="2">D27/C27-1</f>
        <v>0</v>
      </c>
      <c r="E30" s="11">
        <f t="shared" si="2"/>
        <v>0</v>
      </c>
      <c r="G30" s="12"/>
      <c r="H30" s="12"/>
      <c r="I30" s="12"/>
      <c r="J30" s="12"/>
      <c r="K30" s="12"/>
    </row>
    <row r="31" spans="1:11" ht="15.75" thickBot="1" x14ac:dyDescent="0.3">
      <c r="A31" s="5" t="s">
        <v>22</v>
      </c>
      <c r="B31" s="407" t="s">
        <v>21</v>
      </c>
      <c r="C31" s="11">
        <f>C28/B28-1</f>
        <v>0</v>
      </c>
      <c r="D31" s="11">
        <f t="shared" si="2"/>
        <v>1.5625E-2</v>
      </c>
      <c r="E31" s="11">
        <f t="shared" si="2"/>
        <v>0</v>
      </c>
    </row>
    <row r="32" spans="1:11" ht="15.75" thickBot="1" x14ac:dyDescent="0.3">
      <c r="A32" s="5" t="s">
        <v>23</v>
      </c>
      <c r="B32" s="407" t="s">
        <v>21</v>
      </c>
      <c r="C32" s="11">
        <f>C29/B29-1</f>
        <v>0</v>
      </c>
      <c r="D32" s="11">
        <f t="shared" si="2"/>
        <v>1.5625E-2</v>
      </c>
      <c r="E32" s="11">
        <f t="shared" si="2"/>
        <v>0</v>
      </c>
    </row>
    <row r="33" spans="1:5" ht="15.75" thickBot="1" x14ac:dyDescent="0.3">
      <c r="A33" s="1378" t="s">
        <v>164</v>
      </c>
      <c r="B33" s="1379"/>
      <c r="C33" s="1379"/>
      <c r="D33" s="1379"/>
      <c r="E33" s="1380"/>
    </row>
    <row r="34" spans="1:5" ht="12.75" customHeight="1" x14ac:dyDescent="0.25">
      <c r="A34" s="1381"/>
      <c r="B34" s="8">
        <v>2019</v>
      </c>
      <c r="C34" s="8">
        <v>2020</v>
      </c>
      <c r="D34" s="8">
        <v>2021</v>
      </c>
      <c r="E34" s="8">
        <v>2022</v>
      </c>
    </row>
    <row r="35" spans="1:5" ht="13.5" customHeight="1" thickBot="1" x14ac:dyDescent="0.3">
      <c r="A35" s="1382"/>
      <c r="B35" s="9" t="s">
        <v>8</v>
      </c>
      <c r="C35" s="9" t="s">
        <v>9</v>
      </c>
      <c r="D35" s="9" t="s">
        <v>9</v>
      </c>
      <c r="E35" s="9" t="s">
        <v>9</v>
      </c>
    </row>
    <row r="36" spans="1:5" ht="15.75" thickBot="1" x14ac:dyDescent="0.3">
      <c r="A36" s="13" t="s">
        <v>24</v>
      </c>
      <c r="B36" s="14">
        <v>6250</v>
      </c>
      <c r="C36" s="14">
        <v>6250</v>
      </c>
      <c r="D36" s="14">
        <v>6250</v>
      </c>
      <c r="E36" s="14">
        <v>6250</v>
      </c>
    </row>
    <row r="37" spans="1:5" ht="15.75" thickBot="1" x14ac:dyDescent="0.3">
      <c r="A37" s="26" t="s">
        <v>296</v>
      </c>
      <c r="B37" s="14">
        <v>6250</v>
      </c>
      <c r="C37" s="14">
        <v>6250</v>
      </c>
      <c r="D37" s="14">
        <v>6250</v>
      </c>
      <c r="E37" s="14">
        <v>6250</v>
      </c>
    </row>
    <row r="38" spans="1:5" ht="15.75" thickBot="1" x14ac:dyDescent="0.3">
      <c r="A38" s="26" t="s">
        <v>297</v>
      </c>
      <c r="B38" s="15"/>
      <c r="C38" s="27"/>
      <c r="D38" s="27"/>
      <c r="E38" s="27"/>
    </row>
    <row r="39" spans="1:5" ht="24.75" thickBot="1" x14ac:dyDescent="0.3">
      <c r="A39" s="13" t="s">
        <v>25</v>
      </c>
      <c r="B39" s="14">
        <v>1250</v>
      </c>
      <c r="C39" s="14">
        <v>1250</v>
      </c>
      <c r="D39" s="14">
        <v>1250</v>
      </c>
      <c r="E39" s="14">
        <v>1250</v>
      </c>
    </row>
    <row r="40" spans="1:5" ht="15.75" thickBot="1" x14ac:dyDescent="0.3">
      <c r="A40" s="26" t="s">
        <v>296</v>
      </c>
      <c r="B40" s="14">
        <v>1250</v>
      </c>
      <c r="C40" s="14">
        <v>1250</v>
      </c>
      <c r="D40" s="14">
        <v>1250</v>
      </c>
      <c r="E40" s="14">
        <v>1250</v>
      </c>
    </row>
    <row r="41" spans="1:5" ht="15.75" thickBot="1" x14ac:dyDescent="0.3">
      <c r="A41" s="26" t="s">
        <v>297</v>
      </c>
      <c r="B41" s="15"/>
      <c r="C41" s="14"/>
      <c r="D41" s="14"/>
      <c r="E41" s="14"/>
    </row>
    <row r="42" spans="1:5" ht="15.75" thickBot="1" x14ac:dyDescent="0.3">
      <c r="A42" s="13" t="s">
        <v>26</v>
      </c>
      <c r="B42" s="14">
        <v>4020</v>
      </c>
      <c r="C42" s="14">
        <v>4020</v>
      </c>
      <c r="D42" s="14">
        <v>4200</v>
      </c>
      <c r="E42" s="14">
        <v>4200</v>
      </c>
    </row>
    <row r="43" spans="1:5" ht="15.75" thickBot="1" x14ac:dyDescent="0.3">
      <c r="A43" s="26" t="s">
        <v>296</v>
      </c>
      <c r="B43" s="14">
        <v>4000</v>
      </c>
      <c r="C43" s="14">
        <v>4020</v>
      </c>
      <c r="D43" s="14">
        <v>4200</v>
      </c>
      <c r="E43" s="14">
        <v>4200</v>
      </c>
    </row>
    <row r="44" spans="1:5" ht="15.75" thickBot="1" x14ac:dyDescent="0.3">
      <c r="A44" s="26" t="s">
        <v>297</v>
      </c>
      <c r="B44" s="15"/>
      <c r="C44" s="14"/>
      <c r="D44" s="14"/>
      <c r="E44" s="14"/>
    </row>
    <row r="45" spans="1:5" ht="15.75" thickBot="1" x14ac:dyDescent="0.3">
      <c r="A45" s="13" t="s">
        <v>27</v>
      </c>
      <c r="B45" s="15"/>
      <c r="C45" s="14"/>
      <c r="D45" s="14"/>
      <c r="E45" s="14"/>
    </row>
    <row r="46" spans="1:5" ht="15.75" thickBot="1" x14ac:dyDescent="0.3">
      <c r="A46" s="26" t="s">
        <v>296</v>
      </c>
      <c r="B46" s="15"/>
      <c r="C46" s="14"/>
      <c r="D46" s="14"/>
      <c r="E46" s="14"/>
    </row>
    <row r="47" spans="1:5" ht="15.75" thickBot="1" x14ac:dyDescent="0.3">
      <c r="A47" s="26" t="s">
        <v>297</v>
      </c>
      <c r="B47" s="15"/>
      <c r="C47" s="14"/>
      <c r="D47" s="14"/>
      <c r="E47" s="14"/>
    </row>
    <row r="48" spans="1:5" ht="15.75" thickBot="1" x14ac:dyDescent="0.3">
      <c r="A48" s="13" t="s">
        <v>28</v>
      </c>
      <c r="B48" s="15"/>
      <c r="C48" s="14"/>
      <c r="D48" s="14"/>
      <c r="E48" s="14"/>
    </row>
    <row r="49" spans="1:12" ht="15.75" thickBot="1" x14ac:dyDescent="0.3">
      <c r="A49" s="26" t="s">
        <v>296</v>
      </c>
      <c r="B49" s="15"/>
      <c r="C49" s="14"/>
      <c r="D49" s="14"/>
      <c r="E49" s="14"/>
    </row>
    <row r="50" spans="1:12" ht="15.75" thickBot="1" x14ac:dyDescent="0.3">
      <c r="A50" s="26" t="s">
        <v>297</v>
      </c>
      <c r="B50" s="15"/>
      <c r="C50" s="14"/>
      <c r="D50" s="14"/>
      <c r="E50" s="14"/>
    </row>
    <row r="51" spans="1:12" ht="15.75" thickBot="1" x14ac:dyDescent="0.3">
      <c r="A51" s="13" t="s">
        <v>29</v>
      </c>
      <c r="B51" s="14"/>
      <c r="C51" s="14"/>
      <c r="D51" s="14"/>
      <c r="E51" s="14"/>
    </row>
    <row r="52" spans="1:12" ht="15.75" thickBot="1" x14ac:dyDescent="0.3">
      <c r="A52" s="26" t="s">
        <v>296</v>
      </c>
      <c r="B52" s="14"/>
      <c r="C52" s="14"/>
      <c r="D52" s="14"/>
      <c r="E52" s="14"/>
    </row>
    <row r="53" spans="1:12" ht="15.75" thickBot="1" x14ac:dyDescent="0.3">
      <c r="A53" s="26" t="s">
        <v>297</v>
      </c>
      <c r="B53" s="15"/>
      <c r="C53" s="14"/>
      <c r="D53" s="14"/>
      <c r="E53" s="14"/>
    </row>
    <row r="54" spans="1:12" ht="24.75" thickBot="1" x14ac:dyDescent="0.3">
      <c r="A54" s="13" t="s">
        <v>30</v>
      </c>
      <c r="B54" s="15">
        <v>0</v>
      </c>
      <c r="C54" s="14">
        <v>0</v>
      </c>
      <c r="D54" s="14">
        <f>C54*1.03*0.99</f>
        <v>0</v>
      </c>
      <c r="E54" s="14">
        <f>D54*1.03*0.99</f>
        <v>0</v>
      </c>
      <c r="H54" s="96"/>
    </row>
    <row r="55" spans="1:12" ht="15.75" thickBot="1" x14ac:dyDescent="0.3">
      <c r="A55" s="26" t="s">
        <v>296</v>
      </c>
      <c r="B55" s="15"/>
      <c r="C55" s="40"/>
      <c r="D55" s="40"/>
      <c r="E55" s="40"/>
      <c r="J55" s="97"/>
      <c r="K55" s="97"/>
      <c r="L55" s="97"/>
    </row>
    <row r="56" spans="1:12" ht="15.75" thickBot="1" x14ac:dyDescent="0.3">
      <c r="A56" s="26" t="s">
        <v>297</v>
      </c>
      <c r="B56" s="15"/>
      <c r="C56" s="98"/>
      <c r="D56" s="40"/>
      <c r="E56" s="40"/>
    </row>
    <row r="57" spans="1:12" ht="15.75" thickBot="1" x14ac:dyDescent="0.3">
      <c r="A57" s="16" t="s">
        <v>31</v>
      </c>
      <c r="B57" s="15">
        <f>B54+B51+B48+B45+B42+B39+B36</f>
        <v>11520</v>
      </c>
      <c r="C57" s="15">
        <f t="shared" ref="C57:E57" si="3">C54+C51+C48+C45+C42+C39+C36</f>
        <v>11520</v>
      </c>
      <c r="D57" s="15">
        <f t="shared" si="3"/>
        <v>11700</v>
      </c>
      <c r="E57" s="15">
        <f t="shared" si="3"/>
        <v>11700</v>
      </c>
    </row>
    <row r="58" spans="1:12" ht="15.75" thickBot="1" x14ac:dyDescent="0.3">
      <c r="A58" s="17" t="s">
        <v>32</v>
      </c>
      <c r="B58" s="18">
        <f>IF(B57-B28=0,0,"Error")</f>
        <v>0</v>
      </c>
      <c r="C58" s="18">
        <f>IF(C57-C28=0,0,"Error")</f>
        <v>0</v>
      </c>
      <c r="D58" s="18">
        <f>IF(D57-D28=0,0,"Error")</f>
        <v>0</v>
      </c>
      <c r="E58" s="18">
        <f>IF(E57-E28=0,0,"Error")</f>
        <v>0</v>
      </c>
    </row>
    <row r="59" spans="1:12" ht="34.5" customHeight="1" thickBot="1" x14ac:dyDescent="0.3">
      <c r="A59" s="48" t="s">
        <v>72</v>
      </c>
      <c r="B59" s="1417" t="s">
        <v>1402</v>
      </c>
      <c r="C59" s="2114"/>
      <c r="D59" s="2114"/>
      <c r="E59" s="2115"/>
    </row>
    <row r="60" spans="1:12" ht="80.25" customHeight="1" thickBot="1" x14ac:dyDescent="0.3">
      <c r="A60" s="5" t="s">
        <v>15</v>
      </c>
      <c r="B60" s="1424" t="s">
        <v>671</v>
      </c>
      <c r="C60" s="1425"/>
      <c r="D60" s="1425"/>
      <c r="E60" s="1426"/>
    </row>
    <row r="61" spans="1:12" ht="15.75" thickBot="1" x14ac:dyDescent="0.3">
      <c r="A61" s="58" t="s">
        <v>16</v>
      </c>
      <c r="B61" s="1516"/>
      <c r="C61" s="2113"/>
      <c r="D61" s="2113"/>
      <c r="E61" s="1517"/>
    </row>
    <row r="62" spans="1:12" ht="12.75" customHeight="1" x14ac:dyDescent="0.25">
      <c r="A62" s="1381"/>
      <c r="B62" s="8">
        <v>2019</v>
      </c>
      <c r="C62" s="8">
        <v>2020</v>
      </c>
      <c r="D62" s="8">
        <v>2021</v>
      </c>
      <c r="E62" s="8">
        <v>2022</v>
      </c>
    </row>
    <row r="63" spans="1:12" ht="13.5" customHeight="1" thickBot="1" x14ac:dyDescent="0.3">
      <c r="A63" s="1382"/>
      <c r="B63" s="9" t="s">
        <v>8</v>
      </c>
      <c r="C63" s="9" t="s">
        <v>9</v>
      </c>
      <c r="D63" s="9" t="s">
        <v>9</v>
      </c>
      <c r="E63" s="9" t="s">
        <v>9</v>
      </c>
    </row>
    <row r="64" spans="1:12" ht="15.75" thickBot="1" x14ac:dyDescent="0.3">
      <c r="A64" s="5" t="s">
        <v>17</v>
      </c>
      <c r="B64" s="407">
        <v>1</v>
      </c>
      <c r="C64" s="407">
        <v>1</v>
      </c>
      <c r="D64" s="407">
        <v>1</v>
      </c>
      <c r="E64" s="407">
        <v>1</v>
      </c>
    </row>
    <row r="65" spans="1:5" ht="15.75" thickBot="1" x14ac:dyDescent="0.3">
      <c r="A65" s="5" t="s">
        <v>18</v>
      </c>
      <c r="B65" s="10">
        <f>B94</f>
        <v>0</v>
      </c>
      <c r="C65" s="10">
        <f t="shared" ref="C65:E65" si="4">C94</f>
        <v>0</v>
      </c>
      <c r="D65" s="10">
        <f t="shared" si="4"/>
        <v>0</v>
      </c>
      <c r="E65" s="10">
        <f t="shared" si="4"/>
        <v>0</v>
      </c>
    </row>
    <row r="66" spans="1:5" ht="15.75" thickBot="1" x14ac:dyDescent="0.3">
      <c r="A66" s="5" t="s">
        <v>19</v>
      </c>
      <c r="B66" s="10">
        <f>B65/B64</f>
        <v>0</v>
      </c>
      <c r="C66" s="10">
        <f>C65/C64</f>
        <v>0</v>
      </c>
      <c r="D66" s="10">
        <f>D65/D64</f>
        <v>0</v>
      </c>
      <c r="E66" s="10">
        <f>E65/E64</f>
        <v>0</v>
      </c>
    </row>
    <row r="67" spans="1:5" ht="15.75" thickBot="1" x14ac:dyDescent="0.3">
      <c r="A67" s="5" t="s">
        <v>20</v>
      </c>
      <c r="B67" s="407"/>
      <c r="C67" s="11">
        <f>C64/B64-1</f>
        <v>0</v>
      </c>
      <c r="D67" s="11">
        <f>D64/C64-1</f>
        <v>0</v>
      </c>
      <c r="E67" s="11">
        <f>E64/D64-1</f>
        <v>0</v>
      </c>
    </row>
    <row r="68" spans="1:5" ht="15.75" thickBot="1" x14ac:dyDescent="0.3">
      <c r="A68" s="5" t="s">
        <v>22</v>
      </c>
      <c r="B68" s="407"/>
      <c r="C68" s="11"/>
      <c r="D68" s="11"/>
      <c r="E68" s="11"/>
    </row>
    <row r="69" spans="1:5" ht="15.75" thickBot="1" x14ac:dyDescent="0.3">
      <c r="A69" s="5" t="s">
        <v>23</v>
      </c>
      <c r="B69" s="407"/>
      <c r="C69" s="11"/>
      <c r="D69" s="11"/>
      <c r="E69" s="11"/>
    </row>
    <row r="70" spans="1:5" ht="24.75" customHeight="1" thickBot="1" x14ac:dyDescent="0.3">
      <c r="A70" s="1378" t="s">
        <v>165</v>
      </c>
      <c r="B70" s="1379"/>
      <c r="C70" s="1379"/>
      <c r="D70" s="1379"/>
      <c r="E70" s="2116"/>
    </row>
    <row r="71" spans="1:5" ht="12.75" customHeight="1" x14ac:dyDescent="0.25">
      <c r="A71" s="1381"/>
      <c r="B71" s="8">
        <v>2019</v>
      </c>
      <c r="C71" s="8">
        <v>2020</v>
      </c>
      <c r="D71" s="781">
        <v>2021</v>
      </c>
      <c r="E71" s="995">
        <v>2022</v>
      </c>
    </row>
    <row r="72" spans="1:5" ht="13.5" customHeight="1" thickBot="1" x14ac:dyDescent="0.3">
      <c r="A72" s="1382"/>
      <c r="B72" s="9" t="s">
        <v>8</v>
      </c>
      <c r="C72" s="9" t="s">
        <v>9</v>
      </c>
      <c r="D72" s="996" t="s">
        <v>9</v>
      </c>
      <c r="E72" s="995" t="s">
        <v>9</v>
      </c>
    </row>
    <row r="73" spans="1:5" ht="24.75" customHeight="1" thickBot="1" x14ac:dyDescent="0.3">
      <c r="A73" s="13" t="s">
        <v>24</v>
      </c>
      <c r="B73" s="14"/>
      <c r="C73" s="14"/>
      <c r="D73" s="752"/>
      <c r="E73" s="997"/>
    </row>
    <row r="74" spans="1:5" ht="15" customHeight="1" thickBot="1" x14ac:dyDescent="0.3">
      <c r="A74" s="26" t="s">
        <v>296</v>
      </c>
      <c r="B74" s="39"/>
      <c r="C74" s="39"/>
      <c r="D74" s="39"/>
      <c r="E74" s="14"/>
    </row>
    <row r="75" spans="1:5" ht="18" customHeight="1" thickBot="1" x14ac:dyDescent="0.3">
      <c r="A75" s="26" t="s">
        <v>297</v>
      </c>
      <c r="B75" s="27"/>
      <c r="C75" s="27"/>
      <c r="D75" s="27"/>
      <c r="E75" s="14"/>
    </row>
    <row r="76" spans="1:5" ht="24.75" customHeight="1" thickBot="1" x14ac:dyDescent="0.3">
      <c r="A76" s="13" t="s">
        <v>25</v>
      </c>
      <c r="B76" s="14"/>
      <c r="C76" s="14"/>
      <c r="D76" s="14"/>
      <c r="E76" s="27"/>
    </row>
    <row r="77" spans="1:5" ht="15.75" thickBot="1" x14ac:dyDescent="0.3">
      <c r="A77" s="26" t="s">
        <v>296</v>
      </c>
      <c r="B77" s="14"/>
      <c r="C77" s="14"/>
      <c r="D77" s="14"/>
      <c r="E77" s="14"/>
    </row>
    <row r="78" spans="1:5" ht="15.75" thickBot="1" x14ac:dyDescent="0.3">
      <c r="A78" s="26" t="s">
        <v>297</v>
      </c>
      <c r="B78" s="14"/>
      <c r="C78" s="14"/>
      <c r="D78" s="14"/>
      <c r="E78" s="14"/>
    </row>
    <row r="79" spans="1:5" ht="16.5" customHeight="1" thickBot="1" x14ac:dyDescent="0.3">
      <c r="A79" s="13" t="s">
        <v>26</v>
      </c>
      <c r="B79" s="14"/>
      <c r="C79" s="14"/>
      <c r="D79" s="39"/>
      <c r="E79" s="14"/>
    </row>
    <row r="80" spans="1:5" ht="15.75" thickBot="1" x14ac:dyDescent="0.3">
      <c r="A80" s="26" t="s">
        <v>296</v>
      </c>
      <c r="B80" s="14"/>
      <c r="C80" s="14"/>
      <c r="D80" s="14"/>
      <c r="E80" s="14"/>
    </row>
    <row r="81" spans="1:5" ht="15.75" thickBot="1" x14ac:dyDescent="0.3">
      <c r="A81" s="26" t="s">
        <v>297</v>
      </c>
      <c r="B81" s="15"/>
      <c r="C81" s="14"/>
      <c r="D81" s="14"/>
      <c r="E81" s="14"/>
    </row>
    <row r="82" spans="1:5" ht="15.75" thickBot="1" x14ac:dyDescent="0.3">
      <c r="A82" s="13" t="s">
        <v>27</v>
      </c>
      <c r="B82" s="15"/>
      <c r="C82" s="14"/>
      <c r="D82" s="14"/>
      <c r="E82" s="14"/>
    </row>
    <row r="83" spans="1:5" ht="15.75" thickBot="1" x14ac:dyDescent="0.3">
      <c r="A83" s="26" t="s">
        <v>296</v>
      </c>
      <c r="B83" s="15"/>
      <c r="C83" s="14"/>
      <c r="D83" s="14"/>
      <c r="E83" s="14"/>
    </row>
    <row r="84" spans="1:5" ht="15.75" thickBot="1" x14ac:dyDescent="0.3">
      <c r="A84" s="26" t="s">
        <v>297</v>
      </c>
      <c r="B84" s="15"/>
      <c r="C84" s="14"/>
      <c r="D84" s="14"/>
      <c r="E84" s="14"/>
    </row>
    <row r="85" spans="1:5" ht="15.75" thickBot="1" x14ac:dyDescent="0.3">
      <c r="A85" s="13" t="s">
        <v>28</v>
      </c>
      <c r="B85" s="15"/>
      <c r="C85" s="14"/>
      <c r="D85" s="14"/>
      <c r="E85" s="14"/>
    </row>
    <row r="86" spans="1:5" ht="15.75" thickBot="1" x14ac:dyDescent="0.3">
      <c r="A86" s="26" t="s">
        <v>296</v>
      </c>
      <c r="B86" s="15"/>
      <c r="C86" s="14"/>
      <c r="D86" s="14"/>
      <c r="E86" s="14"/>
    </row>
    <row r="87" spans="1:5" ht="15.75" thickBot="1" x14ac:dyDescent="0.3">
      <c r="A87" s="26" t="s">
        <v>297</v>
      </c>
      <c r="B87" s="15"/>
      <c r="C87" s="14"/>
      <c r="D87" s="14"/>
      <c r="E87" s="14"/>
    </row>
    <row r="88" spans="1:5" ht="15.75" thickBot="1" x14ac:dyDescent="0.3">
      <c r="A88" s="13" t="s">
        <v>29</v>
      </c>
      <c r="B88" s="15"/>
      <c r="C88" s="14"/>
      <c r="D88" s="14"/>
      <c r="E88" s="14"/>
    </row>
    <row r="89" spans="1:5" ht="15.75" thickBot="1" x14ac:dyDescent="0.3">
      <c r="A89" s="26" t="s">
        <v>296</v>
      </c>
      <c r="B89" s="15"/>
      <c r="C89" s="14"/>
      <c r="D89" s="14"/>
      <c r="E89" s="14"/>
    </row>
    <row r="90" spans="1:5" ht="15.75" thickBot="1" x14ac:dyDescent="0.3">
      <c r="A90" s="26" t="s">
        <v>297</v>
      </c>
      <c r="B90" s="15"/>
      <c r="C90" s="14"/>
      <c r="D90" s="14"/>
      <c r="E90" s="14"/>
    </row>
    <row r="91" spans="1:5" ht="24.75" thickBot="1" x14ac:dyDescent="0.3">
      <c r="A91" s="13" t="s">
        <v>30</v>
      </c>
      <c r="B91" s="15"/>
      <c r="C91" s="14"/>
      <c r="D91" s="14"/>
      <c r="E91" s="14"/>
    </row>
    <row r="92" spans="1:5" ht="15.75" thickBot="1" x14ac:dyDescent="0.3">
      <c r="A92" s="26" t="s">
        <v>296</v>
      </c>
      <c r="B92" s="15"/>
      <c r="C92" s="14"/>
      <c r="D92" s="14"/>
      <c r="E92" s="14"/>
    </row>
    <row r="93" spans="1:5" ht="15.75" thickBot="1" x14ac:dyDescent="0.3">
      <c r="A93" s="26" t="s">
        <v>297</v>
      </c>
      <c r="B93" s="15"/>
      <c r="C93" s="14"/>
      <c r="D93" s="14"/>
      <c r="E93" s="14"/>
    </row>
    <row r="94" spans="1:5" ht="15.75" thickBot="1" x14ac:dyDescent="0.3">
      <c r="A94" s="35" t="s">
        <v>53</v>
      </c>
      <c r="B94" s="15"/>
      <c r="C94" s="15">
        <f>C91+C88+C85+C82+B79+B76+B73</f>
        <v>0</v>
      </c>
      <c r="D94" s="15">
        <f>D91+D88+D85+D82+C79+C76+C73</f>
        <v>0</v>
      </c>
      <c r="E94" s="15">
        <f>E91+E88+E85+E82+D79+D76+D73</f>
        <v>0</v>
      </c>
    </row>
    <row r="95" spans="1:5" ht="17.25" customHeight="1" thickBot="1" x14ac:dyDescent="0.3">
      <c r="A95" s="17" t="s">
        <v>32</v>
      </c>
      <c r="B95" s="18">
        <f>IF(B94-B65=0,0,"Error")</f>
        <v>0</v>
      </c>
      <c r="C95" s="18">
        <f>IF(C94-C65=0,0,"Error")</f>
        <v>0</v>
      </c>
      <c r="D95" s="18">
        <f>IF(D94-D65=0,0,"Error")</f>
        <v>0</v>
      </c>
      <c r="E95" s="18">
        <f>IF(E94-E65=0,0,"Error")</f>
        <v>0</v>
      </c>
    </row>
    <row r="96" spans="1:5" ht="15.75" thickBot="1" x14ac:dyDescent="0.3">
      <c r="A96" s="1322" t="s">
        <v>39</v>
      </c>
      <c r="B96" s="1323"/>
      <c r="C96" s="1323"/>
      <c r="D96" s="1323"/>
      <c r="E96" s="1324"/>
    </row>
    <row r="97" spans="1:11" ht="15.75" thickBot="1" x14ac:dyDescent="0.3">
      <c r="A97" s="1322" t="s">
        <v>40</v>
      </c>
      <c r="B97" s="1323"/>
      <c r="C97" s="1323"/>
      <c r="D97" s="1323"/>
      <c r="E97" s="1324"/>
    </row>
    <row r="98" spans="1:11" ht="15.75" thickBot="1" x14ac:dyDescent="0.3">
      <c r="A98" s="7" t="s">
        <v>56</v>
      </c>
      <c r="B98" s="1427"/>
      <c r="C98" s="1428"/>
      <c r="D98" s="1429"/>
      <c r="E98" s="1430"/>
    </row>
    <row r="99" spans="1:11" ht="30.75" customHeight="1" thickBot="1" x14ac:dyDescent="0.3">
      <c r="A99" s="7" t="s">
        <v>82</v>
      </c>
      <c r="B99" s="7" t="s">
        <v>63</v>
      </c>
      <c r="C99" s="101" t="s">
        <v>672</v>
      </c>
      <c r="D99" s="1429"/>
      <c r="E99" s="1430"/>
    </row>
    <row r="100" spans="1:11" ht="15.75" thickBot="1" x14ac:dyDescent="0.3">
      <c r="A100" s="112"/>
      <c r="B100" s="1427"/>
      <c r="C100" s="1431"/>
      <c r="D100" s="1429"/>
      <c r="E100" s="1430"/>
    </row>
    <row r="101" spans="1:11" ht="17.25" customHeight="1" thickBot="1" x14ac:dyDescent="0.3">
      <c r="A101" s="5" t="s">
        <v>15</v>
      </c>
      <c r="B101" s="1411" t="s">
        <v>1403</v>
      </c>
      <c r="C101" s="1412"/>
      <c r="D101" s="1412"/>
      <c r="E101" s="1413"/>
    </row>
    <row r="102" spans="1:11" ht="15.75" thickBot="1" x14ac:dyDescent="0.3">
      <c r="A102" s="58" t="s">
        <v>16</v>
      </c>
      <c r="B102" s="1516"/>
      <c r="C102" s="2113"/>
      <c r="D102" s="2113"/>
      <c r="E102" s="1517"/>
    </row>
    <row r="103" spans="1:11" ht="12.75" customHeight="1" x14ac:dyDescent="0.25">
      <c r="A103" s="1381"/>
      <c r="B103" s="8">
        <v>2019</v>
      </c>
      <c r="C103" s="8">
        <v>2020</v>
      </c>
      <c r="D103" s="8">
        <v>2021</v>
      </c>
      <c r="E103" s="8">
        <v>2022</v>
      </c>
    </row>
    <row r="104" spans="1:11" ht="14.25" customHeight="1" thickBot="1" x14ac:dyDescent="0.3">
      <c r="A104" s="1382"/>
      <c r="B104" s="9" t="s">
        <v>8</v>
      </c>
      <c r="C104" s="9" t="s">
        <v>9</v>
      </c>
      <c r="D104" s="9" t="s">
        <v>9</v>
      </c>
      <c r="E104" s="9" t="s">
        <v>9</v>
      </c>
    </row>
    <row r="105" spans="1:11" ht="15.75" thickBot="1" x14ac:dyDescent="0.3">
      <c r="A105" s="5" t="s">
        <v>17</v>
      </c>
      <c r="B105" s="10">
        <v>1</v>
      </c>
      <c r="C105" s="10">
        <v>1</v>
      </c>
      <c r="D105" s="10">
        <v>1</v>
      </c>
      <c r="E105" s="10">
        <v>1</v>
      </c>
    </row>
    <row r="106" spans="1:11" ht="15.75" thickBot="1" x14ac:dyDescent="0.3">
      <c r="A106" s="5" t="s">
        <v>18</v>
      </c>
      <c r="B106" s="10">
        <v>1000</v>
      </c>
      <c r="C106" s="10">
        <v>1000</v>
      </c>
      <c r="D106" s="10">
        <v>1000</v>
      </c>
      <c r="E106" s="10">
        <v>1000</v>
      </c>
    </row>
    <row r="107" spans="1:11" ht="15.75" thickBot="1" x14ac:dyDescent="0.3">
      <c r="A107" s="5" t="s">
        <v>19</v>
      </c>
      <c r="B107" s="10">
        <f>B106/B105</f>
        <v>1000</v>
      </c>
      <c r="C107" s="10">
        <f t="shared" ref="C107:E107" si="5">C106/C105</f>
        <v>1000</v>
      </c>
      <c r="D107" s="10">
        <f t="shared" si="5"/>
        <v>1000</v>
      </c>
      <c r="E107" s="10">
        <f t="shared" si="5"/>
        <v>1000</v>
      </c>
    </row>
    <row r="108" spans="1:11" ht="15.75" thickBot="1" x14ac:dyDescent="0.3">
      <c r="A108" s="5" t="s">
        <v>20</v>
      </c>
      <c r="B108" s="407" t="s">
        <v>21</v>
      </c>
      <c r="C108" s="11">
        <f>C105/B105-1</f>
        <v>0</v>
      </c>
      <c r="D108" s="11">
        <f t="shared" ref="D108:E110" si="6">D105/C105-1</f>
        <v>0</v>
      </c>
      <c r="E108" s="11">
        <f t="shared" si="6"/>
        <v>0</v>
      </c>
      <c r="G108" s="12"/>
      <c r="H108" s="12"/>
      <c r="I108" s="12"/>
      <c r="J108" s="12"/>
      <c r="K108" s="12"/>
    </row>
    <row r="109" spans="1:11" ht="15.75" thickBot="1" x14ac:dyDescent="0.3">
      <c r="A109" s="5" t="s">
        <v>22</v>
      </c>
      <c r="B109" s="407" t="s">
        <v>21</v>
      </c>
      <c r="C109" s="11">
        <f>C106/B106-1</f>
        <v>0</v>
      </c>
      <c r="D109" s="11">
        <f t="shared" si="6"/>
        <v>0</v>
      </c>
      <c r="E109" s="11">
        <f t="shared" si="6"/>
        <v>0</v>
      </c>
    </row>
    <row r="110" spans="1:11" ht="15.75" thickBot="1" x14ac:dyDescent="0.3">
      <c r="A110" s="5" t="s">
        <v>23</v>
      </c>
      <c r="B110" s="407" t="s">
        <v>21</v>
      </c>
      <c r="C110" s="11">
        <f>C107/B107-1</f>
        <v>0</v>
      </c>
      <c r="D110" s="11">
        <f t="shared" si="6"/>
        <v>0</v>
      </c>
      <c r="E110" s="11">
        <f t="shared" si="6"/>
        <v>0</v>
      </c>
    </row>
    <row r="111" spans="1:11" ht="15.75" thickBot="1" x14ac:dyDescent="0.3">
      <c r="A111" s="1378" t="s">
        <v>164</v>
      </c>
      <c r="B111" s="1379"/>
      <c r="C111" s="1379"/>
      <c r="D111" s="1379"/>
      <c r="E111" s="1380"/>
    </row>
    <row r="112" spans="1:11" ht="12.75" customHeight="1" x14ac:dyDescent="0.25">
      <c r="A112" s="1381"/>
      <c r="B112" s="8">
        <v>2019</v>
      </c>
      <c r="C112" s="8">
        <v>2020</v>
      </c>
      <c r="D112" s="8">
        <v>2021</v>
      </c>
      <c r="E112" s="8">
        <v>2022</v>
      </c>
    </row>
    <row r="113" spans="1:5" ht="13.5" customHeight="1" thickBot="1" x14ac:dyDescent="0.3">
      <c r="A113" s="1382"/>
      <c r="B113" s="9" t="s">
        <v>8</v>
      </c>
      <c r="C113" s="9" t="s">
        <v>9</v>
      </c>
      <c r="D113" s="9" t="s">
        <v>9</v>
      </c>
      <c r="E113" s="9" t="s">
        <v>9</v>
      </c>
    </row>
    <row r="114" spans="1:5" ht="15.75" thickBot="1" x14ac:dyDescent="0.3">
      <c r="A114" s="13" t="s">
        <v>42</v>
      </c>
      <c r="B114" s="14"/>
      <c r="C114" s="14"/>
      <c r="D114" s="14"/>
      <c r="E114" s="14"/>
    </row>
    <row r="115" spans="1:5" ht="15.75" thickBot="1" x14ac:dyDescent="0.3">
      <c r="A115" s="13" t="s">
        <v>43</v>
      </c>
      <c r="B115" s="14">
        <v>1000</v>
      </c>
      <c r="C115" s="14">
        <v>1000</v>
      </c>
      <c r="D115" s="14">
        <v>1000</v>
      </c>
      <c r="E115" s="14">
        <v>1000</v>
      </c>
    </row>
    <row r="116" spans="1:5" ht="15.75" thickBot="1" x14ac:dyDescent="0.3">
      <c r="A116" s="16" t="s">
        <v>31</v>
      </c>
      <c r="B116" s="15">
        <f>B115+B114</f>
        <v>1000</v>
      </c>
      <c r="C116" s="15">
        <f t="shared" ref="C116:E116" si="7">C115+C114</f>
        <v>1000</v>
      </c>
      <c r="D116" s="15">
        <f t="shared" si="7"/>
        <v>1000</v>
      </c>
      <c r="E116" s="15">
        <f t="shared" si="7"/>
        <v>1000</v>
      </c>
    </row>
    <row r="117" spans="1:5" ht="15.75" thickBot="1" x14ac:dyDescent="0.3">
      <c r="A117" s="108" t="s">
        <v>45</v>
      </c>
      <c r="B117" s="1427"/>
      <c r="C117" s="1429"/>
      <c r="D117" s="1429"/>
      <c r="E117" s="1430"/>
    </row>
    <row r="118" spans="1:5" ht="27" customHeight="1" thickBot="1" x14ac:dyDescent="0.3">
      <c r="A118" s="6" t="s">
        <v>57</v>
      </c>
      <c r="B118" s="22">
        <v>12520</v>
      </c>
      <c r="C118" s="22">
        <f t="shared" ref="C118:E118" si="8">C106+C65+C28</f>
        <v>12520</v>
      </c>
      <c r="D118" s="22">
        <f t="shared" si="8"/>
        <v>12700</v>
      </c>
      <c r="E118" s="22">
        <f t="shared" si="8"/>
        <v>12700</v>
      </c>
    </row>
    <row r="119" spans="1:5" ht="24.75" thickBot="1" x14ac:dyDescent="0.3">
      <c r="A119" s="6" t="s">
        <v>58</v>
      </c>
      <c r="B119" s="22">
        <v>12520</v>
      </c>
      <c r="C119" s="22">
        <f t="shared" ref="C119:E119" si="9">C116+C94+C57</f>
        <v>12520</v>
      </c>
      <c r="D119" s="22">
        <f t="shared" si="9"/>
        <v>12700</v>
      </c>
      <c r="E119" s="22">
        <f t="shared" si="9"/>
        <v>12700</v>
      </c>
    </row>
    <row r="120" spans="1:5" ht="15.75" thickBot="1" x14ac:dyDescent="0.3">
      <c r="A120" s="13" t="s">
        <v>24</v>
      </c>
      <c r="B120" s="36">
        <v>6250</v>
      </c>
      <c r="C120" s="36">
        <f t="shared" ref="C120:E120" si="10">C121+C122</f>
        <v>6250</v>
      </c>
      <c r="D120" s="36">
        <f t="shared" si="10"/>
        <v>6250</v>
      </c>
      <c r="E120" s="36">
        <f t="shared" si="10"/>
        <v>6250</v>
      </c>
    </row>
    <row r="121" spans="1:5" ht="15.75" thickBot="1" x14ac:dyDescent="0.3">
      <c r="A121" s="26" t="s">
        <v>296</v>
      </c>
      <c r="B121" s="14">
        <v>6250</v>
      </c>
      <c r="C121" s="14">
        <f t="shared" ref="C121:E122" si="11">C37+B74</f>
        <v>6250</v>
      </c>
      <c r="D121" s="14">
        <f t="shared" si="11"/>
        <v>6250</v>
      </c>
      <c r="E121" s="14">
        <f t="shared" si="11"/>
        <v>6250</v>
      </c>
    </row>
    <row r="122" spans="1:5" ht="15.75" thickBot="1" x14ac:dyDescent="0.3">
      <c r="A122" s="26" t="s">
        <v>319</v>
      </c>
      <c r="B122" s="15"/>
      <c r="C122" s="15">
        <f t="shared" si="11"/>
        <v>0</v>
      </c>
      <c r="D122" s="15">
        <f t="shared" si="11"/>
        <v>0</v>
      </c>
      <c r="E122" s="15">
        <f t="shared" si="11"/>
        <v>0</v>
      </c>
    </row>
    <row r="123" spans="1:5" ht="24.75" thickBot="1" x14ac:dyDescent="0.3">
      <c r="A123" s="13" t="s">
        <v>25</v>
      </c>
      <c r="B123" s="36">
        <v>1250</v>
      </c>
      <c r="C123" s="36">
        <f t="shared" ref="C123:E123" si="12">C124+C125</f>
        <v>1250</v>
      </c>
      <c r="D123" s="36">
        <f t="shared" si="12"/>
        <v>1250</v>
      </c>
      <c r="E123" s="36">
        <f t="shared" si="12"/>
        <v>1250</v>
      </c>
    </row>
    <row r="124" spans="1:5" ht="15.75" thickBot="1" x14ac:dyDescent="0.3">
      <c r="A124" s="26" t="s">
        <v>296</v>
      </c>
      <c r="B124" s="14">
        <v>1250</v>
      </c>
      <c r="C124" s="14">
        <f t="shared" ref="C124:E125" si="13">C40+B77</f>
        <v>1250</v>
      </c>
      <c r="D124" s="14">
        <f t="shared" si="13"/>
        <v>1250</v>
      </c>
      <c r="E124" s="14">
        <f t="shared" si="13"/>
        <v>1250</v>
      </c>
    </row>
    <row r="125" spans="1:5" ht="15.75" thickBot="1" x14ac:dyDescent="0.3">
      <c r="A125" s="26" t="s">
        <v>319</v>
      </c>
      <c r="B125" s="15"/>
      <c r="C125" s="15">
        <f t="shared" si="13"/>
        <v>0</v>
      </c>
      <c r="D125" s="15">
        <f t="shared" si="13"/>
        <v>0</v>
      </c>
      <c r="E125" s="15">
        <f t="shared" si="13"/>
        <v>0</v>
      </c>
    </row>
    <row r="126" spans="1:5" ht="15.75" thickBot="1" x14ac:dyDescent="0.3">
      <c r="A126" s="13" t="s">
        <v>26</v>
      </c>
      <c r="B126" s="36">
        <v>4020</v>
      </c>
      <c r="C126" s="36">
        <v>4020</v>
      </c>
      <c r="D126" s="36">
        <v>4200</v>
      </c>
      <c r="E126" s="36">
        <v>4200</v>
      </c>
    </row>
    <row r="127" spans="1:5" ht="15.75" thickBot="1" x14ac:dyDescent="0.3">
      <c r="A127" s="26" t="s">
        <v>296</v>
      </c>
      <c r="B127" s="15">
        <v>4000</v>
      </c>
      <c r="C127" s="15">
        <v>4020</v>
      </c>
      <c r="D127" s="15">
        <v>4200</v>
      </c>
      <c r="E127" s="15">
        <v>4200</v>
      </c>
    </row>
    <row r="128" spans="1:5" ht="15.75" thickBot="1" x14ac:dyDescent="0.3">
      <c r="A128" s="26" t="s">
        <v>319</v>
      </c>
      <c r="B128" s="15">
        <f>B44+B81</f>
        <v>0</v>
      </c>
      <c r="C128" s="15">
        <f t="shared" ref="C128:E128" si="14">C44+C81</f>
        <v>0</v>
      </c>
      <c r="D128" s="15">
        <f t="shared" si="14"/>
        <v>0</v>
      </c>
      <c r="E128" s="15">
        <f t="shared" si="14"/>
        <v>0</v>
      </c>
    </row>
    <row r="129" spans="1:5" ht="15.75" thickBot="1" x14ac:dyDescent="0.3">
      <c r="A129" s="13" t="s">
        <v>27</v>
      </c>
      <c r="B129" s="36">
        <f>B130+B131</f>
        <v>0</v>
      </c>
      <c r="C129" s="36">
        <f t="shared" ref="C129:E129" si="15">C130+C131</f>
        <v>0</v>
      </c>
      <c r="D129" s="36">
        <f t="shared" si="15"/>
        <v>0</v>
      </c>
      <c r="E129" s="36">
        <f t="shared" si="15"/>
        <v>0</v>
      </c>
    </row>
    <row r="130" spans="1:5" ht="15.75" thickBot="1" x14ac:dyDescent="0.3">
      <c r="A130" s="26" t="s">
        <v>296</v>
      </c>
      <c r="B130" s="14">
        <f>B46+B83</f>
        <v>0</v>
      </c>
      <c r="C130" s="14">
        <f t="shared" ref="C130:E131" si="16">C46+C83</f>
        <v>0</v>
      </c>
      <c r="D130" s="14">
        <f t="shared" si="16"/>
        <v>0</v>
      </c>
      <c r="E130" s="14">
        <f t="shared" si="16"/>
        <v>0</v>
      </c>
    </row>
    <row r="131" spans="1:5" ht="15.75" thickBot="1" x14ac:dyDescent="0.3">
      <c r="A131" s="26" t="s">
        <v>319</v>
      </c>
      <c r="B131" s="15">
        <f>B47+B84</f>
        <v>0</v>
      </c>
      <c r="C131" s="15">
        <f t="shared" si="16"/>
        <v>0</v>
      </c>
      <c r="D131" s="15">
        <f t="shared" si="16"/>
        <v>0</v>
      </c>
      <c r="E131" s="15">
        <f t="shared" si="16"/>
        <v>0</v>
      </c>
    </row>
    <row r="132" spans="1:5" ht="15.75" thickBot="1" x14ac:dyDescent="0.3">
      <c r="A132" s="13" t="s">
        <v>28</v>
      </c>
      <c r="B132" s="36">
        <f>B133+B134</f>
        <v>0</v>
      </c>
      <c r="C132" s="36">
        <f t="shared" ref="C132:E132" si="17">C133+C134</f>
        <v>0</v>
      </c>
      <c r="D132" s="36">
        <f t="shared" si="17"/>
        <v>0</v>
      </c>
      <c r="E132" s="36">
        <f t="shared" si="17"/>
        <v>0</v>
      </c>
    </row>
    <row r="133" spans="1:5" ht="15.75" thickBot="1" x14ac:dyDescent="0.3">
      <c r="A133" s="26" t="s">
        <v>296</v>
      </c>
      <c r="B133" s="14">
        <f>B49+B86</f>
        <v>0</v>
      </c>
      <c r="C133" s="14">
        <f t="shared" ref="C133:E134" si="18">C49+C86</f>
        <v>0</v>
      </c>
      <c r="D133" s="14">
        <f t="shared" si="18"/>
        <v>0</v>
      </c>
      <c r="E133" s="14">
        <f t="shared" si="18"/>
        <v>0</v>
      </c>
    </row>
    <row r="134" spans="1:5" ht="15.75" thickBot="1" x14ac:dyDescent="0.3">
      <c r="A134" s="26" t="s">
        <v>319</v>
      </c>
      <c r="B134" s="15">
        <f>B50+B87</f>
        <v>0</v>
      </c>
      <c r="C134" s="15">
        <f t="shared" si="18"/>
        <v>0</v>
      </c>
      <c r="D134" s="15">
        <f t="shared" si="18"/>
        <v>0</v>
      </c>
      <c r="E134" s="15">
        <f t="shared" si="18"/>
        <v>0</v>
      </c>
    </row>
    <row r="135" spans="1:5" ht="15.75" thickBot="1" x14ac:dyDescent="0.3">
      <c r="A135" s="13" t="s">
        <v>29</v>
      </c>
      <c r="B135" s="36"/>
      <c r="C135" s="36"/>
      <c r="D135" s="36"/>
      <c r="E135" s="36"/>
    </row>
    <row r="136" spans="1:5" ht="15.75" thickBot="1" x14ac:dyDescent="0.3">
      <c r="A136" s="26" t="s">
        <v>296</v>
      </c>
      <c r="B136" s="14"/>
      <c r="C136" s="14"/>
      <c r="D136" s="14"/>
      <c r="E136" s="14"/>
    </row>
    <row r="137" spans="1:5" ht="15.75" thickBot="1" x14ac:dyDescent="0.3">
      <c r="A137" s="26" t="s">
        <v>319</v>
      </c>
      <c r="B137" s="15">
        <f>B53+B90</f>
        <v>0</v>
      </c>
      <c r="C137" s="15">
        <f t="shared" ref="C137:E137" si="19">C53+C90</f>
        <v>0</v>
      </c>
      <c r="D137" s="15">
        <f t="shared" si="19"/>
        <v>0</v>
      </c>
      <c r="E137" s="15">
        <f t="shared" si="19"/>
        <v>0</v>
      </c>
    </row>
    <row r="138" spans="1:5" ht="24.75" thickBot="1" x14ac:dyDescent="0.3">
      <c r="A138" s="13" t="s">
        <v>30</v>
      </c>
      <c r="B138" s="36">
        <f>B91+B54</f>
        <v>0</v>
      </c>
      <c r="C138" s="36">
        <f>C91+C54</f>
        <v>0</v>
      </c>
      <c r="D138" s="36">
        <f>D91+D54</f>
        <v>0</v>
      </c>
      <c r="E138" s="36">
        <f>E91+E54</f>
        <v>0</v>
      </c>
    </row>
    <row r="139" spans="1:5" ht="15.75" thickBot="1" x14ac:dyDescent="0.3">
      <c r="A139" s="26" t="s">
        <v>296</v>
      </c>
      <c r="B139" s="14">
        <f>B55+B92</f>
        <v>0</v>
      </c>
      <c r="C139" s="14">
        <f t="shared" ref="C139:E140" si="20">C55+C92</f>
        <v>0</v>
      </c>
      <c r="D139" s="14">
        <f t="shared" si="20"/>
        <v>0</v>
      </c>
      <c r="E139" s="14">
        <f t="shared" si="20"/>
        <v>0</v>
      </c>
    </row>
    <row r="140" spans="1:5" ht="15.75" thickBot="1" x14ac:dyDescent="0.3">
      <c r="A140" s="26" t="s">
        <v>319</v>
      </c>
      <c r="B140" s="15">
        <f>B56+B93</f>
        <v>0</v>
      </c>
      <c r="C140" s="15">
        <f t="shared" si="20"/>
        <v>0</v>
      </c>
      <c r="D140" s="15">
        <f t="shared" si="20"/>
        <v>0</v>
      </c>
      <c r="E140" s="15">
        <f t="shared" si="20"/>
        <v>0</v>
      </c>
    </row>
    <row r="141" spans="1:5" ht="15.75" thickBot="1" x14ac:dyDescent="0.3">
      <c r="A141" s="13" t="s">
        <v>59</v>
      </c>
      <c r="B141" s="14">
        <f>B114</f>
        <v>0</v>
      </c>
      <c r="C141" s="14">
        <f t="shared" ref="C141:E142" si="21">C114</f>
        <v>0</v>
      </c>
      <c r="D141" s="14">
        <f t="shared" si="21"/>
        <v>0</v>
      </c>
      <c r="E141" s="14">
        <f t="shared" si="21"/>
        <v>0</v>
      </c>
    </row>
    <row r="142" spans="1:5" ht="15.75" thickBot="1" x14ac:dyDescent="0.3">
      <c r="A142" s="13" t="s">
        <v>60</v>
      </c>
      <c r="B142" s="14">
        <f>B115</f>
        <v>1000</v>
      </c>
      <c r="C142" s="14">
        <f t="shared" si="21"/>
        <v>1000</v>
      </c>
      <c r="D142" s="14">
        <f t="shared" si="21"/>
        <v>1000</v>
      </c>
      <c r="E142" s="14">
        <f t="shared" si="21"/>
        <v>1000</v>
      </c>
    </row>
    <row r="143" spans="1:5" ht="15.75" thickBot="1" x14ac:dyDescent="0.3">
      <c r="A143" s="17" t="s">
        <v>32</v>
      </c>
      <c r="B143" s="18">
        <f>IF(B119-B118=0,0,"Error")</f>
        <v>0</v>
      </c>
      <c r="C143" s="18">
        <f>IF(C119-C118=0,0,"Error")</f>
        <v>0</v>
      </c>
      <c r="D143" s="18">
        <f>IF(D119-D118=0,0,"Error")</f>
        <v>0</v>
      </c>
      <c r="E143" s="18">
        <f>IF(E119-E118=0,0,"Error")</f>
        <v>0</v>
      </c>
    </row>
  </sheetData>
  <mergeCells count="37">
    <mergeCell ref="A1:E1"/>
    <mergeCell ref="A2:E2"/>
    <mergeCell ref="B102:E102"/>
    <mergeCell ref="A103:A104"/>
    <mergeCell ref="A111:E111"/>
    <mergeCell ref="A112:A113"/>
    <mergeCell ref="B59:E59"/>
    <mergeCell ref="B60:E60"/>
    <mergeCell ref="B61:E61"/>
    <mergeCell ref="A62:A63"/>
    <mergeCell ref="A70:E70"/>
    <mergeCell ref="A71:A72"/>
    <mergeCell ref="B22:E22"/>
    <mergeCell ref="B23:E23"/>
    <mergeCell ref="B24:E24"/>
    <mergeCell ref="A25:A26"/>
    <mergeCell ref="A33:E33"/>
    <mergeCell ref="B117:E117"/>
    <mergeCell ref="A96:E96"/>
    <mergeCell ref="A97:E97"/>
    <mergeCell ref="B98:E98"/>
    <mergeCell ref="D99:E99"/>
    <mergeCell ref="B100:E100"/>
    <mergeCell ref="B101:E101"/>
    <mergeCell ref="A34:A35"/>
    <mergeCell ref="B12:E12"/>
    <mergeCell ref="A13:A14"/>
    <mergeCell ref="B16:E16"/>
    <mergeCell ref="A17:E17"/>
    <mergeCell ref="A20:E20"/>
    <mergeCell ref="A21:E21"/>
    <mergeCell ref="A9:E11"/>
    <mergeCell ref="A3:E3"/>
    <mergeCell ref="B5:E5"/>
    <mergeCell ref="B6:E6"/>
    <mergeCell ref="B7:E7"/>
    <mergeCell ref="A8:E8"/>
  </mergeCells>
  <pageMargins left="0.7" right="0.7" top="0.37" bottom="0.32" header="0.19" footer="0.17"/>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42"/>
  <sheetViews>
    <sheetView view="pageBreakPreview" zoomScale="60" zoomScaleNormal="170" workbookViewId="0">
      <selection activeCell="N28" sqref="N28"/>
    </sheetView>
  </sheetViews>
  <sheetFormatPr defaultRowHeight="15" x14ac:dyDescent="0.25"/>
  <cols>
    <col min="1" max="1" width="28.5703125" customWidth="1"/>
    <col min="2" max="2" width="16.5703125" customWidth="1"/>
    <col min="3" max="3" width="11.7109375" customWidth="1"/>
    <col min="4" max="4" width="10.28515625" customWidth="1"/>
    <col min="5" max="5" width="17.140625" customWidth="1"/>
  </cols>
  <sheetData>
    <row r="1" spans="1:5" ht="15.75" x14ac:dyDescent="0.25">
      <c r="A1" s="2604" t="s">
        <v>1256</v>
      </c>
      <c r="B1" s="2604"/>
      <c r="C1" s="2604"/>
      <c r="D1" s="2604"/>
      <c r="E1" s="2604"/>
    </row>
    <row r="2" spans="1:5" ht="18"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1256</v>
      </c>
      <c r="C5" s="1301"/>
      <c r="D5" s="1301"/>
      <c r="E5" s="1301"/>
    </row>
    <row r="6" spans="1:5" ht="15.75" thickBot="1" x14ac:dyDescent="0.3">
      <c r="A6" s="2" t="s">
        <v>1</v>
      </c>
      <c r="B6" s="1302" t="s">
        <v>285</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thickBot="1" x14ac:dyDescent="0.3">
      <c r="A9" s="1545" t="s">
        <v>1257</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38.25" customHeight="1" thickBot="1" x14ac:dyDescent="0.3">
      <c r="A12" s="3" t="s">
        <v>6</v>
      </c>
      <c r="B12" s="1317" t="s">
        <v>1258</v>
      </c>
      <c r="C12" s="1318"/>
      <c r="D12" s="1318"/>
      <c r="E12" s="1319"/>
    </row>
    <row r="13" spans="1:5" ht="23.25" customHeight="1" x14ac:dyDescent="0.25">
      <c r="A13" s="1381" t="s">
        <v>7</v>
      </c>
      <c r="B13" s="433">
        <v>2019</v>
      </c>
      <c r="C13" s="433">
        <v>2020</v>
      </c>
      <c r="D13" s="433">
        <v>2021</v>
      </c>
      <c r="E13" s="433">
        <v>2022</v>
      </c>
    </row>
    <row r="14" spans="1:5" ht="7.5" customHeight="1" thickBot="1" x14ac:dyDescent="0.3">
      <c r="A14" s="1382"/>
      <c r="B14" s="423" t="s">
        <v>8</v>
      </c>
      <c r="C14" s="423" t="s">
        <v>9</v>
      </c>
      <c r="D14" s="423" t="s">
        <v>9</v>
      </c>
      <c r="E14" s="423" t="s">
        <v>9</v>
      </c>
    </row>
    <row r="15" spans="1:5" ht="17.25" customHeight="1" thickBot="1" x14ac:dyDescent="0.3">
      <c r="A15" s="421" t="s">
        <v>1259</v>
      </c>
      <c r="B15" s="90">
        <v>0</v>
      </c>
      <c r="C15" s="90">
        <v>0.2</v>
      </c>
      <c r="D15" s="90">
        <v>0.5</v>
      </c>
      <c r="E15" s="90">
        <v>1</v>
      </c>
    </row>
    <row r="16" spans="1:5" ht="39.75" customHeight="1" thickBot="1" x14ac:dyDescent="0.3">
      <c r="A16" s="6" t="s">
        <v>10</v>
      </c>
      <c r="B16" s="1509" t="s">
        <v>1260</v>
      </c>
      <c r="C16" s="1510"/>
      <c r="D16" s="1510"/>
      <c r="E16" s="1511"/>
    </row>
    <row r="17" spans="1:5" ht="23.25" customHeight="1" thickBot="1" x14ac:dyDescent="0.3">
      <c r="A17" s="1411" t="s">
        <v>11</v>
      </c>
      <c r="B17" s="1412"/>
      <c r="C17" s="1412"/>
      <c r="D17" s="1412"/>
      <c r="E17" s="1413"/>
    </row>
    <row r="18" spans="1:5" ht="15.75" thickBot="1" x14ac:dyDescent="0.3">
      <c r="A18" s="91"/>
      <c r="B18" s="104"/>
      <c r="C18" s="90" t="s">
        <v>138</v>
      </c>
      <c r="D18" s="90" t="s">
        <v>138</v>
      </c>
      <c r="E18" s="90" t="s">
        <v>138</v>
      </c>
    </row>
    <row r="19" spans="1:5" ht="15.75" thickBot="1" x14ac:dyDescent="0.3">
      <c r="A19" s="94" t="s">
        <v>1261</v>
      </c>
      <c r="B19" s="99"/>
      <c r="C19" s="100">
        <v>1</v>
      </c>
      <c r="D19" s="100">
        <v>1</v>
      </c>
      <c r="E19" s="100">
        <v>1</v>
      </c>
    </row>
    <row r="20" spans="1:5" ht="13.5" customHeight="1" thickBot="1" x14ac:dyDescent="0.3">
      <c r="A20" s="1414" t="s">
        <v>12</v>
      </c>
      <c r="B20" s="1415"/>
      <c r="C20" s="1415"/>
      <c r="D20" s="1415"/>
      <c r="E20" s="1416"/>
    </row>
    <row r="21" spans="1:5" ht="13.5" customHeight="1" thickBot="1" x14ac:dyDescent="0.3">
      <c r="A21" s="1322" t="s">
        <v>13</v>
      </c>
      <c r="B21" s="1323"/>
      <c r="C21" s="1323"/>
      <c r="D21" s="1323"/>
      <c r="E21" s="1324"/>
    </row>
    <row r="22" spans="1:5" ht="18.75" customHeight="1" thickBot="1" x14ac:dyDescent="0.3">
      <c r="A22" s="7" t="s">
        <v>14</v>
      </c>
      <c r="B22" s="1417" t="s">
        <v>1262</v>
      </c>
      <c r="C22" s="1418"/>
      <c r="D22" s="1418"/>
      <c r="E22" s="1419"/>
    </row>
    <row r="23" spans="1:5" ht="36" customHeight="1" thickBot="1" x14ac:dyDescent="0.3">
      <c r="A23" s="5" t="s">
        <v>15</v>
      </c>
      <c r="B23" s="1512" t="s">
        <v>1263</v>
      </c>
      <c r="C23" s="1513"/>
      <c r="D23" s="1513"/>
      <c r="E23" s="1514"/>
    </row>
    <row r="24" spans="1:5" ht="15.75" thickBot="1" x14ac:dyDescent="0.3">
      <c r="A24" s="5" t="s">
        <v>16</v>
      </c>
      <c r="B24" s="1406" t="s">
        <v>1264</v>
      </c>
      <c r="C24" s="1407"/>
      <c r="D24" s="1407"/>
      <c r="E24" s="1408"/>
    </row>
    <row r="25" spans="1:5" ht="12.75" customHeight="1" x14ac:dyDescent="0.25">
      <c r="A25" s="1381"/>
      <c r="B25" s="8">
        <v>2019</v>
      </c>
      <c r="C25" s="8">
        <v>2020</v>
      </c>
      <c r="D25" s="8">
        <v>2021</v>
      </c>
      <c r="E25" s="8">
        <v>2022</v>
      </c>
    </row>
    <row r="26" spans="1:5" ht="9" customHeight="1" thickBot="1" x14ac:dyDescent="0.3">
      <c r="A26" s="1382"/>
      <c r="B26" s="9" t="s">
        <v>8</v>
      </c>
      <c r="C26" s="9" t="s">
        <v>9</v>
      </c>
      <c r="D26" s="9" t="s">
        <v>9</v>
      </c>
      <c r="E26" s="9" t="s">
        <v>9</v>
      </c>
    </row>
    <row r="27" spans="1:5" ht="15.75" thickBot="1" x14ac:dyDescent="0.3">
      <c r="A27" s="5" t="s">
        <v>17</v>
      </c>
      <c r="B27" s="10">
        <v>35</v>
      </c>
      <c r="C27" s="10">
        <v>15</v>
      </c>
      <c r="D27" s="10">
        <v>16</v>
      </c>
      <c r="E27" s="10">
        <v>16</v>
      </c>
    </row>
    <row r="28" spans="1:5" ht="15.75" thickBot="1" x14ac:dyDescent="0.3">
      <c r="A28" s="5" t="s">
        <v>18</v>
      </c>
      <c r="B28" s="10">
        <f>B57</f>
        <v>51500</v>
      </c>
      <c r="C28" s="10">
        <f>C57</f>
        <v>59000</v>
      </c>
      <c r="D28" s="10">
        <f t="shared" ref="D28" si="0">D57</f>
        <v>60000</v>
      </c>
      <c r="E28" s="10">
        <f>E57</f>
        <v>60000</v>
      </c>
    </row>
    <row r="29" spans="1:5" ht="15.75" thickBot="1" x14ac:dyDescent="0.3">
      <c r="A29" s="5" t="s">
        <v>19</v>
      </c>
      <c r="B29" s="10">
        <f>B28/B27</f>
        <v>1471.4285714285713</v>
      </c>
      <c r="C29" s="10">
        <f>C28/C27</f>
        <v>3933.3333333333335</v>
      </c>
      <c r="D29" s="10">
        <f>D28/D27</f>
        <v>3750</v>
      </c>
      <c r="E29" s="10">
        <f>E28/E27</f>
        <v>3750</v>
      </c>
    </row>
    <row r="30" spans="1:5" ht="15.75" thickBot="1" x14ac:dyDescent="0.3">
      <c r="A30" s="5" t="s">
        <v>20</v>
      </c>
      <c r="B30" s="11" t="e">
        <f t="shared" ref="B30:E32" si="1">B27/A27-1</f>
        <v>#VALUE!</v>
      </c>
      <c r="C30" s="11">
        <f t="shared" si="1"/>
        <v>-0.5714285714285714</v>
      </c>
      <c r="D30" s="11">
        <f t="shared" si="1"/>
        <v>6.6666666666666652E-2</v>
      </c>
      <c r="E30" s="11">
        <f t="shared" si="1"/>
        <v>0</v>
      </c>
    </row>
    <row r="31" spans="1:5" ht="15.75" thickBot="1" x14ac:dyDescent="0.3">
      <c r="A31" s="5" t="s">
        <v>22</v>
      </c>
      <c r="B31" s="11" t="e">
        <f t="shared" si="1"/>
        <v>#VALUE!</v>
      </c>
      <c r="C31" s="11">
        <f t="shared" si="1"/>
        <v>0.14563106796116498</v>
      </c>
      <c r="D31" s="11">
        <f t="shared" si="1"/>
        <v>1.6949152542372836E-2</v>
      </c>
      <c r="E31" s="11">
        <f t="shared" si="1"/>
        <v>0</v>
      </c>
    </row>
    <row r="32" spans="1:5" ht="15.75" thickBot="1" x14ac:dyDescent="0.3">
      <c r="A32" s="5" t="s">
        <v>23</v>
      </c>
      <c r="B32" s="11" t="e">
        <f t="shared" si="1"/>
        <v>#VALUE!</v>
      </c>
      <c r="C32" s="11">
        <f t="shared" si="1"/>
        <v>1.6731391585760522</v>
      </c>
      <c r="D32" s="11">
        <f>D29/C29-1</f>
        <v>-4.6610169491525411E-2</v>
      </c>
      <c r="E32" s="11">
        <f t="shared" si="1"/>
        <v>0</v>
      </c>
    </row>
    <row r="33" spans="1:5" ht="15.75" thickBot="1" x14ac:dyDescent="0.3">
      <c r="A33" s="1378" t="s">
        <v>164</v>
      </c>
      <c r="B33" s="1379"/>
      <c r="C33" s="1379"/>
      <c r="D33" s="1379"/>
      <c r="E33" s="1380"/>
    </row>
    <row r="34" spans="1:5" ht="12.75" customHeight="1" x14ac:dyDescent="0.25">
      <c r="A34" s="1381"/>
      <c r="B34" s="8">
        <v>2019</v>
      </c>
      <c r="C34" s="8">
        <v>2020</v>
      </c>
      <c r="D34" s="8">
        <v>2021</v>
      </c>
      <c r="E34" s="8">
        <v>2022</v>
      </c>
    </row>
    <row r="35" spans="1:5" ht="9" customHeight="1" thickBot="1" x14ac:dyDescent="0.3">
      <c r="A35" s="1382"/>
      <c r="B35" s="9" t="s">
        <v>8</v>
      </c>
      <c r="C35" s="9" t="s">
        <v>9</v>
      </c>
      <c r="D35" s="9" t="s">
        <v>9</v>
      </c>
      <c r="E35" s="9" t="s">
        <v>9</v>
      </c>
    </row>
    <row r="36" spans="1:5" ht="15.75" thickBot="1" x14ac:dyDescent="0.3">
      <c r="A36" s="13" t="s">
        <v>24</v>
      </c>
      <c r="B36" s="14">
        <v>14500</v>
      </c>
      <c r="C36" s="14">
        <v>14500</v>
      </c>
      <c r="D36" s="14">
        <f>C36</f>
        <v>14500</v>
      </c>
      <c r="E36" s="14">
        <f>C36</f>
        <v>14500</v>
      </c>
    </row>
    <row r="37" spans="1:5" ht="15.75" thickBot="1" x14ac:dyDescent="0.3">
      <c r="A37" s="26" t="s">
        <v>296</v>
      </c>
      <c r="B37" s="15">
        <v>14500</v>
      </c>
      <c r="C37" s="15">
        <v>14500</v>
      </c>
      <c r="D37" s="15">
        <v>14500</v>
      </c>
      <c r="E37" s="15">
        <v>14500</v>
      </c>
    </row>
    <row r="38" spans="1:5" ht="15.75" thickBot="1" x14ac:dyDescent="0.3">
      <c r="A38" s="26" t="s">
        <v>297</v>
      </c>
      <c r="B38" s="27"/>
      <c r="C38" s="27"/>
      <c r="D38" s="27"/>
      <c r="E38" s="27"/>
    </row>
    <row r="39" spans="1:5" ht="24.75" thickBot="1" x14ac:dyDescent="0.3">
      <c r="A39" s="13" t="s">
        <v>25</v>
      </c>
      <c r="B39" s="14">
        <v>2000</v>
      </c>
      <c r="C39" s="14">
        <v>2000</v>
      </c>
      <c r="D39" s="14">
        <v>2000</v>
      </c>
      <c r="E39" s="14">
        <f>C39</f>
        <v>2000</v>
      </c>
    </row>
    <row r="40" spans="1:5" ht="15.75" thickBot="1" x14ac:dyDescent="0.3">
      <c r="A40" s="26" t="s">
        <v>296</v>
      </c>
      <c r="B40" s="15">
        <v>2000</v>
      </c>
      <c r="C40" s="15">
        <v>2000</v>
      </c>
      <c r="D40" s="15">
        <v>2000</v>
      </c>
      <c r="E40" s="15">
        <v>2000</v>
      </c>
    </row>
    <row r="41" spans="1:5" ht="15.75" thickBot="1" x14ac:dyDescent="0.3">
      <c r="A41" s="26" t="s">
        <v>297</v>
      </c>
      <c r="B41" s="14"/>
      <c r="C41" s="14"/>
      <c r="D41" s="14"/>
      <c r="E41" s="14"/>
    </row>
    <row r="42" spans="1:5" ht="15.75" thickBot="1" x14ac:dyDescent="0.3">
      <c r="A42" s="13" t="s">
        <v>26</v>
      </c>
      <c r="B42" s="14">
        <f>B43+B44</f>
        <v>35000</v>
      </c>
      <c r="C42" s="14">
        <f>C43+C44</f>
        <v>42500</v>
      </c>
      <c r="D42" s="14">
        <f>D43+D44</f>
        <v>43500</v>
      </c>
      <c r="E42" s="14">
        <f>E43+E44</f>
        <v>43500</v>
      </c>
    </row>
    <row r="43" spans="1:5" ht="15.75" thickBot="1" x14ac:dyDescent="0.3">
      <c r="A43" s="26" t="s">
        <v>296</v>
      </c>
      <c r="B43" s="15">
        <v>35000</v>
      </c>
      <c r="C43" s="15">
        <v>42500</v>
      </c>
      <c r="D43" s="15">
        <v>43500</v>
      </c>
      <c r="E43" s="15">
        <v>43500</v>
      </c>
    </row>
    <row r="44" spans="1:5" ht="15.75" thickBot="1" x14ac:dyDescent="0.3">
      <c r="A44" s="26" t="s">
        <v>297</v>
      </c>
      <c r="B44" s="14"/>
      <c r="C44" s="14"/>
      <c r="D44" s="14"/>
      <c r="E44" s="14"/>
    </row>
    <row r="45" spans="1:5" ht="15.75" thickBot="1" x14ac:dyDescent="0.3">
      <c r="A45" s="13" t="s">
        <v>27</v>
      </c>
      <c r="B45" s="14"/>
      <c r="C45" s="14"/>
      <c r="D45" s="14"/>
      <c r="E45" s="14"/>
    </row>
    <row r="46" spans="1:5" ht="15.75" thickBot="1" x14ac:dyDescent="0.3">
      <c r="A46" s="26" t="s">
        <v>296</v>
      </c>
      <c r="B46" s="14"/>
      <c r="C46" s="14"/>
      <c r="D46" s="14"/>
      <c r="E46" s="14"/>
    </row>
    <row r="47" spans="1:5" ht="15.75" thickBot="1" x14ac:dyDescent="0.3">
      <c r="A47" s="26" t="s">
        <v>297</v>
      </c>
      <c r="B47" s="14"/>
      <c r="C47" s="14"/>
      <c r="D47" s="14"/>
      <c r="E47" s="14"/>
    </row>
    <row r="48" spans="1:5" ht="15.75" thickBot="1" x14ac:dyDescent="0.3">
      <c r="A48" s="13" t="s">
        <v>28</v>
      </c>
      <c r="B48" s="14"/>
      <c r="C48" s="14"/>
      <c r="D48" s="14"/>
      <c r="E48" s="14"/>
    </row>
    <row r="49" spans="1:5" ht="15.75" thickBot="1" x14ac:dyDescent="0.3">
      <c r="A49" s="26" t="s">
        <v>296</v>
      </c>
      <c r="B49" s="14"/>
      <c r="C49" s="14"/>
      <c r="D49" s="14"/>
      <c r="E49" s="14"/>
    </row>
    <row r="50" spans="1:5" ht="15.75" thickBot="1" x14ac:dyDescent="0.3">
      <c r="A50" s="26" t="s">
        <v>297</v>
      </c>
      <c r="B50" s="14"/>
      <c r="C50" s="14"/>
      <c r="D50" s="14"/>
      <c r="E50" s="14"/>
    </row>
    <row r="51" spans="1:5" ht="15.75" thickBot="1" x14ac:dyDescent="0.3">
      <c r="A51" s="13" t="s">
        <v>29</v>
      </c>
      <c r="B51" s="14"/>
      <c r="C51" s="14"/>
      <c r="D51" s="14"/>
      <c r="E51" s="14"/>
    </row>
    <row r="52" spans="1:5" ht="15.75" thickBot="1" x14ac:dyDescent="0.3">
      <c r="A52" s="26" t="s">
        <v>296</v>
      </c>
      <c r="B52" s="14"/>
      <c r="C52" s="14"/>
      <c r="D52" s="14"/>
      <c r="E52" s="14"/>
    </row>
    <row r="53" spans="1:5" ht="15.75" thickBot="1" x14ac:dyDescent="0.3">
      <c r="A53" s="26" t="s">
        <v>297</v>
      </c>
      <c r="B53" s="14"/>
      <c r="C53" s="14"/>
      <c r="D53" s="14"/>
      <c r="E53" s="14"/>
    </row>
    <row r="54" spans="1:5" ht="24.75" thickBot="1" x14ac:dyDescent="0.3">
      <c r="A54" s="13" t="s">
        <v>30</v>
      </c>
      <c r="B54" s="14">
        <v>0</v>
      </c>
      <c r="C54" s="14">
        <v>0</v>
      </c>
      <c r="D54" s="14">
        <f>C54*1.03*0.99</f>
        <v>0</v>
      </c>
      <c r="E54" s="14">
        <f>D54*1.03*0.99</f>
        <v>0</v>
      </c>
    </row>
    <row r="55" spans="1:5" ht="15.75" thickBot="1" x14ac:dyDescent="0.3">
      <c r="A55" s="26" t="s">
        <v>296</v>
      </c>
      <c r="B55" s="40"/>
      <c r="C55" s="40"/>
      <c r="D55" s="40"/>
      <c r="E55" s="40"/>
    </row>
    <row r="56" spans="1:5" ht="15.75" thickBot="1" x14ac:dyDescent="0.3">
      <c r="A56" s="26" t="s">
        <v>297</v>
      </c>
      <c r="B56" s="98"/>
      <c r="C56" s="98"/>
      <c r="D56" s="40"/>
      <c r="E56" s="40"/>
    </row>
    <row r="57" spans="1:5" ht="15.75" thickBot="1" x14ac:dyDescent="0.3">
      <c r="A57" s="16" t="s">
        <v>31</v>
      </c>
      <c r="B57" s="15">
        <f>B54+B51+B48+B45+B42+B39+B36</f>
        <v>51500</v>
      </c>
      <c r="C57" s="15">
        <f>C54+C51+C48+C45+C42+C39+C36</f>
        <v>59000</v>
      </c>
      <c r="D57" s="15">
        <f>D54+D51+D48+D45+D42+D39+D36</f>
        <v>60000</v>
      </c>
      <c r="E57" s="15">
        <f>E54+E51+E48+E45+E42+E39+E36</f>
        <v>60000</v>
      </c>
    </row>
    <row r="58" spans="1:5" ht="15.75" thickBot="1" x14ac:dyDescent="0.3">
      <c r="A58" s="17" t="s">
        <v>32</v>
      </c>
      <c r="B58" s="18">
        <f>IF(B57-B28=0,0,"Error")</f>
        <v>0</v>
      </c>
      <c r="C58" s="18">
        <f>IF(C57-C28=0,0,"Error")</f>
        <v>0</v>
      </c>
      <c r="D58" s="18">
        <f>IF(D57-D28=0,0,"Error")</f>
        <v>0</v>
      </c>
      <c r="E58" s="18">
        <f>IF(E57-E28=0,0,"Error")</f>
        <v>0</v>
      </c>
    </row>
    <row r="59" spans="1:5" ht="15.75" thickBot="1" x14ac:dyDescent="0.3">
      <c r="A59" s="48" t="s">
        <v>33</v>
      </c>
      <c r="B59" s="1423" t="s">
        <v>1265</v>
      </c>
      <c r="C59" s="1418"/>
      <c r="D59" s="1418"/>
      <c r="E59" s="1419"/>
    </row>
    <row r="60" spans="1:5" ht="61.5" customHeight="1" thickBot="1" x14ac:dyDescent="0.3">
      <c r="A60" s="5" t="s">
        <v>15</v>
      </c>
      <c r="B60" s="1411" t="s">
        <v>1266</v>
      </c>
      <c r="C60" s="1412"/>
      <c r="D60" s="1412"/>
      <c r="E60" s="1413"/>
    </row>
    <row r="61" spans="1:5" ht="15.75" thickBot="1" x14ac:dyDescent="0.3">
      <c r="A61" s="5" t="s">
        <v>16</v>
      </c>
      <c r="B61" s="1406" t="s">
        <v>1267</v>
      </c>
      <c r="C61" s="1407"/>
      <c r="D61" s="1407"/>
      <c r="E61" s="1408"/>
    </row>
    <row r="62" spans="1:5" ht="12.75" customHeight="1" x14ac:dyDescent="0.25">
      <c r="A62" s="1381"/>
      <c r="B62" s="8">
        <v>2019</v>
      </c>
      <c r="C62" s="8">
        <v>2020</v>
      </c>
      <c r="D62" s="8">
        <v>2021</v>
      </c>
      <c r="E62" s="8">
        <v>2022</v>
      </c>
    </row>
    <row r="63" spans="1:5" ht="9" customHeight="1" thickBot="1" x14ac:dyDescent="0.3">
      <c r="A63" s="1382"/>
      <c r="B63" s="9" t="s">
        <v>8</v>
      </c>
      <c r="C63" s="9" t="s">
        <v>9</v>
      </c>
      <c r="D63" s="9" t="s">
        <v>9</v>
      </c>
      <c r="E63" s="9" t="s">
        <v>9</v>
      </c>
    </row>
    <row r="64" spans="1:5" ht="15.75" thickBot="1" x14ac:dyDescent="0.3">
      <c r="A64" s="5" t="s">
        <v>17</v>
      </c>
      <c r="B64" s="407">
        <v>60</v>
      </c>
      <c r="C64" s="407">
        <v>60</v>
      </c>
      <c r="D64" s="407">
        <v>62</v>
      </c>
      <c r="E64" s="407">
        <v>62</v>
      </c>
    </row>
    <row r="65" spans="1:5" ht="15.75" thickBot="1" x14ac:dyDescent="0.3">
      <c r="A65" s="5" t="s">
        <v>18</v>
      </c>
      <c r="B65" s="10">
        <f>B94</f>
        <v>30000</v>
      </c>
      <c r="C65" s="10">
        <f>C94</f>
        <v>30000</v>
      </c>
      <c r="D65" s="10">
        <f>D94</f>
        <v>31000</v>
      </c>
      <c r="E65" s="10">
        <f>E94</f>
        <v>31000</v>
      </c>
    </row>
    <row r="66" spans="1:5" ht="15.75" thickBot="1" x14ac:dyDescent="0.3">
      <c r="A66" s="5" t="s">
        <v>19</v>
      </c>
      <c r="B66" s="10">
        <f>B65/B64</f>
        <v>500</v>
      </c>
      <c r="C66" s="10">
        <f>C65/C64</f>
        <v>500</v>
      </c>
      <c r="D66" s="10">
        <f>D65/D64</f>
        <v>500</v>
      </c>
      <c r="E66" s="10">
        <f>E65/E64</f>
        <v>500</v>
      </c>
    </row>
    <row r="67" spans="1:5" ht="15.75" thickBot="1" x14ac:dyDescent="0.3">
      <c r="A67" s="5" t="s">
        <v>20</v>
      </c>
      <c r="B67" s="11" t="e">
        <f>B64/A64-1</f>
        <v>#VALUE!</v>
      </c>
      <c r="C67" s="11">
        <f>C64/B64-1</f>
        <v>0</v>
      </c>
      <c r="D67" s="11">
        <f>D64/C64-1</f>
        <v>3.3333333333333437E-2</v>
      </c>
      <c r="E67" s="11">
        <f>E64/D64-1</f>
        <v>0</v>
      </c>
    </row>
    <row r="68" spans="1:5" ht="15.75" thickBot="1" x14ac:dyDescent="0.3">
      <c r="A68" s="5" t="s">
        <v>22</v>
      </c>
      <c r="B68" s="11" t="e">
        <f>B65/A65-1</f>
        <v>#VALUE!</v>
      </c>
      <c r="C68" s="11">
        <f>C65/B65-1</f>
        <v>0</v>
      </c>
      <c r="D68" s="11">
        <f t="shared" ref="D68:E69" si="2">D65/C65-1</f>
        <v>3.3333333333333437E-2</v>
      </c>
      <c r="E68" s="11">
        <f t="shared" si="2"/>
        <v>0</v>
      </c>
    </row>
    <row r="69" spans="1:5" ht="15.75" thickBot="1" x14ac:dyDescent="0.3">
      <c r="A69" s="5" t="s">
        <v>23</v>
      </c>
      <c r="B69" s="11" t="e">
        <f>B66/A66-1</f>
        <v>#VALUE!</v>
      </c>
      <c r="C69" s="11">
        <f>C66/B66-1</f>
        <v>0</v>
      </c>
      <c r="D69" s="11">
        <f t="shared" si="2"/>
        <v>0</v>
      </c>
      <c r="E69" s="11">
        <f t="shared" si="2"/>
        <v>0</v>
      </c>
    </row>
    <row r="70" spans="1:5" ht="24.75" customHeight="1" thickBot="1" x14ac:dyDescent="0.3">
      <c r="A70" s="1378" t="s">
        <v>165</v>
      </c>
      <c r="B70" s="1379"/>
      <c r="C70" s="1379"/>
      <c r="D70" s="1379"/>
      <c r="E70" s="1380"/>
    </row>
    <row r="71" spans="1:5" ht="12.75" customHeight="1" x14ac:dyDescent="0.25">
      <c r="A71" s="1381"/>
      <c r="B71" s="8">
        <v>2019</v>
      </c>
      <c r="C71" s="8">
        <v>2020</v>
      </c>
      <c r="D71" s="8">
        <v>2021</v>
      </c>
      <c r="E71" s="8">
        <v>2022</v>
      </c>
    </row>
    <row r="72" spans="1:5" ht="9" customHeight="1" thickBot="1" x14ac:dyDescent="0.3">
      <c r="A72" s="1382"/>
      <c r="B72" s="9" t="s">
        <v>8</v>
      </c>
      <c r="C72" s="9" t="s">
        <v>9</v>
      </c>
      <c r="D72" s="9" t="s">
        <v>9</v>
      </c>
      <c r="E72" s="9" t="s">
        <v>9</v>
      </c>
    </row>
    <row r="73" spans="1:5" ht="18" customHeight="1" thickBot="1" x14ac:dyDescent="0.3">
      <c r="A73" s="13" t="s">
        <v>24</v>
      </c>
      <c r="B73" s="14">
        <v>0</v>
      </c>
      <c r="C73" s="14">
        <v>0</v>
      </c>
      <c r="D73" s="14">
        <f>C73</f>
        <v>0</v>
      </c>
      <c r="E73" s="14">
        <f>C73</f>
        <v>0</v>
      </c>
    </row>
    <row r="74" spans="1:5" ht="15" customHeight="1" thickBot="1" x14ac:dyDescent="0.3">
      <c r="A74" s="26" t="s">
        <v>296</v>
      </c>
      <c r="B74" s="27"/>
      <c r="C74" s="27"/>
      <c r="D74" s="27"/>
      <c r="E74" s="27"/>
    </row>
    <row r="75" spans="1:5" ht="18.75" customHeight="1" thickBot="1" x14ac:dyDescent="0.3">
      <c r="A75" s="26" t="s">
        <v>297</v>
      </c>
      <c r="B75" s="27"/>
      <c r="C75" s="27"/>
      <c r="D75" s="27"/>
      <c r="E75" s="27"/>
    </row>
    <row r="76" spans="1:5" ht="18" customHeight="1" thickBot="1" x14ac:dyDescent="0.3">
      <c r="A76" s="13" t="s">
        <v>25</v>
      </c>
      <c r="B76" s="14">
        <v>0</v>
      </c>
      <c r="C76" s="14">
        <v>0</v>
      </c>
      <c r="D76" s="14">
        <v>0</v>
      </c>
      <c r="E76" s="14">
        <v>0</v>
      </c>
    </row>
    <row r="77" spans="1:5" ht="15.75" thickBot="1" x14ac:dyDescent="0.3">
      <c r="A77" s="26" t="s">
        <v>296</v>
      </c>
      <c r="B77" s="14"/>
      <c r="C77" s="14"/>
      <c r="D77" s="14"/>
      <c r="E77" s="14"/>
    </row>
    <row r="78" spans="1:5" ht="15.75" thickBot="1" x14ac:dyDescent="0.3">
      <c r="A78" s="26" t="s">
        <v>297</v>
      </c>
      <c r="B78" s="14"/>
      <c r="C78" s="14"/>
      <c r="D78" s="14"/>
      <c r="E78" s="14"/>
    </row>
    <row r="79" spans="1:5" ht="20.25" customHeight="1" thickBot="1" x14ac:dyDescent="0.3">
      <c r="A79" s="13" t="s">
        <v>26</v>
      </c>
      <c r="B79" s="14">
        <v>30000</v>
      </c>
      <c r="C79" s="14">
        <v>30000</v>
      </c>
      <c r="D79" s="14">
        <f>D80</f>
        <v>31000</v>
      </c>
      <c r="E79" s="14">
        <f>E80</f>
        <v>31000</v>
      </c>
    </row>
    <row r="80" spans="1:5" ht="15.75" thickBot="1" x14ac:dyDescent="0.3">
      <c r="A80" s="26" t="s">
        <v>296</v>
      </c>
      <c r="B80" s="14">
        <v>30000</v>
      </c>
      <c r="C80" s="14">
        <v>30000</v>
      </c>
      <c r="D80" s="14">
        <v>31000</v>
      </c>
      <c r="E80" s="14">
        <v>31000</v>
      </c>
    </row>
    <row r="81" spans="1:5" ht="15.75" thickBot="1" x14ac:dyDescent="0.3">
      <c r="A81" s="26" t="s">
        <v>297</v>
      </c>
      <c r="B81" s="14"/>
      <c r="C81" s="14"/>
      <c r="D81" s="14"/>
      <c r="E81" s="14"/>
    </row>
    <row r="82" spans="1:5" ht="15.75" thickBot="1" x14ac:dyDescent="0.3">
      <c r="A82" s="13" t="s">
        <v>27</v>
      </c>
      <c r="B82" s="14"/>
      <c r="C82" s="14"/>
      <c r="D82" s="14"/>
      <c r="E82" s="14"/>
    </row>
    <row r="83" spans="1:5" ht="15.75" thickBot="1" x14ac:dyDescent="0.3">
      <c r="A83" s="26" t="s">
        <v>296</v>
      </c>
      <c r="B83" s="14"/>
      <c r="C83" s="14"/>
      <c r="D83" s="14"/>
      <c r="E83" s="14"/>
    </row>
    <row r="84" spans="1:5" ht="15.75" thickBot="1" x14ac:dyDescent="0.3">
      <c r="A84" s="26" t="s">
        <v>297</v>
      </c>
      <c r="B84" s="14"/>
      <c r="C84" s="14"/>
      <c r="D84" s="14"/>
      <c r="E84" s="14"/>
    </row>
    <row r="85" spans="1:5" ht="15.75" thickBot="1" x14ac:dyDescent="0.3">
      <c r="A85" s="13" t="s">
        <v>28</v>
      </c>
      <c r="B85" s="14"/>
      <c r="C85" s="14"/>
      <c r="D85" s="14"/>
      <c r="E85" s="14"/>
    </row>
    <row r="86" spans="1:5" ht="15.75" thickBot="1" x14ac:dyDescent="0.3">
      <c r="A86" s="26" t="s">
        <v>296</v>
      </c>
      <c r="B86" s="14"/>
      <c r="C86" s="14"/>
      <c r="D86" s="14"/>
      <c r="E86" s="14"/>
    </row>
    <row r="87" spans="1:5" ht="15.75" thickBot="1" x14ac:dyDescent="0.3">
      <c r="A87" s="26" t="s">
        <v>297</v>
      </c>
      <c r="B87" s="14"/>
      <c r="C87" s="14"/>
      <c r="D87" s="14"/>
      <c r="E87" s="14"/>
    </row>
    <row r="88" spans="1:5" ht="15.75" thickBot="1" x14ac:dyDescent="0.3">
      <c r="A88" s="13" t="s">
        <v>29</v>
      </c>
      <c r="B88" s="14"/>
      <c r="C88" s="14"/>
      <c r="D88" s="14"/>
      <c r="E88" s="14"/>
    </row>
    <row r="89" spans="1:5" ht="15.75" thickBot="1" x14ac:dyDescent="0.3">
      <c r="A89" s="26" t="s">
        <v>296</v>
      </c>
      <c r="B89" s="14"/>
      <c r="C89" s="14"/>
      <c r="D89" s="14"/>
      <c r="E89" s="14"/>
    </row>
    <row r="90" spans="1:5" ht="15.75" thickBot="1" x14ac:dyDescent="0.3">
      <c r="A90" s="26" t="s">
        <v>297</v>
      </c>
      <c r="B90" s="14"/>
      <c r="C90" s="14"/>
      <c r="D90" s="14"/>
      <c r="E90" s="14"/>
    </row>
    <row r="91" spans="1:5" ht="24.75" thickBot="1" x14ac:dyDescent="0.3">
      <c r="A91" s="13" t="s">
        <v>30</v>
      </c>
      <c r="B91" s="14"/>
      <c r="C91" s="14"/>
      <c r="D91" s="14"/>
      <c r="E91" s="14"/>
    </row>
    <row r="92" spans="1:5" ht="15.75" thickBot="1" x14ac:dyDescent="0.3">
      <c r="A92" s="26" t="s">
        <v>296</v>
      </c>
      <c r="B92" s="14"/>
      <c r="C92" s="14"/>
      <c r="D92" s="14"/>
      <c r="E92" s="14"/>
    </row>
    <row r="93" spans="1:5" ht="15.75" thickBot="1" x14ac:dyDescent="0.3">
      <c r="A93" s="26" t="s">
        <v>297</v>
      </c>
      <c r="B93" s="14"/>
      <c r="C93" s="14"/>
      <c r="D93" s="14"/>
      <c r="E93" s="14"/>
    </row>
    <row r="94" spans="1:5" ht="15.75" thickBot="1" x14ac:dyDescent="0.3">
      <c r="A94" s="35" t="s">
        <v>34</v>
      </c>
      <c r="B94" s="15">
        <f t="shared" ref="B94:E94" si="3">B91+B88+B85+B82+B79+B76+B73</f>
        <v>30000</v>
      </c>
      <c r="C94" s="15">
        <f t="shared" si="3"/>
        <v>30000</v>
      </c>
      <c r="D94" s="15">
        <f t="shared" si="3"/>
        <v>31000</v>
      </c>
      <c r="E94" s="15">
        <f t="shared" si="3"/>
        <v>31000</v>
      </c>
    </row>
    <row r="95" spans="1:5" ht="15" customHeight="1" thickBot="1" x14ac:dyDescent="0.3">
      <c r="A95" s="17" t="s">
        <v>32</v>
      </c>
      <c r="B95" s="18">
        <f>IF(B94-B65=0,0,"Error")</f>
        <v>0</v>
      </c>
      <c r="C95" s="18">
        <f>IF(C94-C65=0,0,"Error")</f>
        <v>0</v>
      </c>
      <c r="D95" s="18">
        <f>IF(D94-D65=0,0,"Error")</f>
        <v>0</v>
      </c>
      <c r="E95" s="18">
        <f>IF(E94-E65=0,0,"Error")</f>
        <v>0</v>
      </c>
    </row>
    <row r="96" spans="1:5" ht="15.75" thickBot="1" x14ac:dyDescent="0.3">
      <c r="A96" s="1322" t="s">
        <v>46</v>
      </c>
      <c r="B96" s="1323"/>
      <c r="C96" s="1323"/>
      <c r="D96" s="1323"/>
      <c r="E96" s="1324"/>
    </row>
    <row r="97" spans="1:5" ht="15.75" thickBot="1" x14ac:dyDescent="0.3">
      <c r="A97" s="1322" t="s">
        <v>47</v>
      </c>
      <c r="B97" s="1323"/>
      <c r="C97" s="1323"/>
      <c r="D97" s="1323"/>
      <c r="E97" s="1324"/>
    </row>
    <row r="98" spans="1:5" ht="15.75" thickBot="1" x14ac:dyDescent="0.3">
      <c r="A98" s="19" t="s">
        <v>45</v>
      </c>
      <c r="B98" s="1449" t="s">
        <v>1268</v>
      </c>
      <c r="C98" s="1450"/>
      <c r="D98" s="1450"/>
      <c r="E98" s="1451"/>
    </row>
    <row r="99" spans="1:5" ht="34.5" thickBot="1" x14ac:dyDescent="0.3">
      <c r="A99" s="7" t="s">
        <v>14</v>
      </c>
      <c r="B99" s="126" t="s">
        <v>1269</v>
      </c>
      <c r="C99" s="108" t="s">
        <v>306</v>
      </c>
      <c r="D99" s="106"/>
      <c r="E99" s="107"/>
    </row>
    <row r="100" spans="1:5" ht="17.25" customHeight="1" thickBot="1" x14ac:dyDescent="0.3">
      <c r="A100" s="5" t="s">
        <v>15</v>
      </c>
      <c r="B100" s="1411" t="s">
        <v>1268</v>
      </c>
      <c r="C100" s="1412"/>
      <c r="D100" s="1412"/>
      <c r="E100" s="1413"/>
    </row>
    <row r="101" spans="1:5" ht="15.75" thickBot="1" x14ac:dyDescent="0.3">
      <c r="A101" s="5" t="s">
        <v>16</v>
      </c>
      <c r="B101" s="1406" t="s">
        <v>83</v>
      </c>
      <c r="C101" s="1407"/>
      <c r="D101" s="1407"/>
      <c r="E101" s="1408"/>
    </row>
    <row r="102" spans="1:5" ht="12.75" customHeight="1" x14ac:dyDescent="0.25">
      <c r="A102" s="1381"/>
      <c r="B102" s="8">
        <v>2019</v>
      </c>
      <c r="C102" s="8">
        <v>2020</v>
      </c>
      <c r="D102" s="8">
        <v>2021</v>
      </c>
      <c r="E102" s="8">
        <v>2022</v>
      </c>
    </row>
    <row r="103" spans="1:5" ht="9" customHeight="1" thickBot="1" x14ac:dyDescent="0.3">
      <c r="A103" s="1382"/>
      <c r="B103" s="9" t="s">
        <v>8</v>
      </c>
      <c r="C103" s="9" t="s">
        <v>9</v>
      </c>
      <c r="D103" s="9" t="s">
        <v>9</v>
      </c>
      <c r="E103" s="9" t="s">
        <v>9</v>
      </c>
    </row>
    <row r="104" spans="1:5" ht="15.75" thickBot="1" x14ac:dyDescent="0.3">
      <c r="A104" s="5" t="s">
        <v>17</v>
      </c>
      <c r="B104" s="10">
        <v>0</v>
      </c>
      <c r="C104" s="10"/>
      <c r="D104" s="10"/>
      <c r="E104" s="10"/>
    </row>
    <row r="105" spans="1:5" ht="15.75" thickBot="1" x14ac:dyDescent="0.3">
      <c r="A105" s="5" t="s">
        <v>18</v>
      </c>
      <c r="B105" s="10">
        <f t="shared" ref="B105" si="4">B115</f>
        <v>0</v>
      </c>
      <c r="C105" s="41"/>
      <c r="D105" s="41"/>
      <c r="E105" s="41"/>
    </row>
    <row r="106" spans="1:5" ht="15.75" thickBot="1" x14ac:dyDescent="0.3">
      <c r="A106" s="5" t="s">
        <v>19</v>
      </c>
      <c r="B106" s="10" t="e">
        <f t="shared" ref="B106:E106" si="5">B105/B104</f>
        <v>#DIV/0!</v>
      </c>
      <c r="C106" s="10" t="e">
        <f t="shared" si="5"/>
        <v>#DIV/0!</v>
      </c>
      <c r="D106" s="10" t="e">
        <f t="shared" si="5"/>
        <v>#DIV/0!</v>
      </c>
      <c r="E106" s="10" t="e">
        <f t="shared" si="5"/>
        <v>#DIV/0!</v>
      </c>
    </row>
    <row r="107" spans="1:5" ht="15.75" thickBot="1" x14ac:dyDescent="0.3">
      <c r="A107" s="5" t="s">
        <v>20</v>
      </c>
      <c r="B107" s="11" t="e">
        <f t="shared" ref="B107:E109" si="6">B104/A104-1</f>
        <v>#VALUE!</v>
      </c>
      <c r="C107" s="11" t="e">
        <f t="shared" si="6"/>
        <v>#DIV/0!</v>
      </c>
      <c r="D107" s="11" t="e">
        <f t="shared" si="6"/>
        <v>#DIV/0!</v>
      </c>
      <c r="E107" s="11" t="e">
        <f t="shared" si="6"/>
        <v>#DIV/0!</v>
      </c>
    </row>
    <row r="108" spans="1:5" ht="15.75" thickBot="1" x14ac:dyDescent="0.3">
      <c r="A108" s="5" t="s">
        <v>22</v>
      </c>
      <c r="B108" s="11" t="e">
        <f t="shared" si="6"/>
        <v>#VALUE!</v>
      </c>
      <c r="C108" s="11" t="e">
        <f t="shared" si="6"/>
        <v>#DIV/0!</v>
      </c>
      <c r="D108" s="11" t="e">
        <f t="shared" si="6"/>
        <v>#DIV/0!</v>
      </c>
      <c r="E108" s="11" t="e">
        <f t="shared" si="6"/>
        <v>#DIV/0!</v>
      </c>
    </row>
    <row r="109" spans="1:5" ht="15.75" thickBot="1" x14ac:dyDescent="0.3">
      <c r="A109" s="5" t="s">
        <v>23</v>
      </c>
      <c r="B109" s="11" t="e">
        <f t="shared" si="6"/>
        <v>#DIV/0!</v>
      </c>
      <c r="C109" s="11" t="e">
        <f t="shared" si="6"/>
        <v>#DIV/0!</v>
      </c>
      <c r="D109" s="11" t="e">
        <f t="shared" si="6"/>
        <v>#DIV/0!</v>
      </c>
      <c r="E109" s="11" t="e">
        <f t="shared" si="6"/>
        <v>#DIV/0!</v>
      </c>
    </row>
    <row r="110" spans="1:5" ht="15.75" customHeight="1" thickBot="1" x14ac:dyDescent="0.3">
      <c r="A110" s="1378" t="s">
        <v>164</v>
      </c>
      <c r="B110" s="1379"/>
      <c r="C110" s="1379"/>
      <c r="D110" s="1379"/>
      <c r="E110" s="1380"/>
    </row>
    <row r="111" spans="1:5" ht="12.75" customHeight="1" x14ac:dyDescent="0.25">
      <c r="A111" s="1381"/>
      <c r="B111" s="8">
        <v>2019</v>
      </c>
      <c r="C111" s="8">
        <v>2020</v>
      </c>
      <c r="D111" s="8">
        <v>2021</v>
      </c>
      <c r="E111" s="8">
        <v>2022</v>
      </c>
    </row>
    <row r="112" spans="1:5" ht="9" customHeight="1" thickBot="1" x14ac:dyDescent="0.3">
      <c r="A112" s="1382"/>
      <c r="B112" s="9" t="s">
        <v>8</v>
      </c>
      <c r="C112" s="9" t="s">
        <v>9</v>
      </c>
      <c r="D112" s="9" t="s">
        <v>9</v>
      </c>
      <c r="E112" s="9" t="s">
        <v>9</v>
      </c>
    </row>
    <row r="113" spans="1:5" ht="15.75" thickBot="1" x14ac:dyDescent="0.3">
      <c r="A113" s="13" t="s">
        <v>42</v>
      </c>
      <c r="B113" s="14"/>
      <c r="C113" s="14"/>
      <c r="D113" s="14"/>
      <c r="E113" s="14"/>
    </row>
    <row r="114" spans="1:5" ht="15.75" thickBot="1" x14ac:dyDescent="0.3">
      <c r="A114" s="13" t="s">
        <v>43</v>
      </c>
      <c r="B114" s="15">
        <v>0</v>
      </c>
      <c r="C114" s="43">
        <v>0</v>
      </c>
      <c r="D114" s="43">
        <v>0</v>
      </c>
      <c r="E114" s="43">
        <v>0</v>
      </c>
    </row>
    <row r="115" spans="1:5" ht="15.75" thickBot="1" x14ac:dyDescent="0.3">
      <c r="A115" s="16" t="s">
        <v>31</v>
      </c>
      <c r="B115" s="15">
        <f>B114+B113</f>
        <v>0</v>
      </c>
      <c r="C115" s="15">
        <f t="shared" ref="C115" si="7">C114+C113</f>
        <v>0</v>
      </c>
      <c r="D115" s="15">
        <f>D114+D113</f>
        <v>0</v>
      </c>
      <c r="E115" s="15">
        <f>E114+E113</f>
        <v>0</v>
      </c>
    </row>
    <row r="116" spans="1:5" ht="15.75" thickBot="1" x14ac:dyDescent="0.3">
      <c r="A116" s="20"/>
      <c r="B116" s="21"/>
      <c r="C116" s="21"/>
      <c r="D116" s="21"/>
      <c r="E116" s="21"/>
    </row>
    <row r="117" spans="1:5" ht="27" customHeight="1" thickBot="1" x14ac:dyDescent="0.3">
      <c r="A117" s="6" t="s">
        <v>57</v>
      </c>
      <c r="B117" s="22">
        <f>B105+B65+B28</f>
        <v>81500</v>
      </c>
      <c r="C117" s="22">
        <f>C105+C65+C28</f>
        <v>89000</v>
      </c>
      <c r="D117" s="22">
        <f>D105+D65+D28</f>
        <v>91000</v>
      </c>
      <c r="E117" s="22">
        <f>E105+E65+E28</f>
        <v>91000</v>
      </c>
    </row>
    <row r="118" spans="1:5" ht="24.75" thickBot="1" x14ac:dyDescent="0.3">
      <c r="A118" s="6" t="s">
        <v>58</v>
      </c>
      <c r="B118" s="22">
        <f>B115+B94+B57</f>
        <v>81500</v>
      </c>
      <c r="C118" s="22">
        <f>C115+C94+C57</f>
        <v>89000</v>
      </c>
      <c r="D118" s="22">
        <f t="shared" ref="D118:E118" si="8">D115+D94+D57</f>
        <v>91000</v>
      </c>
      <c r="E118" s="22">
        <f t="shared" si="8"/>
        <v>91000</v>
      </c>
    </row>
    <row r="119" spans="1:5" ht="15.75" thickBot="1" x14ac:dyDescent="0.3">
      <c r="A119" s="13" t="s">
        <v>24</v>
      </c>
      <c r="B119" s="36">
        <v>14500</v>
      </c>
      <c r="C119" s="36">
        <v>14500</v>
      </c>
      <c r="D119" s="36">
        <v>14500</v>
      </c>
      <c r="E119" s="36">
        <v>14500</v>
      </c>
    </row>
    <row r="120" spans="1:5" ht="15.75" thickBot="1" x14ac:dyDescent="0.3">
      <c r="A120" s="26" t="s">
        <v>296</v>
      </c>
      <c r="B120" s="15">
        <f>B37</f>
        <v>14500</v>
      </c>
      <c r="C120" s="15">
        <f>C37</f>
        <v>14500</v>
      </c>
      <c r="D120" s="15">
        <f>D37</f>
        <v>14500</v>
      </c>
      <c r="E120" s="15">
        <f>E37</f>
        <v>14500</v>
      </c>
    </row>
    <row r="121" spans="1:5" ht="15.75" thickBot="1" x14ac:dyDescent="0.3">
      <c r="A121" s="26" t="s">
        <v>319</v>
      </c>
      <c r="B121" s="15">
        <v>0</v>
      </c>
      <c r="C121" s="15">
        <v>0</v>
      </c>
      <c r="D121" s="15">
        <v>0</v>
      </c>
      <c r="E121" s="15">
        <v>0</v>
      </c>
    </row>
    <row r="122" spans="1:5" ht="24.75" thickBot="1" x14ac:dyDescent="0.3">
      <c r="A122" s="13" t="s">
        <v>25</v>
      </c>
      <c r="B122" s="36">
        <v>2000</v>
      </c>
      <c r="C122" s="36">
        <v>2000</v>
      </c>
      <c r="D122" s="36">
        <v>2000</v>
      </c>
      <c r="E122" s="36">
        <v>2000</v>
      </c>
    </row>
    <row r="123" spans="1:5" ht="15.75" thickBot="1" x14ac:dyDescent="0.3">
      <c r="A123" s="26" t="s">
        <v>296</v>
      </c>
      <c r="B123" s="14">
        <f>B40</f>
        <v>2000</v>
      </c>
      <c r="C123" s="14">
        <f>C40</f>
        <v>2000</v>
      </c>
      <c r="D123" s="14">
        <f>D40</f>
        <v>2000</v>
      </c>
      <c r="E123" s="14">
        <f>E40</f>
        <v>2000</v>
      </c>
    </row>
    <row r="124" spans="1:5" ht="15.75" thickBot="1" x14ac:dyDescent="0.3">
      <c r="A124" s="26" t="s">
        <v>319</v>
      </c>
      <c r="B124" s="15">
        <v>0</v>
      </c>
      <c r="C124" s="15">
        <v>0</v>
      </c>
      <c r="D124" s="15">
        <v>0</v>
      </c>
      <c r="E124" s="15">
        <v>0</v>
      </c>
    </row>
    <row r="125" spans="1:5" ht="15.75" thickBot="1" x14ac:dyDescent="0.3">
      <c r="A125" s="13" t="s">
        <v>26</v>
      </c>
      <c r="B125" s="36">
        <f>B126+B127</f>
        <v>65000</v>
      </c>
      <c r="C125" s="36">
        <f>C126+C127</f>
        <v>72500</v>
      </c>
      <c r="D125" s="36">
        <f t="shared" ref="D125:E125" si="9">D126+D127</f>
        <v>74500</v>
      </c>
      <c r="E125" s="36">
        <f t="shared" si="9"/>
        <v>74500</v>
      </c>
    </row>
    <row r="126" spans="1:5" ht="15.75" thickBot="1" x14ac:dyDescent="0.3">
      <c r="A126" s="26" t="s">
        <v>296</v>
      </c>
      <c r="B126" s="15">
        <f>B43+B80</f>
        <v>65000</v>
      </c>
      <c r="C126" s="15">
        <f>C43+C80</f>
        <v>72500</v>
      </c>
      <c r="D126" s="15">
        <f>D43+D80</f>
        <v>74500</v>
      </c>
      <c r="E126" s="15">
        <f>E43+E80</f>
        <v>74500</v>
      </c>
    </row>
    <row r="127" spans="1:5" ht="15.75" thickBot="1" x14ac:dyDescent="0.3">
      <c r="A127" s="26" t="s">
        <v>319</v>
      </c>
      <c r="B127" s="15">
        <v>0</v>
      </c>
      <c r="C127" s="15">
        <v>0</v>
      </c>
      <c r="D127" s="15">
        <v>0</v>
      </c>
      <c r="E127" s="15">
        <v>0</v>
      </c>
    </row>
    <row r="128" spans="1:5" ht="15.75" thickBot="1" x14ac:dyDescent="0.3">
      <c r="A128" s="13" t="s">
        <v>27</v>
      </c>
      <c r="B128" s="36">
        <f>B129+B130</f>
        <v>0</v>
      </c>
      <c r="C128" s="36">
        <f>C129+C130</f>
        <v>0</v>
      </c>
      <c r="D128" s="36">
        <f t="shared" ref="D128:E128" si="10">D129+D130</f>
        <v>0</v>
      </c>
      <c r="E128" s="36">
        <f t="shared" si="10"/>
        <v>0</v>
      </c>
    </row>
    <row r="129" spans="1:5" ht="15.75" thickBot="1" x14ac:dyDescent="0.3">
      <c r="A129" s="26" t="s">
        <v>296</v>
      </c>
      <c r="B129" s="14">
        <v>0</v>
      </c>
      <c r="C129" s="14">
        <v>0</v>
      </c>
      <c r="D129" s="14">
        <v>0</v>
      </c>
      <c r="E129" s="14">
        <v>0</v>
      </c>
    </row>
    <row r="130" spans="1:5" ht="15.75" thickBot="1" x14ac:dyDescent="0.3">
      <c r="A130" s="26" t="s">
        <v>319</v>
      </c>
      <c r="B130" s="15">
        <v>0</v>
      </c>
      <c r="C130" s="15">
        <v>0</v>
      </c>
      <c r="D130" s="15">
        <v>0</v>
      </c>
      <c r="E130" s="15">
        <v>0</v>
      </c>
    </row>
    <row r="131" spans="1:5" ht="15.75" thickBot="1" x14ac:dyDescent="0.3">
      <c r="A131" s="13" t="s">
        <v>28</v>
      </c>
      <c r="B131" s="36">
        <f>B132+B133</f>
        <v>0</v>
      </c>
      <c r="C131" s="36">
        <f>C132+C133</f>
        <v>0</v>
      </c>
      <c r="D131" s="36">
        <f t="shared" ref="D131:E131" si="11">D132+D133</f>
        <v>0</v>
      </c>
      <c r="E131" s="36">
        <f t="shared" si="11"/>
        <v>0</v>
      </c>
    </row>
    <row r="132" spans="1:5" ht="15.75" thickBot="1" x14ac:dyDescent="0.3">
      <c r="A132" s="26" t="s">
        <v>296</v>
      </c>
      <c r="B132" s="14">
        <v>0</v>
      </c>
      <c r="C132" s="14">
        <v>0</v>
      </c>
      <c r="D132" s="14">
        <v>0</v>
      </c>
      <c r="E132" s="14">
        <v>0</v>
      </c>
    </row>
    <row r="133" spans="1:5" ht="15.75" thickBot="1" x14ac:dyDescent="0.3">
      <c r="A133" s="26" t="s">
        <v>319</v>
      </c>
      <c r="B133" s="15">
        <v>0</v>
      </c>
      <c r="C133" s="15">
        <v>0</v>
      </c>
      <c r="D133" s="15">
        <v>0</v>
      </c>
      <c r="E133" s="15">
        <v>0</v>
      </c>
    </row>
    <row r="134" spans="1:5" ht="15.75" thickBot="1" x14ac:dyDescent="0.3">
      <c r="A134" s="13" t="s">
        <v>29</v>
      </c>
      <c r="B134" s="36">
        <f>B135+B136</f>
        <v>0</v>
      </c>
      <c r="C134" s="36">
        <f>C135+C136</f>
        <v>0</v>
      </c>
      <c r="D134" s="36">
        <f t="shared" ref="D134:E134" si="12">D135+D136</f>
        <v>0</v>
      </c>
      <c r="E134" s="36">
        <f t="shared" si="12"/>
        <v>0</v>
      </c>
    </row>
    <row r="135" spans="1:5" ht="15.75" thickBot="1" x14ac:dyDescent="0.3">
      <c r="A135" s="26" t="s">
        <v>296</v>
      </c>
      <c r="B135" s="14">
        <v>0</v>
      </c>
      <c r="C135" s="14">
        <v>0</v>
      </c>
      <c r="D135" s="14">
        <v>0</v>
      </c>
      <c r="E135" s="14">
        <v>0</v>
      </c>
    </row>
    <row r="136" spans="1:5" ht="15.75" thickBot="1" x14ac:dyDescent="0.3">
      <c r="A136" s="26" t="s">
        <v>319</v>
      </c>
      <c r="B136" s="15">
        <v>0</v>
      </c>
      <c r="C136" s="15">
        <v>0</v>
      </c>
      <c r="D136" s="15">
        <v>0</v>
      </c>
      <c r="E136" s="15">
        <v>0</v>
      </c>
    </row>
    <row r="137" spans="1:5" ht="24.75" thickBot="1" x14ac:dyDescent="0.3">
      <c r="A137" s="13" t="s">
        <v>30</v>
      </c>
      <c r="B137" s="36">
        <f>B91+B54</f>
        <v>0</v>
      </c>
      <c r="C137" s="36">
        <f>C91+C54</f>
        <v>0</v>
      </c>
      <c r="D137" s="36">
        <f>D91+D54</f>
        <v>0</v>
      </c>
      <c r="E137" s="36">
        <f>E91+E54</f>
        <v>0</v>
      </c>
    </row>
    <row r="138" spans="1:5" ht="15.75" thickBot="1" x14ac:dyDescent="0.3">
      <c r="A138" s="26" t="s">
        <v>296</v>
      </c>
      <c r="B138" s="14">
        <v>0</v>
      </c>
      <c r="C138" s="14">
        <v>0</v>
      </c>
      <c r="D138" s="14">
        <v>0</v>
      </c>
      <c r="E138" s="14">
        <v>0</v>
      </c>
    </row>
    <row r="139" spans="1:5" ht="15.75" thickBot="1" x14ac:dyDescent="0.3">
      <c r="A139" s="26" t="s">
        <v>319</v>
      </c>
      <c r="B139" s="15">
        <v>0</v>
      </c>
      <c r="C139" s="15">
        <v>0</v>
      </c>
      <c r="D139" s="15">
        <v>0</v>
      </c>
      <c r="E139" s="15">
        <v>0</v>
      </c>
    </row>
    <row r="140" spans="1:5" ht="15.75" thickBot="1" x14ac:dyDescent="0.3">
      <c r="A140" s="13" t="s">
        <v>59</v>
      </c>
      <c r="B140" s="14">
        <v>0</v>
      </c>
      <c r="C140" s="14">
        <v>0</v>
      </c>
      <c r="D140" s="14">
        <v>0</v>
      </c>
      <c r="E140" s="14">
        <v>0</v>
      </c>
    </row>
    <row r="141" spans="1:5" ht="15.75" thickBot="1" x14ac:dyDescent="0.3">
      <c r="A141" s="13" t="s">
        <v>60</v>
      </c>
      <c r="B141" s="14">
        <v>0</v>
      </c>
      <c r="C141" s="43">
        <v>0</v>
      </c>
      <c r="D141" s="43">
        <v>0</v>
      </c>
      <c r="E141" s="43">
        <v>0</v>
      </c>
    </row>
    <row r="142" spans="1:5" ht="15.75" thickBot="1" x14ac:dyDescent="0.3">
      <c r="A142" s="17" t="s">
        <v>32</v>
      </c>
      <c r="B142" s="18">
        <f>IF(B118-B117=0,0,"Error")</f>
        <v>0</v>
      </c>
      <c r="C142" s="18">
        <f>IF(C118-C117=0,0,"Error")</f>
        <v>0</v>
      </c>
      <c r="D142" s="18">
        <f>IF(D118-D117=0,0,"Error")</f>
        <v>0</v>
      </c>
      <c r="E142" s="18">
        <f>IF(E118-E117=0,0,"Error")</f>
        <v>0</v>
      </c>
    </row>
  </sheetData>
  <mergeCells count="34">
    <mergeCell ref="A1:E1"/>
    <mergeCell ref="A2:E2"/>
    <mergeCell ref="A102:A103"/>
    <mergeCell ref="A110:E110"/>
    <mergeCell ref="A111:A112"/>
    <mergeCell ref="A71:A72"/>
    <mergeCell ref="A96:E96"/>
    <mergeCell ref="A97:E97"/>
    <mergeCell ref="B98:E98"/>
    <mergeCell ref="B100:E100"/>
    <mergeCell ref="B101:E101"/>
    <mergeCell ref="A34:A35"/>
    <mergeCell ref="B59:E59"/>
    <mergeCell ref="B60:E60"/>
    <mergeCell ref="B61:E61"/>
    <mergeCell ref="A62:A63"/>
    <mergeCell ref="A70:E70"/>
    <mergeCell ref="A33:E33"/>
    <mergeCell ref="A9:E11"/>
    <mergeCell ref="B12:E12"/>
    <mergeCell ref="A13:A14"/>
    <mergeCell ref="B16:E16"/>
    <mergeCell ref="A17:E17"/>
    <mergeCell ref="A20:E20"/>
    <mergeCell ref="A21:E21"/>
    <mergeCell ref="B22:E22"/>
    <mergeCell ref="B23:E23"/>
    <mergeCell ref="B24:E24"/>
    <mergeCell ref="A25:A26"/>
    <mergeCell ref="A3:E3"/>
    <mergeCell ref="B5:E5"/>
    <mergeCell ref="B6:E6"/>
    <mergeCell ref="B7:E7"/>
    <mergeCell ref="A8:E8"/>
  </mergeCells>
  <pageMargins left="0.7" right="0.7" top="0.75" bottom="0.75" header="0.3" footer="0.3"/>
  <pageSetup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42"/>
  <sheetViews>
    <sheetView view="pageBreakPreview" zoomScale="60" zoomScaleNormal="140" workbookViewId="0">
      <selection sqref="A1:E1"/>
    </sheetView>
  </sheetViews>
  <sheetFormatPr defaultRowHeight="15" x14ac:dyDescent="0.25"/>
  <cols>
    <col min="1" max="1" width="26.42578125" customWidth="1"/>
    <col min="2" max="2" width="11.7109375" customWidth="1"/>
    <col min="3" max="4" width="10.85546875" customWidth="1"/>
    <col min="5" max="5" width="13.140625" customWidth="1"/>
  </cols>
  <sheetData>
    <row r="1" spans="1:5" ht="15.75" x14ac:dyDescent="0.25">
      <c r="A1" s="2604" t="s">
        <v>1090</v>
      </c>
      <c r="B1" s="2604"/>
      <c r="C1" s="2604"/>
      <c r="D1" s="2604"/>
      <c r="E1" s="2604"/>
    </row>
    <row r="2" spans="1:5" ht="32.25" customHeight="1" x14ac:dyDescent="0.25">
      <c r="A2" s="1503" t="s">
        <v>884</v>
      </c>
      <c r="B2" s="1503"/>
      <c r="C2" s="1503"/>
      <c r="D2" s="1503"/>
      <c r="E2" s="1503"/>
    </row>
    <row r="3" spans="1:5" ht="15.75" thickBot="1" x14ac:dyDescent="0.3">
      <c r="A3" s="1504" t="s">
        <v>863</v>
      </c>
      <c r="B3" s="1504"/>
      <c r="C3" s="1504"/>
      <c r="D3" s="1504"/>
      <c r="E3" s="1504"/>
    </row>
    <row r="4" spans="1:5" ht="26.25" thickBot="1" x14ac:dyDescent="0.3">
      <c r="A4" s="2" t="s">
        <v>0</v>
      </c>
      <c r="B4" s="1301" t="s">
        <v>1090</v>
      </c>
      <c r="C4" s="1301"/>
      <c r="D4" s="1301"/>
      <c r="E4" s="1301"/>
    </row>
    <row r="5" spans="1:5" ht="15.75" thickBot="1" x14ac:dyDescent="0.3">
      <c r="A5" s="2" t="s">
        <v>1</v>
      </c>
      <c r="B5" s="1302" t="s">
        <v>285</v>
      </c>
      <c r="C5" s="1303"/>
      <c r="D5" s="1303"/>
      <c r="E5" s="1304"/>
    </row>
    <row r="6" spans="1:5" ht="25.5" customHeight="1" thickBot="1" x14ac:dyDescent="0.3">
      <c r="A6" s="2" t="s">
        <v>3</v>
      </c>
      <c r="B6" s="1305" t="s">
        <v>861</v>
      </c>
      <c r="C6" s="1306"/>
      <c r="D6" s="1306"/>
      <c r="E6" s="1307"/>
    </row>
    <row r="7" spans="1:5" ht="15.75" thickBot="1" x14ac:dyDescent="0.3">
      <c r="A7" s="1308" t="s">
        <v>5</v>
      </c>
      <c r="B7" s="1309"/>
      <c r="C7" s="1309"/>
      <c r="D7" s="1309"/>
      <c r="E7" s="1310"/>
    </row>
    <row r="8" spans="1:5" ht="15.75" customHeight="1" thickBot="1" x14ac:dyDescent="0.3">
      <c r="A8" s="1545" t="s">
        <v>1089</v>
      </c>
      <c r="B8" s="1546"/>
      <c r="C8" s="1546"/>
      <c r="D8" s="1546"/>
      <c r="E8" s="1547"/>
    </row>
    <row r="9" spans="1:5" ht="15.75" thickBot="1" x14ac:dyDescent="0.3">
      <c r="A9" s="1545"/>
      <c r="B9" s="1546"/>
      <c r="C9" s="1546"/>
      <c r="D9" s="1546"/>
      <c r="E9" s="1547"/>
    </row>
    <row r="10" spans="1:5" ht="15.75" thickBot="1" x14ac:dyDescent="0.3">
      <c r="A10" s="1545"/>
      <c r="B10" s="1546"/>
      <c r="C10" s="1546"/>
      <c r="D10" s="1546"/>
      <c r="E10" s="1547"/>
    </row>
    <row r="11" spans="1:5" ht="105.75" customHeight="1" thickBot="1" x14ac:dyDescent="0.3">
      <c r="A11" s="3" t="s">
        <v>6</v>
      </c>
      <c r="B11" s="1510" t="s">
        <v>1088</v>
      </c>
      <c r="C11" s="1883"/>
      <c r="D11" s="1883"/>
      <c r="E11" s="1884"/>
    </row>
    <row r="12" spans="1:5" x14ac:dyDescent="0.25">
      <c r="A12" s="1381" t="s">
        <v>7</v>
      </c>
      <c r="B12" s="433">
        <v>2019</v>
      </c>
      <c r="C12" s="433">
        <v>20120</v>
      </c>
      <c r="D12" s="433">
        <v>2021</v>
      </c>
      <c r="E12" s="433">
        <v>2022</v>
      </c>
    </row>
    <row r="13" spans="1:5" ht="15.75" thickBot="1" x14ac:dyDescent="0.3">
      <c r="A13" s="1382"/>
      <c r="B13" s="423" t="s">
        <v>8</v>
      </c>
      <c r="C13" s="423" t="s">
        <v>9</v>
      </c>
      <c r="D13" s="423" t="s">
        <v>9</v>
      </c>
      <c r="E13" s="423" t="s">
        <v>9</v>
      </c>
    </row>
    <row r="14" spans="1:5" ht="23.25" thickBot="1" x14ac:dyDescent="0.3">
      <c r="A14" s="421" t="s">
        <v>1087</v>
      </c>
      <c r="B14" s="117">
        <v>8000</v>
      </c>
      <c r="C14" s="117">
        <v>10000</v>
      </c>
      <c r="D14" s="117">
        <v>15000</v>
      </c>
      <c r="E14" s="117">
        <v>15000</v>
      </c>
    </row>
    <row r="15" spans="1:5" ht="28.5" customHeight="1" thickBot="1" x14ac:dyDescent="0.3">
      <c r="A15" s="6" t="s">
        <v>10</v>
      </c>
      <c r="B15" s="1509" t="s">
        <v>1086</v>
      </c>
      <c r="C15" s="1510"/>
      <c r="D15" s="1510"/>
      <c r="E15" s="1511"/>
    </row>
    <row r="16" spans="1:5" ht="15.75" thickBot="1" x14ac:dyDescent="0.3">
      <c r="A16" s="1411" t="s">
        <v>11</v>
      </c>
      <c r="B16" s="1412"/>
      <c r="C16" s="1412"/>
      <c r="D16" s="1412"/>
      <c r="E16" s="1413"/>
    </row>
    <row r="17" spans="1:5" ht="15.75" thickBot="1" x14ac:dyDescent="0.3">
      <c r="A17" s="91"/>
      <c r="B17" s="104"/>
      <c r="C17" s="90" t="s">
        <v>138</v>
      </c>
      <c r="D17" s="90" t="s">
        <v>138</v>
      </c>
      <c r="E17" s="90" t="s">
        <v>138</v>
      </c>
    </row>
    <row r="18" spans="1:5" ht="23.25" thickBot="1" x14ac:dyDescent="0.3">
      <c r="A18" s="94" t="s">
        <v>1085</v>
      </c>
      <c r="B18" s="117">
        <v>8000</v>
      </c>
      <c r="C18" s="117">
        <v>10000</v>
      </c>
      <c r="D18" s="117">
        <v>15000</v>
      </c>
      <c r="E18" s="117">
        <v>15000</v>
      </c>
    </row>
    <row r="19" spans="1:5" ht="15.75" thickBot="1" x14ac:dyDescent="0.3">
      <c r="A19" s="1414" t="s">
        <v>12</v>
      </c>
      <c r="B19" s="1415"/>
      <c r="C19" s="1415"/>
      <c r="D19" s="1415"/>
      <c r="E19" s="1416"/>
    </row>
    <row r="20" spans="1:5" ht="15.75" thickBot="1" x14ac:dyDescent="0.3">
      <c r="A20" s="1322" t="s">
        <v>13</v>
      </c>
      <c r="B20" s="1323"/>
      <c r="C20" s="1323"/>
      <c r="D20" s="1323"/>
      <c r="E20" s="1324"/>
    </row>
    <row r="21" spans="1:5" ht="15.75" thickBot="1" x14ac:dyDescent="0.3">
      <c r="A21" s="7" t="s">
        <v>14</v>
      </c>
      <c r="B21" s="1417" t="s">
        <v>1084</v>
      </c>
      <c r="C21" s="1418"/>
      <c r="D21" s="1418"/>
      <c r="E21" s="1419"/>
    </row>
    <row r="22" spans="1:5" ht="15.75" thickBot="1" x14ac:dyDescent="0.3">
      <c r="A22" s="5" t="s">
        <v>15</v>
      </c>
      <c r="B22" s="1512" t="s">
        <v>1083</v>
      </c>
      <c r="C22" s="1513"/>
      <c r="D22" s="1513"/>
      <c r="E22" s="1514"/>
    </row>
    <row r="23" spans="1:5" ht="15.75" thickBot="1" x14ac:dyDescent="0.3">
      <c r="A23" s="5" t="s">
        <v>16</v>
      </c>
      <c r="B23" s="1406" t="s">
        <v>1082</v>
      </c>
      <c r="C23" s="1407"/>
      <c r="D23" s="1407"/>
      <c r="E23" s="1408"/>
    </row>
    <row r="24" spans="1:5" x14ac:dyDescent="0.25">
      <c r="A24" s="1381"/>
      <c r="B24" s="8">
        <v>2019</v>
      </c>
      <c r="C24" s="8">
        <v>2020</v>
      </c>
      <c r="D24" s="8">
        <v>2021</v>
      </c>
      <c r="E24" s="8">
        <v>2022</v>
      </c>
    </row>
    <row r="25" spans="1:5" ht="15.75" thickBot="1" x14ac:dyDescent="0.3">
      <c r="A25" s="1382"/>
      <c r="B25" s="9" t="s">
        <v>8</v>
      </c>
      <c r="C25" s="9" t="s">
        <v>9</v>
      </c>
      <c r="D25" s="9" t="s">
        <v>9</v>
      </c>
      <c r="E25" s="9" t="s">
        <v>9</v>
      </c>
    </row>
    <row r="26" spans="1:5" ht="15.75" thickBot="1" x14ac:dyDescent="0.3">
      <c r="A26" s="5" t="s">
        <v>17</v>
      </c>
      <c r="B26" s="10">
        <v>10000</v>
      </c>
      <c r="C26" s="10">
        <v>12000</v>
      </c>
      <c r="D26" s="10">
        <v>15000</v>
      </c>
      <c r="E26" s="10">
        <v>17000</v>
      </c>
    </row>
    <row r="27" spans="1:5" ht="15.75" thickBot="1" x14ac:dyDescent="0.3">
      <c r="A27" s="5" t="s">
        <v>18</v>
      </c>
      <c r="B27" s="10">
        <v>40500</v>
      </c>
      <c r="C27" s="10">
        <v>33000</v>
      </c>
      <c r="D27" s="10">
        <v>33000</v>
      </c>
      <c r="E27" s="10">
        <v>33500</v>
      </c>
    </row>
    <row r="28" spans="1:5" ht="15.75" thickBot="1" x14ac:dyDescent="0.3">
      <c r="A28" s="5" t="s">
        <v>19</v>
      </c>
      <c r="B28" s="10">
        <f>B27/B26</f>
        <v>4.05</v>
      </c>
      <c r="C28" s="10">
        <f>C27/C26</f>
        <v>2.75</v>
      </c>
      <c r="D28" s="10">
        <f>D27/D26</f>
        <v>2.2000000000000002</v>
      </c>
      <c r="E28" s="10">
        <f>E27/E26</f>
        <v>1.9705882352941178</v>
      </c>
    </row>
    <row r="29" spans="1:5" ht="15.75" thickBot="1" x14ac:dyDescent="0.3">
      <c r="A29" s="5" t="s">
        <v>20</v>
      </c>
      <c r="B29" s="407" t="s">
        <v>21</v>
      </c>
      <c r="C29" s="11">
        <f t="shared" ref="C29:E31" si="0">C26/B26-1</f>
        <v>0.19999999999999996</v>
      </c>
      <c r="D29" s="11">
        <f t="shared" si="0"/>
        <v>0.25</v>
      </c>
      <c r="E29" s="11">
        <f t="shared" si="0"/>
        <v>0.1333333333333333</v>
      </c>
    </row>
    <row r="30" spans="1:5" ht="15.75" thickBot="1" x14ac:dyDescent="0.3">
      <c r="A30" s="5" t="s">
        <v>22</v>
      </c>
      <c r="B30" s="407" t="s">
        <v>21</v>
      </c>
      <c r="C30" s="11">
        <f t="shared" si="0"/>
        <v>-0.18518518518518523</v>
      </c>
      <c r="D30" s="11">
        <f t="shared" si="0"/>
        <v>0</v>
      </c>
      <c r="E30" s="11">
        <f t="shared" si="0"/>
        <v>1.5151515151515138E-2</v>
      </c>
    </row>
    <row r="31" spans="1:5" ht="15.75" thickBot="1" x14ac:dyDescent="0.3">
      <c r="A31" s="5" t="s">
        <v>23</v>
      </c>
      <c r="B31" s="407" t="s">
        <v>21</v>
      </c>
      <c r="C31" s="11">
        <f t="shared" si="0"/>
        <v>-0.32098765432098764</v>
      </c>
      <c r="D31" s="11">
        <f t="shared" si="0"/>
        <v>-0.19999999999999996</v>
      </c>
      <c r="E31" s="11">
        <f t="shared" si="0"/>
        <v>-0.10427807486631013</v>
      </c>
    </row>
    <row r="32" spans="1:5" ht="15.75" thickBot="1" x14ac:dyDescent="0.3">
      <c r="A32" s="1378" t="s">
        <v>164</v>
      </c>
      <c r="B32" s="1379"/>
      <c r="C32" s="1379"/>
      <c r="D32" s="1379"/>
      <c r="E32" s="1380"/>
    </row>
    <row r="33" spans="1:5" x14ac:dyDescent="0.25">
      <c r="A33" s="1381"/>
      <c r="B33" s="8">
        <v>2019</v>
      </c>
      <c r="C33" s="8">
        <v>2020</v>
      </c>
      <c r="D33" s="8">
        <v>2021</v>
      </c>
      <c r="E33" s="8">
        <v>2022</v>
      </c>
    </row>
    <row r="34" spans="1:5" ht="15.75" thickBot="1" x14ac:dyDescent="0.3">
      <c r="A34" s="1382"/>
      <c r="B34" s="9" t="s">
        <v>8</v>
      </c>
      <c r="C34" s="9" t="s">
        <v>9</v>
      </c>
      <c r="D34" s="9" t="s">
        <v>9</v>
      </c>
      <c r="E34" s="9" t="s">
        <v>9</v>
      </c>
    </row>
    <row r="35" spans="1:5" ht="15.75" thickBot="1" x14ac:dyDescent="0.3">
      <c r="A35" s="13" t="s">
        <v>24</v>
      </c>
      <c r="B35" s="14">
        <v>13900</v>
      </c>
      <c r="C35" s="14">
        <v>13400</v>
      </c>
      <c r="D35" s="14">
        <v>13400</v>
      </c>
      <c r="E35" s="14">
        <v>13400</v>
      </c>
    </row>
    <row r="36" spans="1:5" ht="15.75" thickBot="1" x14ac:dyDescent="0.3">
      <c r="A36" s="26" t="s">
        <v>296</v>
      </c>
      <c r="B36" s="15"/>
      <c r="C36" s="39"/>
      <c r="D36" s="39"/>
      <c r="E36" s="39"/>
    </row>
    <row r="37" spans="1:5" ht="15.75" thickBot="1" x14ac:dyDescent="0.3">
      <c r="A37" s="26" t="s">
        <v>297</v>
      </c>
      <c r="B37" s="15"/>
      <c r="C37" s="27"/>
      <c r="D37" s="27"/>
      <c r="E37" s="27"/>
    </row>
    <row r="38" spans="1:5" ht="24.75" thickBot="1" x14ac:dyDescent="0.3">
      <c r="A38" s="13" t="s">
        <v>25</v>
      </c>
      <c r="B38" s="14">
        <v>1700</v>
      </c>
      <c r="C38" s="14">
        <v>2200</v>
      </c>
      <c r="D38" s="14">
        <v>2200</v>
      </c>
      <c r="E38" s="14">
        <v>2200</v>
      </c>
    </row>
    <row r="39" spans="1:5" ht="15.75" thickBot="1" x14ac:dyDescent="0.3">
      <c r="A39" s="26" t="s">
        <v>296</v>
      </c>
      <c r="B39" s="15"/>
      <c r="C39" s="14"/>
      <c r="D39" s="14"/>
      <c r="E39" s="14"/>
    </row>
    <row r="40" spans="1:5" ht="15.75" thickBot="1" x14ac:dyDescent="0.3">
      <c r="A40" s="26" t="s">
        <v>297</v>
      </c>
      <c r="B40" s="15"/>
      <c r="C40" s="14"/>
      <c r="D40" s="14"/>
      <c r="E40" s="14"/>
    </row>
    <row r="41" spans="1:5" ht="15.75" thickBot="1" x14ac:dyDescent="0.3">
      <c r="A41" s="13" t="s">
        <v>26</v>
      </c>
      <c r="B41" s="15">
        <v>24900</v>
      </c>
      <c r="C41" s="14">
        <v>17400</v>
      </c>
      <c r="D41" s="14">
        <v>17400</v>
      </c>
      <c r="E41" s="14">
        <v>17900</v>
      </c>
    </row>
    <row r="42" spans="1:5" ht="15.75" thickBot="1" x14ac:dyDescent="0.3">
      <c r="A42" s="26" t="s">
        <v>296</v>
      </c>
      <c r="B42" s="15"/>
      <c r="C42" s="14"/>
      <c r="D42" s="14"/>
      <c r="E42" s="14"/>
    </row>
    <row r="43" spans="1:5" ht="15.75" thickBot="1" x14ac:dyDescent="0.3">
      <c r="A43" s="26" t="s">
        <v>297</v>
      </c>
      <c r="B43" s="15"/>
      <c r="C43" s="14"/>
      <c r="D43" s="14"/>
      <c r="E43" s="14"/>
    </row>
    <row r="44" spans="1:5" ht="15.75" thickBot="1" x14ac:dyDescent="0.3">
      <c r="A44" s="13" t="s">
        <v>27</v>
      </c>
      <c r="B44" s="15"/>
      <c r="C44" s="14"/>
      <c r="D44" s="14"/>
      <c r="E44" s="14"/>
    </row>
    <row r="45" spans="1:5" ht="15.75" thickBot="1" x14ac:dyDescent="0.3">
      <c r="A45" s="26" t="s">
        <v>296</v>
      </c>
      <c r="B45" s="15"/>
      <c r="C45" s="14"/>
      <c r="D45" s="14"/>
      <c r="E45" s="14"/>
    </row>
    <row r="46" spans="1:5" ht="15.75" thickBot="1" x14ac:dyDescent="0.3">
      <c r="A46" s="26" t="s">
        <v>297</v>
      </c>
      <c r="B46" s="15"/>
      <c r="C46" s="14"/>
      <c r="D46" s="14"/>
      <c r="E46" s="14"/>
    </row>
    <row r="47" spans="1:5" ht="15.75" thickBot="1" x14ac:dyDescent="0.3">
      <c r="A47" s="13" t="s">
        <v>28</v>
      </c>
      <c r="B47" s="15"/>
      <c r="C47" s="14"/>
      <c r="D47" s="14"/>
      <c r="E47" s="14"/>
    </row>
    <row r="48" spans="1:5" ht="15.75" thickBot="1" x14ac:dyDescent="0.3">
      <c r="A48" s="26" t="s">
        <v>296</v>
      </c>
      <c r="B48" s="15"/>
      <c r="C48" s="14"/>
      <c r="D48" s="14"/>
      <c r="E48" s="14"/>
    </row>
    <row r="49" spans="1:5" ht="15.75" thickBot="1" x14ac:dyDescent="0.3">
      <c r="A49" s="26" t="s">
        <v>297</v>
      </c>
      <c r="B49" s="15"/>
      <c r="C49" s="14"/>
      <c r="D49" s="14"/>
      <c r="E49" s="14"/>
    </row>
    <row r="50" spans="1:5" ht="15.75" thickBot="1" x14ac:dyDescent="0.3">
      <c r="A50" s="13" t="s">
        <v>29</v>
      </c>
      <c r="B50" s="15"/>
      <c r="C50" s="14"/>
      <c r="D50" s="14"/>
      <c r="E50" s="14"/>
    </row>
    <row r="51" spans="1:5" ht="15.75" thickBot="1" x14ac:dyDescent="0.3">
      <c r="A51" s="26" t="s">
        <v>296</v>
      </c>
      <c r="B51" s="15"/>
      <c r="C51" s="14"/>
      <c r="D51" s="14"/>
      <c r="E51" s="14"/>
    </row>
    <row r="52" spans="1:5" ht="15.75" thickBot="1" x14ac:dyDescent="0.3">
      <c r="A52" s="26" t="s">
        <v>297</v>
      </c>
      <c r="B52" s="15"/>
      <c r="C52" s="14"/>
      <c r="D52" s="14"/>
      <c r="E52" s="14"/>
    </row>
    <row r="53" spans="1:5" ht="24.75" thickBot="1" x14ac:dyDescent="0.3">
      <c r="A53" s="13" t="s">
        <v>30</v>
      </c>
      <c r="B53" s="15">
        <v>0</v>
      </c>
      <c r="C53" s="14">
        <v>0</v>
      </c>
      <c r="D53" s="14">
        <f>C53*1.03*0.99</f>
        <v>0</v>
      </c>
      <c r="E53" s="14">
        <f>D53*1.03*0.99</f>
        <v>0</v>
      </c>
    </row>
    <row r="54" spans="1:5" ht="15.75" thickBot="1" x14ac:dyDescent="0.3">
      <c r="A54" s="26" t="s">
        <v>296</v>
      </c>
      <c r="B54" s="15"/>
      <c r="C54" s="40"/>
      <c r="D54" s="40"/>
      <c r="E54" s="40"/>
    </row>
    <row r="55" spans="1:5" ht="15.75" thickBot="1" x14ac:dyDescent="0.3">
      <c r="A55" s="26" t="s">
        <v>297</v>
      </c>
      <c r="B55" s="15"/>
      <c r="C55" s="98"/>
      <c r="D55" s="40"/>
      <c r="E55" s="40"/>
    </row>
    <row r="56" spans="1:5" ht="15.75" thickBot="1" x14ac:dyDescent="0.3">
      <c r="A56" s="16" t="s">
        <v>31</v>
      </c>
      <c r="B56" s="15">
        <f>B53+B50+B47+B44+B41+B38+B35</f>
        <v>40500</v>
      </c>
      <c r="C56" s="15">
        <f>C53+C50+C47+C44+C41+C38+C35</f>
        <v>33000</v>
      </c>
      <c r="D56" s="15">
        <f>D53+D50+D47+D44+D41+D38+D35</f>
        <v>33000</v>
      </c>
      <c r="E56" s="15">
        <f>E53+E50+E47+E44+E41+E38+E35</f>
        <v>33500</v>
      </c>
    </row>
    <row r="57" spans="1:5" ht="15.75" thickBot="1" x14ac:dyDescent="0.3">
      <c r="A57" s="17" t="s">
        <v>32</v>
      </c>
      <c r="B57" s="18">
        <f>IF(B56-B27=0,0,"Error")</f>
        <v>0</v>
      </c>
      <c r="C57" s="18">
        <f>IF(C56-C27=0,0,"Error")</f>
        <v>0</v>
      </c>
      <c r="D57" s="18">
        <f>IF(D56-D27=0,0,"Error")</f>
        <v>0</v>
      </c>
      <c r="E57" s="18">
        <f>IF(E56-E27=0,0,"Error")</f>
        <v>0</v>
      </c>
    </row>
    <row r="58" spans="1:5" ht="15.75" thickBot="1" x14ac:dyDescent="0.3">
      <c r="A58" s="1322" t="s">
        <v>39</v>
      </c>
      <c r="B58" s="1323"/>
      <c r="C58" s="1323"/>
      <c r="D58" s="1323"/>
      <c r="E58" s="1324"/>
    </row>
    <row r="59" spans="1:5" ht="15.75" thickBot="1" x14ac:dyDescent="0.3">
      <c r="A59" s="1322" t="s">
        <v>40</v>
      </c>
      <c r="B59" s="1323"/>
      <c r="C59" s="1323"/>
      <c r="D59" s="1323"/>
      <c r="E59" s="1324"/>
    </row>
    <row r="60" spans="1:5" ht="15.75" thickBot="1" x14ac:dyDescent="0.3">
      <c r="A60" s="7" t="s">
        <v>56</v>
      </c>
      <c r="B60" s="1427" t="s">
        <v>1081</v>
      </c>
      <c r="C60" s="1428"/>
      <c r="D60" s="1429"/>
      <c r="E60" s="1430"/>
    </row>
    <row r="61" spans="1:5" ht="30.75" customHeight="1" thickBot="1" x14ac:dyDescent="0.3">
      <c r="A61" s="7" t="s">
        <v>82</v>
      </c>
      <c r="B61" s="7" t="s">
        <v>1079</v>
      </c>
      <c r="C61" s="101" t="s">
        <v>306</v>
      </c>
      <c r="D61" s="1429" t="s">
        <v>1080</v>
      </c>
      <c r="E61" s="1430"/>
    </row>
    <row r="62" spans="1:5" ht="15.75" thickBot="1" x14ac:dyDescent="0.3">
      <c r="A62" s="112"/>
      <c r="B62" s="1427"/>
      <c r="C62" s="1431"/>
      <c r="D62" s="1429"/>
      <c r="E62" s="1430"/>
    </row>
    <row r="63" spans="1:5" ht="17.25" customHeight="1" thickBot="1" x14ac:dyDescent="0.3">
      <c r="A63" s="5" t="s">
        <v>15</v>
      </c>
      <c r="B63" s="1411" t="s">
        <v>1079</v>
      </c>
      <c r="C63" s="1412"/>
      <c r="D63" s="1412"/>
      <c r="E63" s="1413"/>
    </row>
    <row r="64" spans="1:5" ht="15.75" thickBot="1" x14ac:dyDescent="0.3">
      <c r="A64" s="5" t="s">
        <v>16</v>
      </c>
      <c r="B64" s="1406" t="s">
        <v>52</v>
      </c>
      <c r="C64" s="1407"/>
      <c r="D64" s="1407"/>
      <c r="E64" s="1408"/>
    </row>
    <row r="65" spans="1:5" x14ac:dyDescent="0.25">
      <c r="A65" s="1381"/>
      <c r="B65" s="8">
        <v>2019</v>
      </c>
      <c r="C65" s="8">
        <v>2020</v>
      </c>
      <c r="D65" s="8">
        <v>2021</v>
      </c>
      <c r="E65" s="8">
        <v>2022</v>
      </c>
    </row>
    <row r="66" spans="1:5" ht="15.75" thickBot="1" x14ac:dyDescent="0.3">
      <c r="A66" s="1382"/>
      <c r="B66" s="9" t="s">
        <v>8</v>
      </c>
      <c r="C66" s="9" t="s">
        <v>9</v>
      </c>
      <c r="D66" s="9" t="s">
        <v>9</v>
      </c>
      <c r="E66" s="9" t="s">
        <v>9</v>
      </c>
    </row>
    <row r="67" spans="1:5" ht="15.75" thickBot="1" x14ac:dyDescent="0.3">
      <c r="A67" s="5" t="s">
        <v>17</v>
      </c>
      <c r="B67" s="10">
        <v>20</v>
      </c>
      <c r="C67" s="10">
        <v>20</v>
      </c>
      <c r="D67" s="10">
        <v>20</v>
      </c>
      <c r="E67" s="10">
        <v>20</v>
      </c>
    </row>
    <row r="68" spans="1:5" ht="15.75" thickBot="1" x14ac:dyDescent="0.3">
      <c r="A68" s="5" t="s">
        <v>18</v>
      </c>
      <c r="B68" s="10">
        <v>2000</v>
      </c>
      <c r="C68" s="10">
        <v>5000</v>
      </c>
      <c r="D68" s="10">
        <v>5000</v>
      </c>
      <c r="E68" s="10">
        <v>5000</v>
      </c>
    </row>
    <row r="69" spans="1:5" ht="15.75" thickBot="1" x14ac:dyDescent="0.3">
      <c r="A69" s="5" t="s">
        <v>19</v>
      </c>
      <c r="B69" s="10">
        <v>100</v>
      </c>
      <c r="C69" s="10">
        <f>C68/C67</f>
        <v>250</v>
      </c>
      <c r="D69" s="10">
        <v>150</v>
      </c>
      <c r="E69" s="10">
        <f>E68/E67</f>
        <v>250</v>
      </c>
    </row>
    <row r="70" spans="1:5" ht="15.75" thickBot="1" x14ac:dyDescent="0.3">
      <c r="A70" s="5" t="s">
        <v>20</v>
      </c>
      <c r="B70" s="407" t="s">
        <v>21</v>
      </c>
      <c r="C70" s="11">
        <f t="shared" ref="C70:E72" si="1">C67/B67-1</f>
        <v>0</v>
      </c>
      <c r="D70" s="11">
        <f t="shared" si="1"/>
        <v>0</v>
      </c>
      <c r="E70" s="11">
        <f t="shared" si="1"/>
        <v>0</v>
      </c>
    </row>
    <row r="71" spans="1:5" ht="15.75" thickBot="1" x14ac:dyDescent="0.3">
      <c r="A71" s="5" t="s">
        <v>22</v>
      </c>
      <c r="B71" s="407" t="s">
        <v>21</v>
      </c>
      <c r="C71" s="11">
        <f t="shared" si="1"/>
        <v>1.5</v>
      </c>
      <c r="D71" s="11">
        <f t="shared" si="1"/>
        <v>0</v>
      </c>
      <c r="E71" s="11">
        <f t="shared" si="1"/>
        <v>0</v>
      </c>
    </row>
    <row r="72" spans="1:5" ht="15.75" thickBot="1" x14ac:dyDescent="0.3">
      <c r="A72" s="5" t="s">
        <v>23</v>
      </c>
      <c r="B72" s="407" t="s">
        <v>21</v>
      </c>
      <c r="C72" s="11">
        <f t="shared" si="1"/>
        <v>1.5</v>
      </c>
      <c r="D72" s="11">
        <f t="shared" si="1"/>
        <v>-0.4</v>
      </c>
      <c r="E72" s="11">
        <f t="shared" si="1"/>
        <v>0.66666666666666674</v>
      </c>
    </row>
    <row r="73" spans="1:5" ht="15.75" thickBot="1" x14ac:dyDescent="0.3">
      <c r="A73" s="7" t="s">
        <v>14</v>
      </c>
      <c r="B73" s="1432"/>
      <c r="C73" s="1433"/>
      <c r="D73" s="1433"/>
      <c r="E73" s="1434"/>
    </row>
    <row r="74" spans="1:5" ht="15.75" thickBot="1" x14ac:dyDescent="0.3">
      <c r="A74" s="1378" t="s">
        <v>164</v>
      </c>
      <c r="B74" s="1379"/>
      <c r="C74" s="1379"/>
      <c r="D74" s="1379"/>
      <c r="E74" s="1380"/>
    </row>
    <row r="75" spans="1:5" x14ac:dyDescent="0.25">
      <c r="A75" s="1381"/>
      <c r="B75" s="8">
        <v>2019</v>
      </c>
      <c r="C75" s="8">
        <v>2020</v>
      </c>
      <c r="D75" s="8">
        <v>2021</v>
      </c>
      <c r="E75" s="8">
        <v>2022</v>
      </c>
    </row>
    <row r="76" spans="1:5" ht="15.75" thickBot="1" x14ac:dyDescent="0.3">
      <c r="A76" s="1382"/>
      <c r="B76" s="9" t="s">
        <v>8</v>
      </c>
      <c r="C76" s="9" t="s">
        <v>9</v>
      </c>
      <c r="D76" s="9" t="s">
        <v>9</v>
      </c>
      <c r="E76" s="9" t="s">
        <v>9</v>
      </c>
    </row>
    <row r="77" spans="1:5" ht="15.75" thickBot="1" x14ac:dyDescent="0.3">
      <c r="A77" s="13" t="s">
        <v>42</v>
      </c>
      <c r="B77" s="14"/>
      <c r="C77" s="14"/>
      <c r="D77" s="14"/>
      <c r="E77" s="14"/>
    </row>
    <row r="78" spans="1:5" ht="15.75" thickBot="1" x14ac:dyDescent="0.3">
      <c r="A78" s="13" t="s">
        <v>43</v>
      </c>
      <c r="B78" s="15">
        <v>2000</v>
      </c>
      <c r="C78" s="14">
        <v>5000</v>
      </c>
      <c r="D78" s="14">
        <v>5000</v>
      </c>
      <c r="E78" s="14">
        <v>5000</v>
      </c>
    </row>
    <row r="79" spans="1:5" ht="15.75" thickBot="1" x14ac:dyDescent="0.3">
      <c r="A79" s="16" t="s">
        <v>31</v>
      </c>
      <c r="B79" s="15">
        <f>B78+B77</f>
        <v>2000</v>
      </c>
      <c r="C79" s="15">
        <f>C78+C77</f>
        <v>5000</v>
      </c>
      <c r="D79" s="15">
        <f>D78+D77</f>
        <v>5000</v>
      </c>
      <c r="E79" s="15">
        <f>E78+E77</f>
        <v>5000</v>
      </c>
    </row>
    <row r="80" spans="1:5" ht="15.75" thickBot="1" x14ac:dyDescent="0.3">
      <c r="A80" s="108" t="s">
        <v>45</v>
      </c>
      <c r="B80" s="1427" t="s">
        <v>1078</v>
      </c>
      <c r="C80" s="1429"/>
      <c r="D80" s="1429"/>
      <c r="E80" s="1430"/>
    </row>
    <row r="81" spans="1:5" ht="45.75" thickBot="1" x14ac:dyDescent="0.3">
      <c r="A81" s="7" t="s">
        <v>33</v>
      </c>
      <c r="B81" s="105" t="s">
        <v>572</v>
      </c>
      <c r="C81" s="103" t="s">
        <v>306</v>
      </c>
      <c r="D81" s="1423" t="s">
        <v>1077</v>
      </c>
      <c r="E81" s="1419"/>
    </row>
    <row r="82" spans="1:5" ht="15.75" thickBot="1" x14ac:dyDescent="0.3">
      <c r="A82" s="5" t="s">
        <v>15</v>
      </c>
      <c r="B82" s="1411" t="s">
        <v>572</v>
      </c>
      <c r="C82" s="1412"/>
      <c r="D82" s="1412"/>
      <c r="E82" s="1413"/>
    </row>
    <row r="83" spans="1:5" ht="15.75" thickBot="1" x14ac:dyDescent="0.3">
      <c r="A83" s="5" t="s">
        <v>16</v>
      </c>
      <c r="B83" s="1406" t="s">
        <v>52</v>
      </c>
      <c r="C83" s="1407"/>
      <c r="D83" s="1407"/>
      <c r="E83" s="1408"/>
    </row>
    <row r="84" spans="1:5" x14ac:dyDescent="0.25">
      <c r="A84" s="1381"/>
      <c r="B84" s="8">
        <v>2019</v>
      </c>
      <c r="C84" s="8">
        <v>2020</v>
      </c>
      <c r="D84" s="8">
        <v>2021</v>
      </c>
      <c r="E84" s="8">
        <v>2022</v>
      </c>
    </row>
    <row r="85" spans="1:5" ht="15.75" thickBot="1" x14ac:dyDescent="0.3">
      <c r="A85" s="1382"/>
      <c r="B85" s="9" t="s">
        <v>8</v>
      </c>
      <c r="C85" s="9" t="s">
        <v>9</v>
      </c>
      <c r="D85" s="9" t="s">
        <v>9</v>
      </c>
      <c r="E85" s="9" t="s">
        <v>9</v>
      </c>
    </row>
    <row r="86" spans="1:5" ht="15.75" thickBot="1" x14ac:dyDescent="0.3">
      <c r="A86" s="5" t="s">
        <v>17</v>
      </c>
      <c r="B86" s="407">
        <v>10</v>
      </c>
      <c r="C86" s="407">
        <v>15</v>
      </c>
      <c r="D86" s="407">
        <v>20</v>
      </c>
      <c r="E86" s="407">
        <v>20</v>
      </c>
    </row>
    <row r="87" spans="1:5" ht="15.75" thickBot="1" x14ac:dyDescent="0.3">
      <c r="A87" s="5" t="s">
        <v>18</v>
      </c>
      <c r="B87" s="10">
        <v>9000</v>
      </c>
      <c r="C87" s="10">
        <v>15000</v>
      </c>
      <c r="D87" s="10">
        <v>28758</v>
      </c>
      <c r="E87" s="10">
        <v>46000</v>
      </c>
    </row>
    <row r="88" spans="1:5" ht="15.75" thickBot="1" x14ac:dyDescent="0.3">
      <c r="A88" s="5" t="s">
        <v>19</v>
      </c>
      <c r="B88" s="10">
        <f>B87/B86</f>
        <v>900</v>
      </c>
      <c r="C88" s="10">
        <f>C87/C86</f>
        <v>1000</v>
      </c>
      <c r="D88" s="10">
        <f>D87/D86</f>
        <v>1437.9</v>
      </c>
      <c r="E88" s="10">
        <f>E87/E86</f>
        <v>2300</v>
      </c>
    </row>
    <row r="89" spans="1:5" ht="15.75" thickBot="1" x14ac:dyDescent="0.3">
      <c r="A89" s="5" t="s">
        <v>20</v>
      </c>
      <c r="B89" s="407" t="s">
        <v>21</v>
      </c>
      <c r="C89" s="11">
        <f t="shared" ref="C89:E91" si="2">C86/B86-1</f>
        <v>0.5</v>
      </c>
      <c r="D89" s="11">
        <f t="shared" si="2"/>
        <v>0.33333333333333326</v>
      </c>
      <c r="E89" s="11">
        <f t="shared" si="2"/>
        <v>0</v>
      </c>
    </row>
    <row r="90" spans="1:5" ht="15.75" thickBot="1" x14ac:dyDescent="0.3">
      <c r="A90" s="5" t="s">
        <v>22</v>
      </c>
      <c r="B90" s="407" t="s">
        <v>21</v>
      </c>
      <c r="C90" s="11">
        <f t="shared" si="2"/>
        <v>0.66666666666666674</v>
      </c>
      <c r="D90" s="11">
        <f t="shared" si="2"/>
        <v>0.91720000000000002</v>
      </c>
      <c r="E90" s="11">
        <f t="shared" si="2"/>
        <v>0.599554906460811</v>
      </c>
    </row>
    <row r="91" spans="1:5" ht="15.75" thickBot="1" x14ac:dyDescent="0.3">
      <c r="A91" s="5" t="s">
        <v>23</v>
      </c>
      <c r="B91" s="407" t="s">
        <v>21</v>
      </c>
      <c r="C91" s="11">
        <f t="shared" si="2"/>
        <v>0.11111111111111116</v>
      </c>
      <c r="D91" s="11">
        <f t="shared" si="2"/>
        <v>0.43790000000000018</v>
      </c>
      <c r="E91" s="11">
        <f t="shared" si="2"/>
        <v>0.59955490646081078</v>
      </c>
    </row>
    <row r="92" spans="1:5" ht="15.75" thickBot="1" x14ac:dyDescent="0.3">
      <c r="A92" s="1378" t="s">
        <v>229</v>
      </c>
      <c r="B92" s="1379"/>
      <c r="C92" s="1379"/>
      <c r="D92" s="1379"/>
      <c r="E92" s="1380"/>
    </row>
    <row r="93" spans="1:5" x14ac:dyDescent="0.25">
      <c r="A93" s="1381"/>
      <c r="B93" s="8">
        <v>2019</v>
      </c>
      <c r="C93" s="8">
        <v>2020</v>
      </c>
      <c r="D93" s="8">
        <v>2021</v>
      </c>
      <c r="E93" s="8">
        <v>2022</v>
      </c>
    </row>
    <row r="94" spans="1:5" ht="15.75" thickBot="1" x14ac:dyDescent="0.3">
      <c r="A94" s="1382"/>
      <c r="B94" s="9" t="s">
        <v>8</v>
      </c>
      <c r="C94" s="9" t="s">
        <v>9</v>
      </c>
      <c r="D94" s="9" t="s">
        <v>9</v>
      </c>
      <c r="E94" s="9" t="s">
        <v>9</v>
      </c>
    </row>
    <row r="95" spans="1:5" ht="15.75" thickBot="1" x14ac:dyDescent="0.3">
      <c r="A95" s="13" t="s">
        <v>42</v>
      </c>
      <c r="B95" s="14"/>
      <c r="C95" s="14"/>
      <c r="D95" s="14"/>
      <c r="E95" s="14"/>
    </row>
    <row r="96" spans="1:5" ht="15.75" thickBot="1" x14ac:dyDescent="0.3">
      <c r="A96" s="13" t="s">
        <v>43</v>
      </c>
      <c r="B96" s="15">
        <v>9000</v>
      </c>
      <c r="C96" s="15">
        <v>15000</v>
      </c>
      <c r="D96" s="15">
        <v>28758</v>
      </c>
      <c r="E96" s="15">
        <v>46000</v>
      </c>
    </row>
    <row r="97" spans="1:5" ht="15.75" thickBot="1" x14ac:dyDescent="0.3">
      <c r="A97" s="16" t="s">
        <v>34</v>
      </c>
      <c r="B97" s="15">
        <f>B96+B95</f>
        <v>9000</v>
      </c>
      <c r="C97" s="15">
        <f>C96+C95</f>
        <v>15000</v>
      </c>
      <c r="D97" s="15">
        <f>D96+D95</f>
        <v>28758</v>
      </c>
      <c r="E97" s="15">
        <f>E96+E95</f>
        <v>46000</v>
      </c>
    </row>
    <row r="98" spans="1:5" ht="23.25" customHeight="1" thickBot="1" x14ac:dyDescent="0.3">
      <c r="A98" s="19" t="s">
        <v>45</v>
      </c>
      <c r="B98" s="1449" t="s">
        <v>1075</v>
      </c>
      <c r="C98" s="1450"/>
      <c r="D98" s="1450"/>
      <c r="E98" s="1451"/>
    </row>
    <row r="99" spans="1:5" ht="45.75" thickBot="1" x14ac:dyDescent="0.3">
      <c r="A99" s="7" t="s">
        <v>14</v>
      </c>
      <c r="B99" s="126" t="s">
        <v>1075</v>
      </c>
      <c r="C99" s="108" t="s">
        <v>306</v>
      </c>
      <c r="D99" s="106"/>
      <c r="E99" s="107" t="s">
        <v>1076</v>
      </c>
    </row>
    <row r="100" spans="1:5" ht="15.75" thickBot="1" x14ac:dyDescent="0.3">
      <c r="A100" s="5" t="s">
        <v>15</v>
      </c>
      <c r="B100" s="1411" t="s">
        <v>1075</v>
      </c>
      <c r="C100" s="1412"/>
      <c r="D100" s="1412"/>
      <c r="E100" s="1413"/>
    </row>
    <row r="101" spans="1:5" ht="15.75" thickBot="1" x14ac:dyDescent="0.3">
      <c r="A101" s="5" t="s">
        <v>16</v>
      </c>
      <c r="B101" s="1411" t="s">
        <v>1074</v>
      </c>
      <c r="C101" s="1407"/>
      <c r="D101" s="1407"/>
      <c r="E101" s="1408"/>
    </row>
    <row r="102" spans="1:5" x14ac:dyDescent="0.25">
      <c r="A102" s="1381"/>
      <c r="B102" s="8">
        <v>2019</v>
      </c>
      <c r="C102" s="8">
        <v>2020</v>
      </c>
      <c r="D102" s="8">
        <v>2021</v>
      </c>
      <c r="E102" s="8">
        <v>2022</v>
      </c>
    </row>
    <row r="103" spans="1:5" ht="15.75" thickBot="1" x14ac:dyDescent="0.3">
      <c r="A103" s="1382"/>
      <c r="B103" s="9" t="s">
        <v>8</v>
      </c>
      <c r="C103" s="9" t="s">
        <v>9</v>
      </c>
      <c r="D103" s="9" t="s">
        <v>9</v>
      </c>
      <c r="E103" s="9" t="s">
        <v>9</v>
      </c>
    </row>
    <row r="104" spans="1:5" ht="15.75" thickBot="1" x14ac:dyDescent="0.3">
      <c r="A104" s="5" t="s">
        <v>17</v>
      </c>
      <c r="B104" s="10">
        <v>60</v>
      </c>
      <c r="C104" s="10">
        <v>60</v>
      </c>
      <c r="D104" s="10">
        <v>60</v>
      </c>
      <c r="E104" s="10">
        <v>60</v>
      </c>
    </row>
    <row r="105" spans="1:5" ht="15.75" thickBot="1" x14ac:dyDescent="0.3">
      <c r="A105" s="5" t="s">
        <v>18</v>
      </c>
      <c r="B105" s="10">
        <v>5000</v>
      </c>
      <c r="C105" s="10">
        <v>5730</v>
      </c>
      <c r="D105" s="10">
        <v>5000</v>
      </c>
      <c r="E105" s="10">
        <v>5000</v>
      </c>
    </row>
    <row r="106" spans="1:5" ht="15.75" thickBot="1" x14ac:dyDescent="0.3">
      <c r="A106" s="5" t="s">
        <v>19</v>
      </c>
      <c r="B106" s="10">
        <f>B105/B104</f>
        <v>83.333333333333329</v>
      </c>
      <c r="C106" s="10">
        <f>C105/C104</f>
        <v>95.5</v>
      </c>
      <c r="D106" s="10">
        <f>D105/D104</f>
        <v>83.333333333333329</v>
      </c>
      <c r="E106" s="10">
        <f>E105/E104</f>
        <v>83.333333333333329</v>
      </c>
    </row>
    <row r="107" spans="1:5" ht="15.75" thickBot="1" x14ac:dyDescent="0.3">
      <c r="A107" s="5" t="s">
        <v>20</v>
      </c>
      <c r="B107" s="407" t="s">
        <v>21</v>
      </c>
      <c r="C107" s="11">
        <f t="shared" ref="C107:E109" si="3">C104/B104-1</f>
        <v>0</v>
      </c>
      <c r="D107" s="11">
        <f t="shared" si="3"/>
        <v>0</v>
      </c>
      <c r="E107" s="11">
        <f t="shared" si="3"/>
        <v>0</v>
      </c>
    </row>
    <row r="108" spans="1:5" ht="15.75" thickBot="1" x14ac:dyDescent="0.3">
      <c r="A108" s="5" t="s">
        <v>22</v>
      </c>
      <c r="B108" s="407" t="s">
        <v>21</v>
      </c>
      <c r="C108" s="11">
        <f t="shared" si="3"/>
        <v>0.14599999999999991</v>
      </c>
      <c r="D108" s="11">
        <f t="shared" si="3"/>
        <v>-0.12739965095986039</v>
      </c>
      <c r="E108" s="11">
        <f t="shared" si="3"/>
        <v>0</v>
      </c>
    </row>
    <row r="109" spans="1:5" ht="15.75" thickBot="1" x14ac:dyDescent="0.3">
      <c r="A109" s="5" t="s">
        <v>23</v>
      </c>
      <c r="B109" s="407" t="s">
        <v>21</v>
      </c>
      <c r="C109" s="11">
        <f t="shared" si="3"/>
        <v>0.14600000000000013</v>
      </c>
      <c r="D109" s="11">
        <f t="shared" si="3"/>
        <v>-0.12739965095986039</v>
      </c>
      <c r="E109" s="11">
        <f t="shared" si="3"/>
        <v>0</v>
      </c>
    </row>
    <row r="110" spans="1:5" ht="15.75" thickBot="1" x14ac:dyDescent="0.3">
      <c r="A110" s="1378" t="s">
        <v>164</v>
      </c>
      <c r="B110" s="1379"/>
      <c r="C110" s="1379"/>
      <c r="D110" s="1379"/>
      <c r="E110" s="1380"/>
    </row>
    <row r="111" spans="1:5" x14ac:dyDescent="0.25">
      <c r="A111" s="1381"/>
      <c r="B111" s="8">
        <v>2019</v>
      </c>
      <c r="C111" s="8">
        <v>2020</v>
      </c>
      <c r="D111" s="8">
        <v>2021</v>
      </c>
      <c r="E111" s="8">
        <v>2022</v>
      </c>
    </row>
    <row r="112" spans="1:5" ht="15.75" thickBot="1" x14ac:dyDescent="0.3">
      <c r="A112" s="1382"/>
      <c r="B112" s="9" t="s">
        <v>8</v>
      </c>
      <c r="C112" s="9" t="s">
        <v>9</v>
      </c>
      <c r="D112" s="9" t="s">
        <v>9</v>
      </c>
      <c r="E112" s="9" t="s">
        <v>9</v>
      </c>
    </row>
    <row r="113" spans="1:5" ht="15.75" thickBot="1" x14ac:dyDescent="0.3">
      <c r="A113" s="13" t="s">
        <v>42</v>
      </c>
      <c r="B113" s="14"/>
      <c r="C113" s="14"/>
      <c r="D113" s="14"/>
      <c r="E113" s="14"/>
    </row>
    <row r="114" spans="1:5" ht="15.75" thickBot="1" x14ac:dyDescent="0.3">
      <c r="A114" s="13" t="s">
        <v>43</v>
      </c>
      <c r="B114" s="15">
        <v>5000</v>
      </c>
      <c r="C114" s="14">
        <v>5730</v>
      </c>
      <c r="D114" s="14">
        <v>5000</v>
      </c>
      <c r="E114" s="14">
        <v>5000</v>
      </c>
    </row>
    <row r="115" spans="1:5" ht="15.75" thickBot="1" x14ac:dyDescent="0.3">
      <c r="A115" s="16" t="s">
        <v>31</v>
      </c>
      <c r="B115" s="15">
        <f>B114+B113</f>
        <v>5000</v>
      </c>
      <c r="C115" s="15">
        <f>C114+C113</f>
        <v>5730</v>
      </c>
      <c r="D115" s="15">
        <f>D114+D113</f>
        <v>5000</v>
      </c>
      <c r="E115" s="15">
        <f>E114+E113</f>
        <v>5000</v>
      </c>
    </row>
    <row r="116" spans="1:5" ht="15.75" thickBot="1" x14ac:dyDescent="0.3">
      <c r="A116" s="20"/>
      <c r="B116" s="21"/>
      <c r="C116" s="21"/>
      <c r="D116" s="21"/>
      <c r="E116" s="21"/>
    </row>
    <row r="117" spans="1:5" ht="36.75" thickBot="1" x14ac:dyDescent="0.3">
      <c r="A117" s="6" t="s">
        <v>57</v>
      </c>
      <c r="B117" s="22">
        <f>B105+B87+B68+B27</f>
        <v>56500</v>
      </c>
      <c r="C117" s="22">
        <f>C105+C87+C68+C27</f>
        <v>58730</v>
      </c>
      <c r="D117" s="22">
        <f>D105+D87+D68+D27</f>
        <v>71758</v>
      </c>
      <c r="E117" s="22">
        <f>E105+E87+E68+E27</f>
        <v>89500</v>
      </c>
    </row>
    <row r="118" spans="1:5" ht="24.75" thickBot="1" x14ac:dyDescent="0.3">
      <c r="A118" s="6" t="s">
        <v>58</v>
      </c>
      <c r="B118" s="22">
        <f>B115+B97+B79+B56</f>
        <v>56500</v>
      </c>
      <c r="C118" s="22">
        <v>58730</v>
      </c>
      <c r="D118" s="22">
        <f>D115+D97+D79+D56</f>
        <v>71758</v>
      </c>
      <c r="E118" s="22">
        <f>E115+E97+E79+E56</f>
        <v>89500</v>
      </c>
    </row>
    <row r="119" spans="1:5" ht="15.75" thickBot="1" x14ac:dyDescent="0.3">
      <c r="A119" s="13" t="s">
        <v>24</v>
      </c>
      <c r="B119" s="36">
        <v>13900</v>
      </c>
      <c r="C119" s="36">
        <v>13400</v>
      </c>
      <c r="D119" s="36">
        <v>13400</v>
      </c>
      <c r="E119" s="36">
        <v>13400</v>
      </c>
    </row>
    <row r="120" spans="1:5" ht="15.75" thickBot="1" x14ac:dyDescent="0.3">
      <c r="A120" s="26" t="s">
        <v>296</v>
      </c>
      <c r="B120" s="15">
        <v>0</v>
      </c>
      <c r="C120" s="15">
        <v>0</v>
      </c>
      <c r="D120" s="15">
        <v>0</v>
      </c>
      <c r="E120" s="15">
        <v>0</v>
      </c>
    </row>
    <row r="121" spans="1:5" ht="15.75" thickBot="1" x14ac:dyDescent="0.3">
      <c r="A121" s="26" t="s">
        <v>319</v>
      </c>
      <c r="B121" s="15">
        <v>0</v>
      </c>
      <c r="C121" s="15">
        <v>0</v>
      </c>
      <c r="D121" s="15">
        <v>0</v>
      </c>
      <c r="E121" s="15">
        <v>0</v>
      </c>
    </row>
    <row r="122" spans="1:5" ht="24.75" thickBot="1" x14ac:dyDescent="0.3">
      <c r="A122" s="13" t="s">
        <v>25</v>
      </c>
      <c r="B122" s="36">
        <v>1700</v>
      </c>
      <c r="C122" s="36">
        <v>2200</v>
      </c>
      <c r="D122" s="36">
        <v>2200</v>
      </c>
      <c r="E122" s="36">
        <v>2200</v>
      </c>
    </row>
    <row r="123" spans="1:5" ht="15.75" thickBot="1" x14ac:dyDescent="0.3">
      <c r="A123" s="26" t="s">
        <v>296</v>
      </c>
      <c r="B123" s="14">
        <v>0</v>
      </c>
      <c r="C123" s="14">
        <v>0</v>
      </c>
      <c r="D123" s="14">
        <v>0</v>
      </c>
      <c r="E123" s="14">
        <v>0</v>
      </c>
    </row>
    <row r="124" spans="1:5" ht="15.75" thickBot="1" x14ac:dyDescent="0.3">
      <c r="A124" s="26" t="s">
        <v>319</v>
      </c>
      <c r="B124" s="15">
        <v>0</v>
      </c>
      <c r="C124" s="15">
        <v>0</v>
      </c>
      <c r="D124" s="15">
        <v>0</v>
      </c>
      <c r="E124" s="15">
        <v>0</v>
      </c>
    </row>
    <row r="125" spans="1:5" ht="15.75" thickBot="1" x14ac:dyDescent="0.3">
      <c r="A125" s="13" t="s">
        <v>26</v>
      </c>
      <c r="B125" s="36">
        <v>24900</v>
      </c>
      <c r="C125" s="36">
        <v>17400</v>
      </c>
      <c r="D125" s="36">
        <v>17400</v>
      </c>
      <c r="E125" s="36">
        <v>17900</v>
      </c>
    </row>
    <row r="126" spans="1:5" ht="15.75" thickBot="1" x14ac:dyDescent="0.3">
      <c r="A126" s="26" t="s">
        <v>296</v>
      </c>
      <c r="B126" s="15">
        <v>0</v>
      </c>
      <c r="C126" s="15">
        <v>0</v>
      </c>
      <c r="D126" s="15">
        <v>0</v>
      </c>
      <c r="E126" s="15">
        <v>0</v>
      </c>
    </row>
    <row r="127" spans="1:5" ht="15.75" thickBot="1" x14ac:dyDescent="0.3">
      <c r="A127" s="26" t="s">
        <v>319</v>
      </c>
      <c r="B127" s="15">
        <v>0</v>
      </c>
      <c r="C127" s="15">
        <v>0</v>
      </c>
      <c r="D127" s="15">
        <v>0</v>
      </c>
      <c r="E127" s="15">
        <v>0</v>
      </c>
    </row>
    <row r="128" spans="1:5" ht="15.75" thickBot="1" x14ac:dyDescent="0.3">
      <c r="A128" s="13" t="s">
        <v>27</v>
      </c>
      <c r="B128" s="36">
        <v>0</v>
      </c>
      <c r="C128" s="36">
        <f>C129+C130</f>
        <v>0</v>
      </c>
      <c r="D128" s="36">
        <f>D129+D130</f>
        <v>0</v>
      </c>
      <c r="E128" s="36">
        <v>0</v>
      </c>
    </row>
    <row r="129" spans="1:5" ht="15.75" thickBot="1" x14ac:dyDescent="0.3">
      <c r="A129" s="26" t="s">
        <v>296</v>
      </c>
      <c r="B129" s="14">
        <v>0</v>
      </c>
      <c r="C129" s="14">
        <v>0</v>
      </c>
      <c r="D129" s="14">
        <v>0</v>
      </c>
      <c r="E129" s="14">
        <v>0</v>
      </c>
    </row>
    <row r="130" spans="1:5" ht="15.75" thickBot="1" x14ac:dyDescent="0.3">
      <c r="A130" s="26" t="s">
        <v>319</v>
      </c>
      <c r="B130" s="15">
        <v>0</v>
      </c>
      <c r="C130" s="15">
        <v>0</v>
      </c>
      <c r="D130" s="15">
        <v>0</v>
      </c>
      <c r="E130" s="15">
        <v>0</v>
      </c>
    </row>
    <row r="131" spans="1:5" ht="15.75" thickBot="1" x14ac:dyDescent="0.3">
      <c r="A131" s="13" t="s">
        <v>28</v>
      </c>
      <c r="B131" s="36">
        <v>0</v>
      </c>
      <c r="C131" s="36">
        <f>C132+C133</f>
        <v>0</v>
      </c>
      <c r="D131" s="36">
        <f>D132+D133</f>
        <v>0</v>
      </c>
      <c r="E131" s="36">
        <v>0</v>
      </c>
    </row>
    <row r="132" spans="1:5" ht="15.75" thickBot="1" x14ac:dyDescent="0.3">
      <c r="A132" s="26" t="s">
        <v>296</v>
      </c>
      <c r="B132" s="14">
        <v>0</v>
      </c>
      <c r="C132" s="14">
        <v>0</v>
      </c>
      <c r="D132" s="14">
        <v>0</v>
      </c>
      <c r="E132" s="14">
        <v>0</v>
      </c>
    </row>
    <row r="133" spans="1:5" ht="15.75" thickBot="1" x14ac:dyDescent="0.3">
      <c r="A133" s="26" t="s">
        <v>319</v>
      </c>
      <c r="B133" s="15">
        <v>0</v>
      </c>
      <c r="C133" s="15">
        <v>0</v>
      </c>
      <c r="D133" s="15">
        <v>0</v>
      </c>
      <c r="E133" s="15">
        <v>0</v>
      </c>
    </row>
    <row r="134" spans="1:5" ht="15.75" thickBot="1" x14ac:dyDescent="0.3">
      <c r="A134" s="13" t="s">
        <v>29</v>
      </c>
      <c r="B134" s="36">
        <v>0</v>
      </c>
      <c r="C134" s="36">
        <f>C135+C136</f>
        <v>0</v>
      </c>
      <c r="D134" s="36">
        <f>D135+D136</f>
        <v>0</v>
      </c>
      <c r="E134" s="36">
        <v>0</v>
      </c>
    </row>
    <row r="135" spans="1:5" ht="15.75" thickBot="1" x14ac:dyDescent="0.3">
      <c r="A135" s="26" t="s">
        <v>296</v>
      </c>
      <c r="B135" s="14">
        <v>0</v>
      </c>
      <c r="C135" s="14">
        <v>0</v>
      </c>
      <c r="D135" s="14">
        <v>0</v>
      </c>
      <c r="E135" s="14">
        <v>0</v>
      </c>
    </row>
    <row r="136" spans="1:5" ht="15.75" thickBot="1" x14ac:dyDescent="0.3">
      <c r="A136" s="26" t="s">
        <v>319</v>
      </c>
      <c r="B136" s="15">
        <v>0</v>
      </c>
      <c r="C136" s="15">
        <v>0</v>
      </c>
      <c r="D136" s="15">
        <v>0</v>
      </c>
      <c r="E136" s="15">
        <v>0</v>
      </c>
    </row>
    <row r="137" spans="1:5" ht="24.75" thickBot="1" x14ac:dyDescent="0.3">
      <c r="A137" s="13" t="s">
        <v>30</v>
      </c>
      <c r="B137" s="36">
        <v>0</v>
      </c>
      <c r="C137" s="36">
        <v>0</v>
      </c>
      <c r="D137" s="36">
        <v>0</v>
      </c>
      <c r="E137" s="36">
        <v>0</v>
      </c>
    </row>
    <row r="138" spans="1:5" ht="15.75" thickBot="1" x14ac:dyDescent="0.3">
      <c r="A138" s="26" t="s">
        <v>296</v>
      </c>
      <c r="B138" s="14">
        <v>0</v>
      </c>
      <c r="C138" s="14">
        <v>0</v>
      </c>
      <c r="D138" s="14">
        <v>0</v>
      </c>
      <c r="E138" s="14">
        <v>0</v>
      </c>
    </row>
    <row r="139" spans="1:5" ht="15.75" thickBot="1" x14ac:dyDescent="0.3">
      <c r="A139" s="26" t="s">
        <v>319</v>
      </c>
      <c r="B139" s="15">
        <v>0</v>
      </c>
      <c r="C139" s="15">
        <v>0</v>
      </c>
      <c r="D139" s="15">
        <v>0</v>
      </c>
      <c r="E139" s="15">
        <v>0</v>
      </c>
    </row>
    <row r="140" spans="1:5" ht="15.75" thickBot="1" x14ac:dyDescent="0.3">
      <c r="A140" s="13" t="s">
        <v>59</v>
      </c>
      <c r="B140" s="14">
        <v>0</v>
      </c>
      <c r="C140" s="14">
        <v>0</v>
      </c>
      <c r="D140" s="14">
        <v>0</v>
      </c>
      <c r="E140" s="14">
        <v>0</v>
      </c>
    </row>
    <row r="141" spans="1:5" ht="15.75" thickBot="1" x14ac:dyDescent="0.3">
      <c r="A141" s="13" t="s">
        <v>60</v>
      </c>
      <c r="B141" s="14">
        <v>16000</v>
      </c>
      <c r="C141" s="14">
        <v>25730</v>
      </c>
      <c r="D141" s="14">
        <v>38758</v>
      </c>
      <c r="E141" s="14">
        <v>56000</v>
      </c>
    </row>
    <row r="142" spans="1:5" ht="15.75" thickBot="1" x14ac:dyDescent="0.3">
      <c r="A142" s="17" t="s">
        <v>32</v>
      </c>
      <c r="B142" s="18">
        <f>IF(B118-B117=0,0,"Error")</f>
        <v>0</v>
      </c>
      <c r="C142" s="18">
        <f>IF(C118-C117=0,0,"Error")</f>
        <v>0</v>
      </c>
      <c r="D142" s="18">
        <f>IF(D118-D117=0,0,"Error")</f>
        <v>0</v>
      </c>
      <c r="E142" s="18">
        <f>IF(E118-E117=0,0,"Error")</f>
        <v>0</v>
      </c>
    </row>
  </sheetData>
  <mergeCells count="44">
    <mergeCell ref="A20:E20"/>
    <mergeCell ref="B21:E21"/>
    <mergeCell ref="B22:E22"/>
    <mergeCell ref="A1:E1"/>
    <mergeCell ref="B15:E15"/>
    <mergeCell ref="A16:E16"/>
    <mergeCell ref="A2:E2"/>
    <mergeCell ref="A19:E19"/>
    <mergeCell ref="A3:E3"/>
    <mergeCell ref="B4:E4"/>
    <mergeCell ref="B5:E5"/>
    <mergeCell ref="B6:E6"/>
    <mergeCell ref="A7:E7"/>
    <mergeCell ref="A8:E10"/>
    <mergeCell ref="B11:E11"/>
    <mergeCell ref="A12:A13"/>
    <mergeCell ref="B23:E23"/>
    <mergeCell ref="A24:A25"/>
    <mergeCell ref="B80:E80"/>
    <mergeCell ref="A33:A34"/>
    <mergeCell ref="A58:E58"/>
    <mergeCell ref="A59:E59"/>
    <mergeCell ref="B60:E60"/>
    <mergeCell ref="D61:E61"/>
    <mergeCell ref="B64:E64"/>
    <mergeCell ref="A65:A66"/>
    <mergeCell ref="B73:E73"/>
    <mergeCell ref="A74:E74"/>
    <mergeCell ref="A75:A76"/>
    <mergeCell ref="B62:E62"/>
    <mergeCell ref="B63:E63"/>
    <mergeCell ref="A32:E32"/>
    <mergeCell ref="A110:E110"/>
    <mergeCell ref="A111:A112"/>
    <mergeCell ref="B98:E98"/>
    <mergeCell ref="D81:E81"/>
    <mergeCell ref="B100:E100"/>
    <mergeCell ref="B101:E101"/>
    <mergeCell ref="A102:A103"/>
    <mergeCell ref="B82:E82"/>
    <mergeCell ref="B83:E83"/>
    <mergeCell ref="A84:A85"/>
    <mergeCell ref="A92:E92"/>
    <mergeCell ref="A93:A94"/>
  </mergeCells>
  <pageMargins left="0.7" right="0.7"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54"/>
  <sheetViews>
    <sheetView view="pageBreakPreview" zoomScale="60" zoomScaleNormal="170" workbookViewId="0">
      <selection activeCell="A2" sqref="A2:E2"/>
    </sheetView>
  </sheetViews>
  <sheetFormatPr defaultRowHeight="15" x14ac:dyDescent="0.25"/>
  <cols>
    <col min="1" max="1" width="28.5703125" customWidth="1"/>
    <col min="2" max="5" width="11.7109375" customWidth="1"/>
    <col min="6" max="6" width="11.140625" customWidth="1"/>
    <col min="7" max="7" width="11" customWidth="1"/>
    <col min="8" max="8" width="11" bestFit="1" customWidth="1"/>
  </cols>
  <sheetData>
    <row r="1" spans="1:5" ht="15.75" x14ac:dyDescent="0.25">
      <c r="A1" s="2604" t="s">
        <v>1669</v>
      </c>
      <c r="B1" s="2604"/>
      <c r="C1" s="2604"/>
      <c r="D1" s="2604"/>
      <c r="E1" s="2604"/>
    </row>
    <row r="2" spans="1:5" s="72" customFormat="1" ht="30.75" customHeight="1" x14ac:dyDescent="0.25">
      <c r="A2" s="2117" t="s">
        <v>864</v>
      </c>
      <c r="B2" s="2117"/>
      <c r="C2" s="2117"/>
      <c r="D2" s="2117"/>
      <c r="E2" s="2117"/>
    </row>
    <row r="3" spans="1:5" s="72" customFormat="1" ht="18" customHeight="1" x14ac:dyDescent="0.25">
      <c r="A3" s="2118" t="s">
        <v>863</v>
      </c>
      <c r="B3" s="2118"/>
      <c r="C3" s="2118"/>
      <c r="D3" s="2118"/>
      <c r="E3" s="2118"/>
    </row>
    <row r="4" spans="1:5" s="72" customFormat="1" ht="15.75" thickBot="1" x14ac:dyDescent="0.3"/>
    <row r="5" spans="1:5" s="72" customFormat="1" ht="15.75" thickBot="1" x14ac:dyDescent="0.3">
      <c r="A5" s="316" t="s">
        <v>0</v>
      </c>
      <c r="B5" s="2119" t="s">
        <v>180</v>
      </c>
      <c r="C5" s="2119"/>
      <c r="D5" s="2119"/>
      <c r="E5" s="2119"/>
    </row>
    <row r="6" spans="1:5" s="72" customFormat="1" ht="15.75" thickBot="1" x14ac:dyDescent="0.3">
      <c r="A6" s="316" t="s">
        <v>1</v>
      </c>
      <c r="B6" s="2120" t="s">
        <v>181</v>
      </c>
      <c r="C6" s="2121"/>
      <c r="D6" s="2121"/>
      <c r="E6" s="2122"/>
    </row>
    <row r="7" spans="1:5" s="72" customFormat="1" ht="15.75" thickBot="1" x14ac:dyDescent="0.3">
      <c r="A7" s="316" t="s">
        <v>3</v>
      </c>
      <c r="B7" s="2123" t="s">
        <v>861</v>
      </c>
      <c r="C7" s="2124"/>
      <c r="D7" s="2124"/>
      <c r="E7" s="2125"/>
    </row>
    <row r="8" spans="1:5" s="72" customFormat="1" ht="15.75" thickBot="1" x14ac:dyDescent="0.3">
      <c r="A8" s="2126" t="s">
        <v>5</v>
      </c>
      <c r="B8" s="2127"/>
      <c r="C8" s="2127"/>
      <c r="D8" s="2127"/>
      <c r="E8" s="2128"/>
    </row>
    <row r="9" spans="1:5" s="72" customFormat="1" ht="15.75" thickBot="1" x14ac:dyDescent="0.3">
      <c r="A9" s="2132" t="s">
        <v>801</v>
      </c>
      <c r="B9" s="2133"/>
      <c r="C9" s="2133"/>
      <c r="D9" s="2133"/>
      <c r="E9" s="2134"/>
    </row>
    <row r="10" spans="1:5" s="72" customFormat="1" ht="36.75" customHeight="1" thickBot="1" x14ac:dyDescent="0.3">
      <c r="A10" s="2132"/>
      <c r="B10" s="2133"/>
      <c r="C10" s="2133"/>
      <c r="D10" s="2133"/>
      <c r="E10" s="2134"/>
    </row>
    <row r="11" spans="1:5" s="72" customFormat="1" ht="15.75" thickBot="1" x14ac:dyDescent="0.3">
      <c r="A11" s="2132"/>
      <c r="B11" s="2133"/>
      <c r="C11" s="2133"/>
      <c r="D11" s="2133"/>
      <c r="E11" s="2134"/>
    </row>
    <row r="12" spans="1:5" s="72" customFormat="1" ht="21" customHeight="1" thickBot="1" x14ac:dyDescent="0.3">
      <c r="A12" s="317" t="s">
        <v>6</v>
      </c>
      <c r="B12" s="2135" t="s">
        <v>182</v>
      </c>
      <c r="C12" s="2136"/>
      <c r="D12" s="2136"/>
      <c r="E12" s="2137"/>
    </row>
    <row r="13" spans="1:5" s="72" customFormat="1" ht="23.25" customHeight="1" thickBot="1" x14ac:dyDescent="0.3">
      <c r="A13" s="2138" t="s">
        <v>7</v>
      </c>
      <c r="B13" s="318">
        <v>2019</v>
      </c>
      <c r="C13" s="318">
        <v>2020</v>
      </c>
      <c r="D13" s="318">
        <v>2021</v>
      </c>
      <c r="E13" s="318">
        <v>2022</v>
      </c>
    </row>
    <row r="14" spans="1:5" s="72" customFormat="1" ht="15.75" thickBot="1" x14ac:dyDescent="0.3">
      <c r="A14" s="2139"/>
      <c r="B14" s="318" t="s">
        <v>8</v>
      </c>
      <c r="C14" s="318" t="s">
        <v>9</v>
      </c>
      <c r="D14" s="318" t="s">
        <v>9</v>
      </c>
      <c r="E14" s="318" t="s">
        <v>9</v>
      </c>
    </row>
    <row r="15" spans="1:5" s="72" customFormat="1" ht="15.75" thickBot="1" x14ac:dyDescent="0.3">
      <c r="A15" s="75" t="s">
        <v>92</v>
      </c>
      <c r="B15" s="74" t="s">
        <v>68</v>
      </c>
      <c r="C15" s="74" t="s">
        <v>69</v>
      </c>
      <c r="D15" s="74" t="s">
        <v>69</v>
      </c>
      <c r="E15" s="74" t="s">
        <v>69</v>
      </c>
    </row>
    <row r="16" spans="1:5" s="72" customFormat="1" ht="15.75" thickBot="1" x14ac:dyDescent="0.3">
      <c r="A16" s="59" t="s">
        <v>183</v>
      </c>
      <c r="B16" s="85" t="s">
        <v>184</v>
      </c>
      <c r="C16" s="85" t="s">
        <v>184</v>
      </c>
      <c r="D16" s="85" t="s">
        <v>184</v>
      </c>
      <c r="E16" s="85" t="s">
        <v>184</v>
      </c>
    </row>
    <row r="17" spans="1:10" s="72" customFormat="1" ht="15.75" thickBot="1" x14ac:dyDescent="0.3">
      <c r="A17" s="76" t="s">
        <v>10</v>
      </c>
      <c r="B17" s="2135" t="s">
        <v>802</v>
      </c>
      <c r="C17" s="2136"/>
      <c r="D17" s="2136"/>
      <c r="E17" s="2137"/>
    </row>
    <row r="18" spans="1:10" s="72" customFormat="1" ht="15.75" thickBot="1" x14ac:dyDescent="0.3">
      <c r="A18" s="2140" t="s">
        <v>11</v>
      </c>
      <c r="B18" s="2141"/>
      <c r="C18" s="2141"/>
      <c r="D18" s="2141"/>
      <c r="E18" s="2142"/>
      <c r="G18" s="761"/>
      <c r="I18" s="761"/>
    </row>
    <row r="19" spans="1:10" s="72" customFormat="1" ht="23.25" customHeight="1" thickBot="1" x14ac:dyDescent="0.3">
      <c r="A19" s="84" t="s">
        <v>185</v>
      </c>
      <c r="B19" s="83" t="s">
        <v>803</v>
      </c>
      <c r="C19" s="83" t="s">
        <v>803</v>
      </c>
      <c r="D19" s="83" t="s">
        <v>804</v>
      </c>
      <c r="E19" s="83" t="s">
        <v>803</v>
      </c>
      <c r="F19" s="765"/>
    </row>
    <row r="20" spans="1:10" s="72" customFormat="1" ht="15.75" thickBot="1" x14ac:dyDescent="0.3">
      <c r="A20" s="58"/>
      <c r="B20" s="784">
        <v>2</v>
      </c>
      <c r="C20" s="964">
        <v>2</v>
      </c>
      <c r="D20" s="964">
        <v>2</v>
      </c>
      <c r="E20" s="964">
        <v>2</v>
      </c>
    </row>
    <row r="21" spans="1:10" s="72" customFormat="1" ht="15.75" thickBot="1" x14ac:dyDescent="0.3">
      <c r="A21" s="2143" t="s">
        <v>12</v>
      </c>
      <c r="B21" s="2144"/>
      <c r="C21" s="2144"/>
      <c r="D21" s="2144"/>
      <c r="E21" s="2145"/>
    </row>
    <row r="22" spans="1:10" s="72" customFormat="1" ht="15.75" thickBot="1" x14ac:dyDescent="0.3">
      <c r="A22" s="2146" t="s">
        <v>13</v>
      </c>
      <c r="B22" s="2147"/>
      <c r="C22" s="2147"/>
      <c r="D22" s="2147"/>
      <c r="E22" s="2148"/>
    </row>
    <row r="23" spans="1:10" s="72" customFormat="1" ht="15.75" thickBot="1" x14ac:dyDescent="0.3">
      <c r="A23" s="296" t="s">
        <v>14</v>
      </c>
      <c r="B23" s="2149" t="s">
        <v>1355</v>
      </c>
      <c r="C23" s="2150"/>
      <c r="D23" s="2150"/>
      <c r="E23" s="2151"/>
    </row>
    <row r="24" spans="1:10" s="72" customFormat="1" ht="15.75" thickBot="1" x14ac:dyDescent="0.3">
      <c r="A24" s="58" t="s">
        <v>15</v>
      </c>
      <c r="B24" s="2135" t="s">
        <v>269</v>
      </c>
      <c r="C24" s="2136"/>
      <c r="D24" s="2136"/>
      <c r="E24" s="2137"/>
    </row>
    <row r="25" spans="1:10" s="72" customFormat="1" ht="15.75" thickBot="1" x14ac:dyDescent="0.3">
      <c r="A25" s="58" t="s">
        <v>16</v>
      </c>
      <c r="B25" s="2152" t="s">
        <v>186</v>
      </c>
      <c r="C25" s="2153"/>
      <c r="D25" s="2153"/>
      <c r="E25" s="2154"/>
    </row>
    <row r="26" spans="1:10" s="72" customFormat="1" ht="17.25" customHeight="1" x14ac:dyDescent="0.25">
      <c r="A26" s="2138"/>
      <c r="B26" s="298">
        <v>2019</v>
      </c>
      <c r="C26" s="298">
        <v>2020</v>
      </c>
      <c r="D26" s="298">
        <v>2021</v>
      </c>
      <c r="E26" s="298">
        <v>2022</v>
      </c>
    </row>
    <row r="27" spans="1:10" s="72" customFormat="1" ht="15.75" thickBot="1" x14ac:dyDescent="0.3">
      <c r="A27" s="2139"/>
      <c r="B27" s="299" t="s">
        <v>8</v>
      </c>
      <c r="C27" s="299" t="s">
        <v>9</v>
      </c>
      <c r="D27" s="299" t="s">
        <v>9</v>
      </c>
      <c r="E27" s="299" t="s">
        <v>9</v>
      </c>
    </row>
    <row r="28" spans="1:10" s="72" customFormat="1" ht="12.75" customHeight="1" thickBot="1" x14ac:dyDescent="0.3">
      <c r="A28" s="58" t="s">
        <v>17</v>
      </c>
      <c r="B28" s="41">
        <v>4</v>
      </c>
      <c r="C28" s="41">
        <v>5</v>
      </c>
      <c r="D28" s="41">
        <v>5</v>
      </c>
      <c r="E28" s="41">
        <v>5</v>
      </c>
    </row>
    <row r="29" spans="1:10" s="72" customFormat="1" ht="9" customHeight="1" thickBot="1" x14ac:dyDescent="0.3">
      <c r="A29" s="58" t="s">
        <v>18</v>
      </c>
      <c r="B29" s="41">
        <v>121255</v>
      </c>
      <c r="C29" s="41">
        <v>123255</v>
      </c>
      <c r="D29" s="41">
        <v>123855</v>
      </c>
      <c r="E29" s="41">
        <v>124355</v>
      </c>
    </row>
    <row r="30" spans="1:10" s="72" customFormat="1" ht="15.75" thickBot="1" x14ac:dyDescent="0.3">
      <c r="A30" s="58" t="s">
        <v>19</v>
      </c>
      <c r="B30" s="41">
        <f>B29/B28</f>
        <v>30313.75</v>
      </c>
      <c r="C30" s="41">
        <f>C29/C28</f>
        <v>24651</v>
      </c>
      <c r="D30" s="41">
        <f t="shared" ref="D30:E30" si="0">D29/D28</f>
        <v>24771</v>
      </c>
      <c r="E30" s="41">
        <f t="shared" si="0"/>
        <v>24871</v>
      </c>
      <c r="F30" s="965"/>
    </row>
    <row r="31" spans="1:10" s="72" customFormat="1" ht="15.75" thickBot="1" x14ac:dyDescent="0.3">
      <c r="A31" s="58" t="s">
        <v>20</v>
      </c>
      <c r="B31" s="428" t="s">
        <v>21</v>
      </c>
      <c r="C31" s="73">
        <f>C28/B28-1</f>
        <v>0.25</v>
      </c>
      <c r="D31" s="73">
        <f t="shared" ref="D31:E33" si="1">D28/C28-1</f>
        <v>0</v>
      </c>
      <c r="E31" s="73">
        <f t="shared" si="1"/>
        <v>0</v>
      </c>
      <c r="F31" s="966"/>
      <c r="G31" s="623"/>
      <c r="H31" s="623"/>
      <c r="I31" s="623"/>
      <c r="J31" s="623"/>
    </row>
    <row r="32" spans="1:10" s="72" customFormat="1" ht="15.75" thickBot="1" x14ac:dyDescent="0.3">
      <c r="A32" s="58" t="s">
        <v>22</v>
      </c>
      <c r="B32" s="428" t="s">
        <v>21</v>
      </c>
      <c r="C32" s="73">
        <f>C29/B29-1</f>
        <v>1.6494165189064436E-2</v>
      </c>
      <c r="D32" s="73">
        <f>D29/C29-1</f>
        <v>4.8679566751856918E-3</v>
      </c>
      <c r="E32" s="73">
        <f t="shared" si="1"/>
        <v>4.0369787251222089E-3</v>
      </c>
    </row>
    <row r="33" spans="1:5" s="72" customFormat="1" ht="15.75" thickBot="1" x14ac:dyDescent="0.3">
      <c r="A33" s="58" t="s">
        <v>23</v>
      </c>
      <c r="B33" s="428" t="s">
        <v>21</v>
      </c>
      <c r="C33" s="73">
        <f>C30/B30-1</f>
        <v>-0.1868046678487485</v>
      </c>
      <c r="D33" s="73">
        <f t="shared" si="1"/>
        <v>4.8679566751856918E-3</v>
      </c>
      <c r="E33" s="73">
        <f t="shared" si="1"/>
        <v>4.0369787251222089E-3</v>
      </c>
    </row>
    <row r="34" spans="1:5" s="72" customFormat="1" ht="15.75" thickBot="1" x14ac:dyDescent="0.3">
      <c r="A34" s="2129" t="s">
        <v>164</v>
      </c>
      <c r="B34" s="2130"/>
      <c r="C34" s="2130"/>
      <c r="D34" s="2130"/>
      <c r="E34" s="2131"/>
    </row>
    <row r="35" spans="1:5" s="72" customFormat="1" x14ac:dyDescent="0.25">
      <c r="A35" s="2138"/>
      <c r="B35" s="298">
        <v>2019</v>
      </c>
      <c r="C35" s="298">
        <v>2020</v>
      </c>
      <c r="D35" s="298">
        <v>2021</v>
      </c>
      <c r="E35" s="298">
        <v>2022</v>
      </c>
    </row>
    <row r="36" spans="1:5" s="72" customFormat="1" ht="15.75" customHeight="1" thickBot="1" x14ac:dyDescent="0.3">
      <c r="A36" s="2139"/>
      <c r="B36" s="299" t="s">
        <v>8</v>
      </c>
      <c r="C36" s="299" t="s">
        <v>9</v>
      </c>
      <c r="D36" s="299" t="s">
        <v>9</v>
      </c>
      <c r="E36" s="299" t="s">
        <v>9</v>
      </c>
    </row>
    <row r="37" spans="1:5" s="72" customFormat="1" ht="12.75" customHeight="1" thickBot="1" x14ac:dyDescent="0.3">
      <c r="A37" s="300" t="s">
        <v>24</v>
      </c>
      <c r="B37" s="329">
        <v>10512</v>
      </c>
      <c r="C37" s="319">
        <v>10512</v>
      </c>
      <c r="D37" s="43">
        <v>10512</v>
      </c>
      <c r="E37" s="43">
        <v>10512</v>
      </c>
    </row>
    <row r="38" spans="1:5" s="72" customFormat="1" ht="9" customHeight="1" thickBot="1" x14ac:dyDescent="0.3">
      <c r="A38" s="301" t="s">
        <v>296</v>
      </c>
      <c r="B38" s="329">
        <v>10512</v>
      </c>
      <c r="C38" s="319">
        <v>10512</v>
      </c>
      <c r="D38" s="43">
        <v>10512</v>
      </c>
      <c r="E38" s="43">
        <v>10512</v>
      </c>
    </row>
    <row r="39" spans="1:5" s="72" customFormat="1" ht="15.75" thickBot="1" x14ac:dyDescent="0.3">
      <c r="A39" s="301" t="s">
        <v>297</v>
      </c>
      <c r="B39" s="320"/>
      <c r="C39" s="321"/>
      <c r="D39" s="322"/>
      <c r="E39" s="322"/>
    </row>
    <row r="40" spans="1:5" s="72" customFormat="1" ht="24.75" thickBot="1" x14ac:dyDescent="0.3">
      <c r="A40" s="323" t="s">
        <v>25</v>
      </c>
      <c r="B40" s="43">
        <v>1743</v>
      </c>
      <c r="C40" s="319">
        <v>1743</v>
      </c>
      <c r="D40" s="43">
        <v>1743</v>
      </c>
      <c r="E40" s="43">
        <v>1743</v>
      </c>
    </row>
    <row r="41" spans="1:5" s="72" customFormat="1" ht="15.75" thickBot="1" x14ac:dyDescent="0.3">
      <c r="A41" s="301" t="s">
        <v>296</v>
      </c>
      <c r="B41" s="43">
        <v>1743</v>
      </c>
      <c r="C41" s="319">
        <v>1743</v>
      </c>
      <c r="D41" s="43">
        <v>1743</v>
      </c>
      <c r="E41" s="43">
        <v>1743</v>
      </c>
    </row>
    <row r="42" spans="1:5" s="72" customFormat="1" ht="15.75" thickBot="1" x14ac:dyDescent="0.3">
      <c r="A42" s="301" t="s">
        <v>297</v>
      </c>
      <c r="B42" s="42"/>
      <c r="C42" s="43"/>
      <c r="D42" s="43"/>
      <c r="E42" s="43"/>
    </row>
    <row r="43" spans="1:5" s="72" customFormat="1" ht="15.75" thickBot="1" x14ac:dyDescent="0.3">
      <c r="A43" s="300" t="s">
        <v>26</v>
      </c>
      <c r="B43" s="42">
        <v>0</v>
      </c>
      <c r="C43" s="43">
        <v>0</v>
      </c>
      <c r="D43" s="43">
        <v>0</v>
      </c>
      <c r="E43" s="43">
        <v>0</v>
      </c>
    </row>
    <row r="44" spans="1:5" s="72" customFormat="1" ht="15.75" thickBot="1" x14ac:dyDescent="0.3">
      <c r="A44" s="301" t="s">
        <v>296</v>
      </c>
      <c r="B44" s="42">
        <v>0</v>
      </c>
      <c r="C44" s="43">
        <v>0</v>
      </c>
      <c r="D44" s="43">
        <v>0</v>
      </c>
      <c r="E44" s="43">
        <v>0</v>
      </c>
    </row>
    <row r="45" spans="1:5" s="72" customFormat="1" ht="15.75" thickBot="1" x14ac:dyDescent="0.3">
      <c r="A45" s="301" t="s">
        <v>297</v>
      </c>
      <c r="B45" s="42"/>
      <c r="C45" s="43"/>
      <c r="D45" s="43"/>
      <c r="E45" s="43"/>
    </row>
    <row r="46" spans="1:5" s="72" customFormat="1" ht="15.75" thickBot="1" x14ac:dyDescent="0.3">
      <c r="A46" s="300" t="s">
        <v>27</v>
      </c>
      <c r="B46" s="42">
        <v>0</v>
      </c>
      <c r="C46" s="43">
        <v>0</v>
      </c>
      <c r="D46" s="43">
        <v>0</v>
      </c>
      <c r="E46" s="43">
        <v>0</v>
      </c>
    </row>
    <row r="47" spans="1:5" s="72" customFormat="1" ht="15.75" thickBot="1" x14ac:dyDescent="0.3">
      <c r="A47" s="301" t="s">
        <v>296</v>
      </c>
      <c r="B47" s="42"/>
      <c r="C47" s="43"/>
      <c r="D47" s="43"/>
      <c r="E47" s="43"/>
    </row>
    <row r="48" spans="1:5" s="72" customFormat="1" ht="15.75" thickBot="1" x14ac:dyDescent="0.3">
      <c r="A48" s="301" t="s">
        <v>297</v>
      </c>
      <c r="B48" s="42"/>
      <c r="C48" s="43"/>
      <c r="D48" s="43"/>
      <c r="E48" s="43"/>
    </row>
    <row r="49" spans="1:11" s="72" customFormat="1" ht="15.75" thickBot="1" x14ac:dyDescent="0.3">
      <c r="A49" s="300" t="s">
        <v>28</v>
      </c>
      <c r="B49" s="43">
        <v>109000</v>
      </c>
      <c r="C49" s="43">
        <v>111000</v>
      </c>
      <c r="D49" s="43">
        <v>111600</v>
      </c>
      <c r="E49" s="43">
        <v>112100</v>
      </c>
    </row>
    <row r="50" spans="1:11" s="72" customFormat="1" ht="15.75" thickBot="1" x14ac:dyDescent="0.3">
      <c r="A50" s="301" t="s">
        <v>296</v>
      </c>
      <c r="B50" s="43">
        <v>109000</v>
      </c>
      <c r="C50" s="43">
        <v>111000</v>
      </c>
      <c r="D50" s="43">
        <v>111600</v>
      </c>
      <c r="E50" s="43">
        <v>112100</v>
      </c>
    </row>
    <row r="51" spans="1:11" s="72" customFormat="1" ht="15.75" thickBot="1" x14ac:dyDescent="0.3">
      <c r="A51" s="301" t="s">
        <v>297</v>
      </c>
      <c r="B51" s="42"/>
      <c r="C51" s="43"/>
      <c r="D51" s="43"/>
      <c r="E51" s="43"/>
    </row>
    <row r="52" spans="1:11" s="72" customFormat="1" ht="15.75" thickBot="1" x14ac:dyDescent="0.3">
      <c r="A52" s="300" t="s">
        <v>29</v>
      </c>
      <c r="B52" s="42">
        <v>0</v>
      </c>
      <c r="C52" s="43">
        <v>0</v>
      </c>
      <c r="D52" s="43">
        <v>0</v>
      </c>
      <c r="E52" s="43">
        <v>0</v>
      </c>
    </row>
    <row r="53" spans="1:11" s="72" customFormat="1" ht="15.75" thickBot="1" x14ac:dyDescent="0.3">
      <c r="A53" s="301" t="s">
        <v>296</v>
      </c>
      <c r="B53" s="42"/>
      <c r="C53" s="43"/>
      <c r="D53" s="43"/>
      <c r="E53" s="43"/>
    </row>
    <row r="54" spans="1:11" s="72" customFormat="1" ht="15.75" thickBot="1" x14ac:dyDescent="0.3">
      <c r="A54" s="301" t="s">
        <v>297</v>
      </c>
      <c r="B54" s="42"/>
      <c r="C54" s="43"/>
      <c r="D54" s="43"/>
      <c r="E54" s="43"/>
    </row>
    <row r="55" spans="1:11" s="72" customFormat="1" ht="36.75" customHeight="1" thickBot="1" x14ac:dyDescent="0.3">
      <c r="A55" s="300" t="s">
        <v>30</v>
      </c>
      <c r="B55" s="42">
        <v>0</v>
      </c>
      <c r="C55" s="43">
        <v>0</v>
      </c>
      <c r="D55" s="43">
        <f>C55*1.03*0.99</f>
        <v>0</v>
      </c>
      <c r="E55" s="43">
        <f>D55*1.03*0.99</f>
        <v>0</v>
      </c>
      <c r="G55" s="786"/>
    </row>
    <row r="56" spans="1:11" s="72" customFormat="1" ht="15.75" thickBot="1" x14ac:dyDescent="0.3">
      <c r="A56" s="301" t="s">
        <v>296</v>
      </c>
      <c r="B56" s="42">
        <v>0</v>
      </c>
      <c r="C56" s="43">
        <v>0</v>
      </c>
      <c r="D56" s="43">
        <f>C56*1.03*0.99</f>
        <v>0</v>
      </c>
      <c r="E56" s="43">
        <f>D56*1.03*0.99</f>
        <v>0</v>
      </c>
      <c r="I56" s="787"/>
      <c r="J56" s="787"/>
      <c r="K56" s="787"/>
    </row>
    <row r="57" spans="1:11" s="72" customFormat="1" ht="15.75" thickBot="1" x14ac:dyDescent="0.3">
      <c r="A57" s="301" t="s">
        <v>297</v>
      </c>
      <c r="B57" s="42"/>
      <c r="C57" s="324"/>
      <c r="D57" s="325"/>
      <c r="E57" s="325"/>
    </row>
    <row r="58" spans="1:11" s="72" customFormat="1" ht="15.75" thickBot="1" x14ac:dyDescent="0.3">
      <c r="A58" s="326" t="s">
        <v>31</v>
      </c>
      <c r="B58" s="327">
        <f>B55+B52+B49+B46+B43+B40+B37</f>
        <v>121255</v>
      </c>
      <c r="C58" s="327">
        <f>C55+C52+C49+C46+C43+C40+C37</f>
        <v>123255</v>
      </c>
      <c r="D58" s="327">
        <f t="shared" ref="D58:E58" si="2">D55+D52+D49+D46+D43+D40+D37</f>
        <v>123855</v>
      </c>
      <c r="E58" s="327">
        <f t="shared" si="2"/>
        <v>124355</v>
      </c>
      <c r="F58" s="967"/>
      <c r="G58" s="967"/>
      <c r="H58" s="967"/>
    </row>
    <row r="59" spans="1:11" s="72" customFormat="1" ht="15.75" thickBot="1" x14ac:dyDescent="0.3">
      <c r="A59" s="968" t="s">
        <v>32</v>
      </c>
      <c r="B59" s="71">
        <f>IF(B58-B29=0,0,"Error")</f>
        <v>0</v>
      </c>
      <c r="C59" s="71">
        <f>IF(C58-C29=0,0,"Error")</f>
        <v>0</v>
      </c>
      <c r="D59" s="71">
        <f>IF(D58-D29=0,0,"Error")</f>
        <v>0</v>
      </c>
      <c r="E59" s="71">
        <f>IF(E58-E29=0,0,"Error")</f>
        <v>0</v>
      </c>
    </row>
    <row r="60" spans="1:11" s="72" customFormat="1" ht="15.75" thickBot="1" x14ac:dyDescent="0.3">
      <c r="A60" s="969" t="s">
        <v>33</v>
      </c>
      <c r="B60" s="1516" t="s">
        <v>1356</v>
      </c>
      <c r="C60" s="2155"/>
      <c r="D60" s="2155"/>
      <c r="E60" s="2156"/>
    </row>
    <row r="61" spans="1:11" s="72" customFormat="1" ht="15.75" thickBot="1" x14ac:dyDescent="0.3">
      <c r="A61" s="58" t="s">
        <v>15</v>
      </c>
      <c r="B61" s="2135" t="s">
        <v>805</v>
      </c>
      <c r="C61" s="2157"/>
      <c r="D61" s="2157"/>
      <c r="E61" s="2158"/>
    </row>
    <row r="62" spans="1:11" s="72" customFormat="1" ht="15.75" thickBot="1" x14ac:dyDescent="0.3">
      <c r="A62" s="58" t="s">
        <v>16</v>
      </c>
      <c r="B62" s="1516" t="s">
        <v>806</v>
      </c>
      <c r="C62" s="2113"/>
      <c r="D62" s="2113"/>
      <c r="E62" s="1517"/>
    </row>
    <row r="63" spans="1:11" s="72" customFormat="1" ht="15.75" thickBot="1" x14ac:dyDescent="0.3">
      <c r="A63" s="970"/>
      <c r="B63" s="971"/>
      <c r="C63" s="971"/>
      <c r="D63" s="971"/>
      <c r="E63" s="71"/>
    </row>
    <row r="64" spans="1:11" s="72" customFormat="1" ht="36.75" customHeight="1" x14ac:dyDescent="0.25">
      <c r="A64" s="2138"/>
      <c r="B64" s="298">
        <v>2019</v>
      </c>
      <c r="C64" s="298">
        <v>2020</v>
      </c>
      <c r="D64" s="298">
        <v>2021</v>
      </c>
      <c r="E64" s="298">
        <v>2022</v>
      </c>
    </row>
    <row r="65" spans="1:5" s="72" customFormat="1" ht="15" customHeight="1" thickBot="1" x14ac:dyDescent="0.3">
      <c r="A65" s="2139"/>
      <c r="B65" s="299" t="s">
        <v>8</v>
      </c>
      <c r="C65" s="299" t="s">
        <v>9</v>
      </c>
      <c r="D65" s="299" t="s">
        <v>9</v>
      </c>
      <c r="E65" s="299" t="s">
        <v>9</v>
      </c>
    </row>
    <row r="66" spans="1:5" s="72" customFormat="1" ht="15.75" thickBot="1" x14ac:dyDescent="0.3">
      <c r="A66" s="58" t="s">
        <v>17</v>
      </c>
      <c r="B66" s="41">
        <v>1</v>
      </c>
      <c r="C66" s="41">
        <v>1</v>
      </c>
      <c r="D66" s="41">
        <v>1</v>
      </c>
      <c r="E66" s="41">
        <v>0</v>
      </c>
    </row>
    <row r="67" spans="1:5" s="72" customFormat="1" ht="15.75" thickBot="1" x14ac:dyDescent="0.3">
      <c r="A67" s="58" t="s">
        <v>18</v>
      </c>
      <c r="B67" s="331">
        <f>B96</f>
        <v>7145</v>
      </c>
      <c r="C67" s="329">
        <v>5145</v>
      </c>
      <c r="D67" s="329">
        <v>5145</v>
      </c>
      <c r="E67" s="329">
        <f t="shared" ref="E67" si="3">E96</f>
        <v>0</v>
      </c>
    </row>
    <row r="68" spans="1:5" s="72" customFormat="1" ht="15.75" thickBot="1" x14ac:dyDescent="0.3">
      <c r="A68" s="58" t="s">
        <v>19</v>
      </c>
      <c r="B68" s="41">
        <f>B67/B66</f>
        <v>7145</v>
      </c>
      <c r="C68" s="41">
        <f t="shared" ref="C68:E68" si="4">C67/C66</f>
        <v>5145</v>
      </c>
      <c r="D68" s="41">
        <f t="shared" si="4"/>
        <v>5145</v>
      </c>
      <c r="E68" s="41" t="e">
        <f t="shared" si="4"/>
        <v>#DIV/0!</v>
      </c>
    </row>
    <row r="69" spans="1:5" s="72" customFormat="1" ht="15.75" thickBot="1" x14ac:dyDescent="0.3">
      <c r="A69" s="58" t="s">
        <v>20</v>
      </c>
      <c r="B69" s="428"/>
      <c r="C69" s="73">
        <f>C66/B66-1</f>
        <v>0</v>
      </c>
      <c r="D69" s="73">
        <f>D66/C66-1</f>
        <v>0</v>
      </c>
      <c r="E69" s="73">
        <f>E66/D66-1</f>
        <v>-1</v>
      </c>
    </row>
    <row r="70" spans="1:5" s="72" customFormat="1" ht="15.75" thickBot="1" x14ac:dyDescent="0.3">
      <c r="A70" s="58" t="s">
        <v>22</v>
      </c>
      <c r="B70" s="73">
        <f>C67/B67-1</f>
        <v>-0.2799160251924423</v>
      </c>
      <c r="C70" s="73">
        <f t="shared" ref="C70:D71" si="5">D67/C67-1</f>
        <v>0</v>
      </c>
      <c r="D70" s="73">
        <f t="shared" si="5"/>
        <v>-1</v>
      </c>
      <c r="E70" s="73" t="e">
        <f>#REF!/E67-1</f>
        <v>#REF!</v>
      </c>
    </row>
    <row r="71" spans="1:5" s="72" customFormat="1" ht="15.75" thickBot="1" x14ac:dyDescent="0.3">
      <c r="A71" s="58" t="s">
        <v>23</v>
      </c>
      <c r="B71" s="73">
        <f>C68/B68-1</f>
        <v>-0.2799160251924423</v>
      </c>
      <c r="C71" s="73">
        <f t="shared" si="5"/>
        <v>0</v>
      </c>
      <c r="D71" s="73" t="e">
        <f t="shared" si="5"/>
        <v>#DIV/0!</v>
      </c>
      <c r="E71" s="73" t="e">
        <f>#REF!/E68-1</f>
        <v>#REF!</v>
      </c>
    </row>
    <row r="72" spans="1:5" s="72" customFormat="1" ht="13.5" customHeight="1" thickBot="1" x14ac:dyDescent="0.3">
      <c r="A72" s="2129" t="s">
        <v>165</v>
      </c>
      <c r="B72" s="2130"/>
      <c r="C72" s="2130"/>
      <c r="D72" s="2130"/>
      <c r="E72" s="2131"/>
    </row>
    <row r="73" spans="1:5" s="72" customFormat="1" ht="13.5" customHeight="1" x14ac:dyDescent="0.25">
      <c r="A73" s="2138"/>
      <c r="B73" s="298">
        <v>2019</v>
      </c>
      <c r="C73" s="298">
        <v>2020</v>
      </c>
      <c r="D73" s="298">
        <v>2021</v>
      </c>
      <c r="E73" s="298">
        <v>2022</v>
      </c>
    </row>
    <row r="74" spans="1:5" s="72" customFormat="1" ht="13.5" customHeight="1" thickBot="1" x14ac:dyDescent="0.3">
      <c r="A74" s="2139"/>
      <c r="B74" s="299" t="s">
        <v>8</v>
      </c>
      <c r="C74" s="299" t="s">
        <v>9</v>
      </c>
      <c r="D74" s="299" t="s">
        <v>9</v>
      </c>
      <c r="E74" s="299" t="s">
        <v>9</v>
      </c>
    </row>
    <row r="75" spans="1:5" s="72" customFormat="1" ht="13.5" customHeight="1" thickBot="1" x14ac:dyDescent="0.3">
      <c r="A75" s="300" t="s">
        <v>24</v>
      </c>
      <c r="B75" s="43">
        <v>0</v>
      </c>
      <c r="C75" s="43">
        <v>0</v>
      </c>
      <c r="D75" s="43">
        <v>0</v>
      </c>
      <c r="E75" s="43">
        <v>0</v>
      </c>
    </row>
    <row r="76" spans="1:5" s="72" customFormat="1" ht="13.5" customHeight="1" thickBot="1" x14ac:dyDescent="0.3">
      <c r="A76" s="301" t="s">
        <v>296</v>
      </c>
      <c r="B76" s="43">
        <v>0</v>
      </c>
      <c r="C76" s="43">
        <v>0</v>
      </c>
      <c r="D76" s="43">
        <v>0</v>
      </c>
      <c r="E76" s="43">
        <v>0</v>
      </c>
    </row>
    <row r="77" spans="1:5" s="72" customFormat="1" ht="13.5" customHeight="1" thickBot="1" x14ac:dyDescent="0.3">
      <c r="A77" s="301" t="s">
        <v>297</v>
      </c>
      <c r="B77" s="42"/>
      <c r="C77" s="322"/>
      <c r="D77" s="322"/>
      <c r="E77" s="322"/>
    </row>
    <row r="78" spans="1:5" s="72" customFormat="1" ht="13.5" customHeight="1" thickBot="1" x14ac:dyDescent="0.3">
      <c r="A78" s="300" t="s">
        <v>25</v>
      </c>
      <c r="B78" s="43">
        <v>0</v>
      </c>
      <c r="C78" s="43">
        <v>0</v>
      </c>
      <c r="D78" s="43">
        <v>0</v>
      </c>
      <c r="E78" s="43">
        <v>0</v>
      </c>
    </row>
    <row r="79" spans="1:5" s="72" customFormat="1" ht="13.5" customHeight="1" thickBot="1" x14ac:dyDescent="0.3">
      <c r="A79" s="301" t="s">
        <v>296</v>
      </c>
      <c r="B79" s="43">
        <v>0</v>
      </c>
      <c r="C79" s="43">
        <v>0</v>
      </c>
      <c r="D79" s="43">
        <v>0</v>
      </c>
      <c r="E79" s="43">
        <v>0</v>
      </c>
    </row>
    <row r="80" spans="1:5" s="72" customFormat="1" ht="13.5" customHeight="1" thickBot="1" x14ac:dyDescent="0.3">
      <c r="A80" s="301" t="s">
        <v>297</v>
      </c>
      <c r="B80" s="42"/>
      <c r="C80" s="43"/>
      <c r="D80" s="43"/>
      <c r="E80" s="43"/>
    </row>
    <row r="81" spans="1:5" s="72" customFormat="1" ht="15.75" thickBot="1" x14ac:dyDescent="0.3">
      <c r="A81" s="300" t="s">
        <v>26</v>
      </c>
      <c r="B81" s="327">
        <v>7145</v>
      </c>
      <c r="C81" s="71">
        <v>5145</v>
      </c>
      <c r="D81" s="71">
        <v>5145</v>
      </c>
      <c r="E81" s="43">
        <v>0</v>
      </c>
    </row>
    <row r="82" spans="1:5" s="72" customFormat="1" ht="15.75" thickBot="1" x14ac:dyDescent="0.3">
      <c r="A82" s="301" t="s">
        <v>296</v>
      </c>
      <c r="B82" s="42">
        <v>7145</v>
      </c>
      <c r="C82" s="43">
        <v>5145</v>
      </c>
      <c r="D82" s="43">
        <v>5145</v>
      </c>
      <c r="E82" s="43">
        <v>0</v>
      </c>
    </row>
    <row r="83" spans="1:5" s="72" customFormat="1" ht="24.75" customHeight="1" thickBot="1" x14ac:dyDescent="0.3">
      <c r="A83" s="301" t="s">
        <v>297</v>
      </c>
      <c r="B83" s="42"/>
      <c r="C83" s="43"/>
      <c r="D83" s="43"/>
      <c r="E83" s="43"/>
    </row>
    <row r="84" spans="1:5" s="72" customFormat="1" ht="12.75" customHeight="1" thickBot="1" x14ac:dyDescent="0.3">
      <c r="A84" s="300" t="s">
        <v>27</v>
      </c>
      <c r="B84" s="42"/>
      <c r="C84" s="43"/>
      <c r="D84" s="43"/>
      <c r="E84" s="43"/>
    </row>
    <row r="85" spans="1:5" s="72" customFormat="1" ht="9" customHeight="1" thickBot="1" x14ac:dyDescent="0.3">
      <c r="A85" s="301" t="s">
        <v>296</v>
      </c>
      <c r="B85" s="42"/>
      <c r="C85" s="43"/>
      <c r="D85" s="43"/>
      <c r="E85" s="43"/>
    </row>
    <row r="86" spans="1:5" s="72" customFormat="1" ht="24.75" customHeight="1" thickBot="1" x14ac:dyDescent="0.3">
      <c r="A86" s="301" t="s">
        <v>297</v>
      </c>
      <c r="B86" s="42"/>
      <c r="C86" s="43"/>
      <c r="D86" s="43"/>
      <c r="E86" s="43"/>
    </row>
    <row r="87" spans="1:5" s="72" customFormat="1" ht="38.25" customHeight="1" thickBot="1" x14ac:dyDescent="0.3">
      <c r="A87" s="300" t="s">
        <v>28</v>
      </c>
      <c r="B87" s="327">
        <v>0</v>
      </c>
      <c r="C87" s="71">
        <v>0</v>
      </c>
      <c r="D87" s="71">
        <v>0</v>
      </c>
      <c r="E87" s="43">
        <v>0</v>
      </c>
    </row>
    <row r="88" spans="1:5" s="72" customFormat="1" ht="24.75" customHeight="1" thickBot="1" x14ac:dyDescent="0.3">
      <c r="A88" s="301" t="s">
        <v>296</v>
      </c>
      <c r="B88" s="42">
        <v>0</v>
      </c>
      <c r="C88" s="43">
        <v>0</v>
      </c>
      <c r="D88" s="43">
        <v>0</v>
      </c>
      <c r="E88" s="43">
        <v>0</v>
      </c>
    </row>
    <row r="89" spans="1:5" s="72" customFormat="1" ht="24.75" customHeight="1" thickBot="1" x14ac:dyDescent="0.3">
      <c r="A89" s="301" t="s">
        <v>297</v>
      </c>
      <c r="B89" s="42"/>
      <c r="C89" s="43"/>
      <c r="D89" s="43"/>
      <c r="E89" s="43"/>
    </row>
    <row r="90" spans="1:5" s="72" customFormat="1" ht="39" customHeight="1" thickBot="1" x14ac:dyDescent="0.3">
      <c r="A90" s="300" t="s">
        <v>29</v>
      </c>
      <c r="B90" s="42">
        <v>0</v>
      </c>
      <c r="C90" s="43">
        <v>0</v>
      </c>
      <c r="D90" s="43">
        <v>0</v>
      </c>
      <c r="E90" s="43">
        <v>0</v>
      </c>
    </row>
    <row r="91" spans="1:5" s="72" customFormat="1" ht="35.25" customHeight="1" thickBot="1" x14ac:dyDescent="0.3">
      <c r="A91" s="301" t="s">
        <v>296</v>
      </c>
      <c r="B91" s="42"/>
      <c r="C91" s="43"/>
      <c r="D91" s="43"/>
      <c r="E91" s="43"/>
    </row>
    <row r="92" spans="1:5" s="72" customFormat="1" ht="24.75" customHeight="1" thickBot="1" x14ac:dyDescent="0.3">
      <c r="A92" s="301" t="s">
        <v>297</v>
      </c>
      <c r="B92" s="42"/>
      <c r="C92" s="43"/>
      <c r="D92" s="43"/>
      <c r="E92" s="43"/>
    </row>
    <row r="93" spans="1:5" s="72" customFormat="1" ht="24.75" thickBot="1" x14ac:dyDescent="0.3">
      <c r="A93" s="300" t="s">
        <v>30</v>
      </c>
      <c r="B93" s="42"/>
      <c r="C93" s="43"/>
      <c r="D93" s="43"/>
      <c r="E93" s="43"/>
    </row>
    <row r="94" spans="1:5" s="72" customFormat="1" ht="15.75" thickBot="1" x14ac:dyDescent="0.3">
      <c r="A94" s="301" t="s">
        <v>296</v>
      </c>
      <c r="B94" s="42"/>
      <c r="C94" s="43"/>
      <c r="D94" s="43"/>
      <c r="E94" s="43"/>
    </row>
    <row r="95" spans="1:5" s="72" customFormat="1" ht="15.75" thickBot="1" x14ac:dyDescent="0.3">
      <c r="A95" s="301" t="s">
        <v>297</v>
      </c>
      <c r="B95" s="42"/>
      <c r="C95" s="43"/>
      <c r="D95" s="43"/>
      <c r="E95" s="43"/>
    </row>
    <row r="96" spans="1:5" s="72" customFormat="1" ht="15.75" thickBot="1" x14ac:dyDescent="0.3">
      <c r="A96" s="330" t="s">
        <v>34</v>
      </c>
      <c r="B96" s="327">
        <f>B93+B90+B87+B84+B81+B78+B75</f>
        <v>7145</v>
      </c>
      <c r="C96" s="327">
        <f t="shared" ref="C96:E96" si="6">C93+C90+C87+C84+C81+C78+C75</f>
        <v>5145</v>
      </c>
      <c r="D96" s="327">
        <f t="shared" si="6"/>
        <v>5145</v>
      </c>
      <c r="E96" s="327">
        <f t="shared" si="6"/>
        <v>0</v>
      </c>
    </row>
    <row r="97" spans="1:5" s="72" customFormat="1" ht="15.75" thickBot="1" x14ac:dyDescent="0.3">
      <c r="A97" s="328" t="s">
        <v>32</v>
      </c>
      <c r="B97" s="71">
        <f>IF(B96-B67=0,0,"Error")</f>
        <v>0</v>
      </c>
      <c r="C97" s="71">
        <f t="shared" ref="C97:E97" si="7">IF(C96-C67=0,0,"Error")</f>
        <v>0</v>
      </c>
      <c r="D97" s="71">
        <f t="shared" si="7"/>
        <v>0</v>
      </c>
      <c r="E97" s="71">
        <f t="shared" si="7"/>
        <v>0</v>
      </c>
    </row>
    <row r="98" spans="1:5" s="72" customFormat="1" ht="15.75" thickBot="1" x14ac:dyDescent="0.3">
      <c r="A98" s="969" t="s">
        <v>35</v>
      </c>
      <c r="B98" s="2159" t="s">
        <v>1357</v>
      </c>
      <c r="C98" s="2160"/>
      <c r="D98" s="2160"/>
      <c r="E98" s="2161"/>
    </row>
    <row r="99" spans="1:5" s="72" customFormat="1" ht="30.75" customHeight="1" thickBot="1" x14ac:dyDescent="0.3">
      <c r="A99" s="58" t="s">
        <v>15</v>
      </c>
      <c r="B99" s="2162" t="s">
        <v>1358</v>
      </c>
      <c r="C99" s="2163"/>
      <c r="D99" s="2163"/>
      <c r="E99" s="2164"/>
    </row>
    <row r="100" spans="1:5" s="72" customFormat="1" ht="26.25" customHeight="1" thickBot="1" x14ac:dyDescent="0.3">
      <c r="A100" s="58" t="s">
        <v>16</v>
      </c>
      <c r="B100" s="2159" t="s">
        <v>1359</v>
      </c>
      <c r="C100" s="2165"/>
      <c r="D100" s="2165"/>
      <c r="E100" s="2166"/>
    </row>
    <row r="101" spans="1:5" s="72" customFormat="1" x14ac:dyDescent="0.25">
      <c r="A101" s="2138"/>
      <c r="B101" s="298">
        <v>2019</v>
      </c>
      <c r="C101" s="298">
        <v>2020</v>
      </c>
      <c r="D101" s="298">
        <v>2021</v>
      </c>
      <c r="E101" s="298">
        <v>2022</v>
      </c>
    </row>
    <row r="102" spans="1:5" s="72" customFormat="1" ht="36.75" customHeight="1" thickBot="1" x14ac:dyDescent="0.3">
      <c r="A102" s="2139"/>
      <c r="B102" s="299" t="s">
        <v>8</v>
      </c>
      <c r="C102" s="299" t="s">
        <v>9</v>
      </c>
      <c r="D102" s="299" t="s">
        <v>9</v>
      </c>
      <c r="E102" s="299" t="s">
        <v>9</v>
      </c>
    </row>
    <row r="103" spans="1:5" s="72" customFormat="1" ht="15.75" thickBot="1" x14ac:dyDescent="0.3">
      <c r="A103" s="58" t="s">
        <v>17</v>
      </c>
      <c r="B103" s="41">
        <v>0</v>
      </c>
      <c r="C103" s="41">
        <v>0</v>
      </c>
      <c r="D103" s="41">
        <v>0</v>
      </c>
      <c r="E103" s="41">
        <v>2</v>
      </c>
    </row>
    <row r="104" spans="1:5" s="72" customFormat="1" ht="15.75" thickBot="1" x14ac:dyDescent="0.3">
      <c r="A104" s="58" t="s">
        <v>18</v>
      </c>
      <c r="B104" s="331">
        <v>0</v>
      </c>
      <c r="C104" s="329">
        <v>0</v>
      </c>
      <c r="D104" s="329">
        <v>0</v>
      </c>
      <c r="E104" s="329">
        <v>5145</v>
      </c>
    </row>
    <row r="105" spans="1:5" s="72" customFormat="1" ht="15.75" thickBot="1" x14ac:dyDescent="0.3">
      <c r="A105" s="58" t="s">
        <v>19</v>
      </c>
      <c r="B105" s="41" t="e">
        <f>B104/B103</f>
        <v>#DIV/0!</v>
      </c>
      <c r="C105" s="41" t="e">
        <f t="shared" ref="C105:D105" si="8">C104/C103</f>
        <v>#DIV/0!</v>
      </c>
      <c r="D105" s="41" t="e">
        <f t="shared" si="8"/>
        <v>#DIV/0!</v>
      </c>
      <c r="E105" s="41">
        <f>E104/E103</f>
        <v>2572.5</v>
      </c>
    </row>
    <row r="106" spans="1:5" s="72" customFormat="1" ht="15.75" thickBot="1" x14ac:dyDescent="0.3">
      <c r="A106" s="58" t="s">
        <v>20</v>
      </c>
      <c r="B106" s="428"/>
      <c r="C106" s="73" t="e">
        <f>C103/B103-1</f>
        <v>#DIV/0!</v>
      </c>
      <c r="D106" s="73" t="e">
        <f t="shared" ref="D106:E108" si="9">D103/C103-1</f>
        <v>#DIV/0!</v>
      </c>
      <c r="E106" s="73" t="e">
        <f t="shared" si="9"/>
        <v>#DIV/0!</v>
      </c>
    </row>
    <row r="107" spans="1:5" s="72" customFormat="1" ht="15.75" thickBot="1" x14ac:dyDescent="0.3">
      <c r="A107" s="58" t="s">
        <v>22</v>
      </c>
      <c r="B107" s="73" t="e">
        <f>C104/B104-1</f>
        <v>#DIV/0!</v>
      </c>
      <c r="C107" s="73" t="e">
        <f t="shared" ref="C107:D107" si="10">D104/C104-1</f>
        <v>#DIV/0!</v>
      </c>
      <c r="D107" s="73" t="e">
        <f t="shared" si="10"/>
        <v>#DIV/0!</v>
      </c>
      <c r="E107" s="73" t="e">
        <f t="shared" si="9"/>
        <v>#DIV/0!</v>
      </c>
    </row>
    <row r="108" spans="1:5" s="72" customFormat="1" ht="30.75" customHeight="1" thickBot="1" x14ac:dyDescent="0.3">
      <c r="A108" s="58" t="s">
        <v>23</v>
      </c>
      <c r="B108" s="73" t="e">
        <f>B105/A105-1</f>
        <v>#DIV/0!</v>
      </c>
      <c r="C108" s="73" t="e">
        <f>C105/B105-1</f>
        <v>#DIV/0!</v>
      </c>
      <c r="D108" s="73" t="e">
        <f t="shared" ref="D108" si="11">D105/C105-1</f>
        <v>#DIV/0!</v>
      </c>
      <c r="E108" s="73" t="e">
        <f t="shared" si="9"/>
        <v>#DIV/0!</v>
      </c>
    </row>
    <row r="109" spans="1:5" s="72" customFormat="1" ht="30" customHeight="1" thickBot="1" x14ac:dyDescent="0.3">
      <c r="A109" s="2129" t="s">
        <v>259</v>
      </c>
      <c r="B109" s="2130"/>
      <c r="C109" s="2130"/>
      <c r="D109" s="2130"/>
      <c r="E109" s="2131"/>
    </row>
    <row r="110" spans="1:5" s="72" customFormat="1" x14ac:dyDescent="0.25">
      <c r="A110" s="2138"/>
      <c r="B110" s="298">
        <v>2019</v>
      </c>
      <c r="C110" s="298">
        <v>2020</v>
      </c>
      <c r="D110" s="298">
        <v>2021</v>
      </c>
      <c r="E110" s="298">
        <v>2022</v>
      </c>
    </row>
    <row r="111" spans="1:5" s="72" customFormat="1" ht="36.75" customHeight="1" thickBot="1" x14ac:dyDescent="0.3">
      <c r="A111" s="2139"/>
      <c r="B111" s="299" t="s">
        <v>8</v>
      </c>
      <c r="C111" s="299" t="s">
        <v>9</v>
      </c>
      <c r="D111" s="299" t="s">
        <v>9</v>
      </c>
      <c r="E111" s="299" t="s">
        <v>9</v>
      </c>
    </row>
    <row r="112" spans="1:5" s="72" customFormat="1" ht="15.75" thickBot="1" x14ac:dyDescent="0.3">
      <c r="A112" s="300" t="s">
        <v>24</v>
      </c>
      <c r="B112" s="43">
        <v>0</v>
      </c>
      <c r="C112" s="43">
        <v>0</v>
      </c>
      <c r="D112" s="43">
        <v>0</v>
      </c>
      <c r="E112" s="43">
        <v>0</v>
      </c>
    </row>
    <row r="113" spans="1:5" s="72" customFormat="1" ht="15.75" thickBot="1" x14ac:dyDescent="0.3">
      <c r="A113" s="301" t="s">
        <v>296</v>
      </c>
      <c r="B113" s="43">
        <v>0</v>
      </c>
      <c r="C113" s="43">
        <v>0</v>
      </c>
      <c r="D113" s="43">
        <v>0</v>
      </c>
      <c r="E113" s="43">
        <v>0</v>
      </c>
    </row>
    <row r="114" spans="1:5" s="72" customFormat="1" ht="15" customHeight="1" thickBot="1" x14ac:dyDescent="0.3">
      <c r="A114" s="301" t="s">
        <v>297</v>
      </c>
      <c r="B114" s="42"/>
      <c r="C114" s="322"/>
      <c r="D114" s="322"/>
      <c r="E114" s="322"/>
    </row>
    <row r="115" spans="1:5" s="72" customFormat="1" ht="24.75" thickBot="1" x14ac:dyDescent="0.3">
      <c r="A115" s="300" t="s">
        <v>25</v>
      </c>
      <c r="B115" s="43">
        <v>0</v>
      </c>
      <c r="C115" s="43">
        <v>0</v>
      </c>
      <c r="D115" s="43">
        <v>0</v>
      </c>
      <c r="E115" s="43">
        <v>0</v>
      </c>
    </row>
    <row r="116" spans="1:5" s="72" customFormat="1" ht="25.5" customHeight="1" thickBot="1" x14ac:dyDescent="0.3">
      <c r="A116" s="301" t="s">
        <v>296</v>
      </c>
      <c r="B116" s="43">
        <v>0</v>
      </c>
      <c r="C116" s="43">
        <v>0</v>
      </c>
      <c r="D116" s="43">
        <v>0</v>
      </c>
      <c r="E116" s="43">
        <v>0</v>
      </c>
    </row>
    <row r="117" spans="1:5" s="72" customFormat="1" ht="17.25" customHeight="1" thickBot="1" x14ac:dyDescent="0.3">
      <c r="A117" s="301" t="s">
        <v>297</v>
      </c>
      <c r="B117" s="42"/>
      <c r="C117" s="43"/>
      <c r="D117" s="43"/>
      <c r="E117" s="43"/>
    </row>
    <row r="118" spans="1:5" s="72" customFormat="1" ht="15.75" customHeight="1" thickBot="1" x14ac:dyDescent="0.3">
      <c r="A118" s="300" t="s">
        <v>26</v>
      </c>
      <c r="B118" s="42">
        <v>0</v>
      </c>
      <c r="C118" s="43">
        <v>0</v>
      </c>
      <c r="D118" s="43">
        <v>0</v>
      </c>
      <c r="E118" s="71">
        <v>5145</v>
      </c>
    </row>
    <row r="119" spans="1:5" s="72" customFormat="1" ht="15.75" customHeight="1" thickBot="1" x14ac:dyDescent="0.3">
      <c r="A119" s="301" t="s">
        <v>296</v>
      </c>
      <c r="B119" s="42">
        <v>0</v>
      </c>
      <c r="C119" s="43">
        <v>0</v>
      </c>
      <c r="D119" s="43">
        <v>0</v>
      </c>
      <c r="E119" s="43">
        <v>5145</v>
      </c>
    </row>
    <row r="120" spans="1:5" s="72" customFormat="1" ht="15.75" thickBot="1" x14ac:dyDescent="0.3">
      <c r="A120" s="301" t="s">
        <v>297</v>
      </c>
      <c r="B120" s="42"/>
      <c r="C120" s="43"/>
      <c r="D120" s="43"/>
      <c r="E120" s="43"/>
    </row>
    <row r="121" spans="1:5" s="72" customFormat="1" ht="15.75" customHeight="1" thickBot="1" x14ac:dyDescent="0.3">
      <c r="A121" s="300" t="s">
        <v>27</v>
      </c>
      <c r="B121" s="42"/>
      <c r="C121" s="43"/>
      <c r="D121" s="43"/>
      <c r="E121" s="43"/>
    </row>
    <row r="122" spans="1:5" s="72" customFormat="1" ht="23.25" customHeight="1" thickBot="1" x14ac:dyDescent="0.3">
      <c r="A122" s="301" t="s">
        <v>296</v>
      </c>
      <c r="B122" s="42"/>
      <c r="C122" s="43"/>
      <c r="D122" s="43"/>
      <c r="E122" s="43"/>
    </row>
    <row r="123" spans="1:5" s="72" customFormat="1" ht="23.25" customHeight="1" thickBot="1" x14ac:dyDescent="0.3">
      <c r="A123" s="301" t="s">
        <v>297</v>
      </c>
      <c r="B123" s="42"/>
      <c r="C123" s="43"/>
      <c r="D123" s="43"/>
      <c r="E123" s="43"/>
    </row>
    <row r="124" spans="1:5" s="72" customFormat="1" ht="12.75" customHeight="1" thickBot="1" x14ac:dyDescent="0.3">
      <c r="A124" s="300" t="s">
        <v>28</v>
      </c>
      <c r="B124" s="42">
        <v>0</v>
      </c>
      <c r="C124" s="43">
        <v>0</v>
      </c>
      <c r="D124" s="43">
        <v>0</v>
      </c>
      <c r="E124" s="71">
        <v>0</v>
      </c>
    </row>
    <row r="125" spans="1:5" s="72" customFormat="1" ht="9" customHeight="1" thickBot="1" x14ac:dyDescent="0.3">
      <c r="A125" s="301" t="s">
        <v>296</v>
      </c>
      <c r="B125" s="42">
        <v>0</v>
      </c>
      <c r="C125" s="43">
        <v>0</v>
      </c>
      <c r="D125" s="43">
        <v>0</v>
      </c>
      <c r="E125" s="43">
        <v>0</v>
      </c>
    </row>
    <row r="126" spans="1:5" s="72" customFormat="1" ht="15.75" customHeight="1" thickBot="1" x14ac:dyDescent="0.3">
      <c r="A126" s="301" t="s">
        <v>297</v>
      </c>
      <c r="B126" s="42"/>
      <c r="C126" s="43"/>
      <c r="D126" s="43"/>
      <c r="E126" s="43"/>
    </row>
    <row r="127" spans="1:5" s="72" customFormat="1" ht="38.25" customHeight="1" thickBot="1" x14ac:dyDescent="0.3">
      <c r="A127" s="300" t="s">
        <v>29</v>
      </c>
      <c r="B127" s="42">
        <v>0</v>
      </c>
      <c r="C127" s="43">
        <v>0</v>
      </c>
      <c r="D127" s="43">
        <v>0</v>
      </c>
      <c r="E127" s="43">
        <v>0</v>
      </c>
    </row>
    <row r="128" spans="1:5" s="72" customFormat="1" ht="16.5" customHeight="1" thickBot="1" x14ac:dyDescent="0.3">
      <c r="A128" s="301" t="s">
        <v>296</v>
      </c>
      <c r="B128" s="42"/>
      <c r="C128" s="43"/>
      <c r="D128" s="43"/>
      <c r="E128" s="43"/>
    </row>
    <row r="129" spans="1:10" s="72" customFormat="1" ht="15.75" customHeight="1" thickBot="1" x14ac:dyDescent="0.3">
      <c r="A129" s="301" t="s">
        <v>297</v>
      </c>
      <c r="B129" s="42"/>
      <c r="C129" s="43"/>
      <c r="D129" s="43"/>
      <c r="E129" s="43"/>
    </row>
    <row r="130" spans="1:10" s="72" customFormat="1" ht="12.75" customHeight="1" thickBot="1" x14ac:dyDescent="0.3">
      <c r="A130" s="300" t="s">
        <v>30</v>
      </c>
      <c r="B130" s="42"/>
      <c r="C130" s="43"/>
      <c r="D130" s="43"/>
      <c r="E130" s="43"/>
    </row>
    <row r="131" spans="1:10" s="72" customFormat="1" ht="9" customHeight="1" thickBot="1" x14ac:dyDescent="0.3">
      <c r="A131" s="301" t="s">
        <v>296</v>
      </c>
      <c r="B131" s="42"/>
      <c r="C131" s="43"/>
      <c r="D131" s="43"/>
      <c r="E131" s="43"/>
    </row>
    <row r="132" spans="1:10" s="72" customFormat="1" ht="15.75" customHeight="1" thickBot="1" x14ac:dyDescent="0.3">
      <c r="A132" s="301" t="s">
        <v>297</v>
      </c>
      <c r="B132" s="42"/>
      <c r="C132" s="43"/>
      <c r="D132" s="43"/>
      <c r="E132" s="43"/>
    </row>
    <row r="133" spans="1:10" s="72" customFormat="1" ht="15.75" thickBot="1" x14ac:dyDescent="0.3">
      <c r="A133" s="330" t="s">
        <v>36</v>
      </c>
      <c r="B133" s="327">
        <f>B130+B127+B124+B121+B118+B115+B112</f>
        <v>0</v>
      </c>
      <c r="C133" s="327">
        <f t="shared" ref="C133:E133" si="12">C130+C127+C124+C121+C118+C115+C112</f>
        <v>0</v>
      </c>
      <c r="D133" s="327">
        <f t="shared" si="12"/>
        <v>0</v>
      </c>
      <c r="E133" s="327">
        <f t="shared" si="12"/>
        <v>5145</v>
      </c>
    </row>
    <row r="134" spans="1:10" s="72" customFormat="1" ht="15.75" thickBot="1" x14ac:dyDescent="0.3">
      <c r="A134" s="328" t="s">
        <v>32</v>
      </c>
      <c r="B134" s="71">
        <f>IF(B133-B104=0,0,"Error")</f>
        <v>0</v>
      </c>
      <c r="C134" s="71">
        <f t="shared" ref="C134:E134" si="13">IF(C133-C104=0,0,"Error")</f>
        <v>0</v>
      </c>
      <c r="D134" s="71">
        <f t="shared" si="13"/>
        <v>0</v>
      </c>
      <c r="E134" s="71">
        <f t="shared" si="13"/>
        <v>0</v>
      </c>
    </row>
    <row r="135" spans="1:10" s="72" customFormat="1" ht="15.75" thickBot="1" x14ac:dyDescent="0.3">
      <c r="A135" s="2146" t="s">
        <v>39</v>
      </c>
      <c r="B135" s="2147"/>
      <c r="C135" s="2147"/>
      <c r="D135" s="2147"/>
      <c r="E135" s="2148"/>
    </row>
    <row r="136" spans="1:10" s="72" customFormat="1" ht="15.75" thickBot="1" x14ac:dyDescent="0.3">
      <c r="A136" s="2146" t="s">
        <v>40</v>
      </c>
      <c r="B136" s="2147"/>
      <c r="C136" s="2147"/>
      <c r="D136" s="2147"/>
      <c r="E136" s="2148"/>
    </row>
    <row r="137" spans="1:10" s="72" customFormat="1" ht="15.75" thickBot="1" x14ac:dyDescent="0.3">
      <c r="A137" s="296" t="s">
        <v>56</v>
      </c>
      <c r="B137" s="1522" t="s">
        <v>1360</v>
      </c>
      <c r="C137" s="1655"/>
      <c r="D137" s="1655"/>
      <c r="E137" s="1523"/>
    </row>
    <row r="138" spans="1:10" s="72" customFormat="1" ht="12.75" customHeight="1" thickBot="1" x14ac:dyDescent="0.3">
      <c r="A138" s="296" t="s">
        <v>82</v>
      </c>
      <c r="B138" s="59" t="s">
        <v>1361</v>
      </c>
      <c r="C138" s="332" t="s">
        <v>306</v>
      </c>
      <c r="D138" s="2167" t="s">
        <v>1362</v>
      </c>
      <c r="E138" s="1523"/>
    </row>
    <row r="139" spans="1:10" s="72" customFormat="1" ht="9" customHeight="1" thickBot="1" x14ac:dyDescent="0.3">
      <c r="A139" s="333"/>
      <c r="B139" s="333"/>
      <c r="C139" s="333"/>
      <c r="D139" s="333"/>
      <c r="E139" s="333"/>
    </row>
    <row r="140" spans="1:10" s="72" customFormat="1" ht="15.75" customHeight="1" thickBot="1" x14ac:dyDescent="0.3">
      <c r="A140" s="58" t="s">
        <v>15</v>
      </c>
      <c r="B140" s="2140" t="s">
        <v>1363</v>
      </c>
      <c r="C140" s="2141"/>
      <c r="D140" s="2141"/>
      <c r="E140" s="2142"/>
    </row>
    <row r="141" spans="1:10" s="72" customFormat="1" ht="12.75" customHeight="1" thickBot="1" x14ac:dyDescent="0.3">
      <c r="A141" s="58" t="s">
        <v>16</v>
      </c>
      <c r="B141" s="1516" t="s">
        <v>744</v>
      </c>
      <c r="C141" s="2113"/>
      <c r="D141" s="2113"/>
      <c r="E141" s="1517"/>
    </row>
    <row r="142" spans="1:10" s="72" customFormat="1" ht="9" customHeight="1" x14ac:dyDescent="0.25">
      <c r="A142" s="2138"/>
      <c r="B142" s="298">
        <v>2019</v>
      </c>
      <c r="C142" s="298">
        <v>2020</v>
      </c>
      <c r="D142" s="298">
        <v>2021</v>
      </c>
      <c r="E142" s="298">
        <v>2022</v>
      </c>
    </row>
    <row r="143" spans="1:10" s="72" customFormat="1" ht="15.75" thickBot="1" x14ac:dyDescent="0.3">
      <c r="A143" s="2139"/>
      <c r="B143" s="299" t="s">
        <v>8</v>
      </c>
      <c r="C143" s="299" t="s">
        <v>9</v>
      </c>
      <c r="D143" s="299" t="s">
        <v>9</v>
      </c>
      <c r="E143" s="299" t="s">
        <v>9</v>
      </c>
    </row>
    <row r="144" spans="1:10" s="72" customFormat="1" ht="15.75" thickBot="1" x14ac:dyDescent="0.3">
      <c r="A144" s="58" t="s">
        <v>17</v>
      </c>
      <c r="B144" s="41">
        <v>2</v>
      </c>
      <c r="C144" s="41">
        <v>0</v>
      </c>
      <c r="D144" s="41">
        <v>0</v>
      </c>
      <c r="E144" s="41">
        <v>0</v>
      </c>
      <c r="F144" s="623"/>
      <c r="G144" s="623"/>
      <c r="H144" s="623"/>
      <c r="I144" s="623"/>
      <c r="J144" s="623"/>
    </row>
    <row r="145" spans="1:10" s="72" customFormat="1" ht="15.75" thickBot="1" x14ac:dyDescent="0.3">
      <c r="A145" s="58" t="s">
        <v>18</v>
      </c>
      <c r="B145" s="41">
        <v>200</v>
      </c>
      <c r="C145" s="78">
        <v>0</v>
      </c>
      <c r="D145" s="41">
        <v>0</v>
      </c>
      <c r="E145" s="78">
        <v>0</v>
      </c>
    </row>
    <row r="146" spans="1:10" s="72" customFormat="1" ht="15.75" thickBot="1" x14ac:dyDescent="0.3">
      <c r="A146" s="58" t="s">
        <v>19</v>
      </c>
      <c r="B146" s="41">
        <f>B145/B144</f>
        <v>100</v>
      </c>
      <c r="C146" s="41" t="e">
        <f t="shared" ref="C146:E146" si="14">C145/C144</f>
        <v>#DIV/0!</v>
      </c>
      <c r="D146" s="41" t="e">
        <f t="shared" si="14"/>
        <v>#DIV/0!</v>
      </c>
      <c r="E146" s="41" t="e">
        <f t="shared" si="14"/>
        <v>#DIV/0!</v>
      </c>
    </row>
    <row r="147" spans="1:10" s="72" customFormat="1" ht="15.75" thickBot="1" x14ac:dyDescent="0.3">
      <c r="A147" s="58" t="s">
        <v>20</v>
      </c>
      <c r="B147" s="428" t="s">
        <v>21</v>
      </c>
      <c r="C147" s="73">
        <f>C144/B144-1</f>
        <v>-1</v>
      </c>
      <c r="D147" s="73" t="e">
        <f t="shared" ref="D147:E149" si="15">D144/C144-1</f>
        <v>#DIV/0!</v>
      </c>
      <c r="E147" s="73" t="e">
        <f t="shared" si="15"/>
        <v>#DIV/0!</v>
      </c>
    </row>
    <row r="148" spans="1:10" s="72" customFormat="1" ht="15.75" thickBot="1" x14ac:dyDescent="0.3">
      <c r="A148" s="58" t="s">
        <v>22</v>
      </c>
      <c r="B148" s="428" t="s">
        <v>21</v>
      </c>
      <c r="C148" s="73">
        <f>C145/B145-1</f>
        <v>-1</v>
      </c>
      <c r="D148" s="73" t="e">
        <f t="shared" si="15"/>
        <v>#DIV/0!</v>
      </c>
      <c r="E148" s="73" t="e">
        <f t="shared" si="15"/>
        <v>#DIV/0!</v>
      </c>
    </row>
    <row r="149" spans="1:10" s="72" customFormat="1" ht="15.75" thickBot="1" x14ac:dyDescent="0.3">
      <c r="A149" s="58" t="s">
        <v>23</v>
      </c>
      <c r="B149" s="428" t="s">
        <v>21</v>
      </c>
      <c r="C149" s="73" t="e">
        <f>C146/B146-1</f>
        <v>#DIV/0!</v>
      </c>
      <c r="D149" s="73" t="e">
        <f t="shared" si="15"/>
        <v>#DIV/0!</v>
      </c>
      <c r="E149" s="73" t="e">
        <f t="shared" si="15"/>
        <v>#DIV/0!</v>
      </c>
    </row>
    <row r="150" spans="1:10" s="72" customFormat="1" ht="15.75" thickBot="1" x14ac:dyDescent="0.3">
      <c r="A150" s="296" t="s">
        <v>33</v>
      </c>
      <c r="B150" s="2140" t="s">
        <v>1364</v>
      </c>
      <c r="C150" s="2141"/>
      <c r="D150" s="2141"/>
      <c r="E150" s="2142"/>
    </row>
    <row r="151" spans="1:10" s="72" customFormat="1" ht="15.75" thickBot="1" x14ac:dyDescent="0.3">
      <c r="A151" s="58" t="s">
        <v>15</v>
      </c>
      <c r="B151" s="2140" t="s">
        <v>808</v>
      </c>
      <c r="C151" s="2141"/>
      <c r="D151" s="2141"/>
      <c r="E151" s="2142"/>
    </row>
    <row r="152" spans="1:10" s="72" customFormat="1" ht="15.75" thickBot="1" x14ac:dyDescent="0.3">
      <c r="A152" s="58" t="s">
        <v>16</v>
      </c>
      <c r="B152" s="1516" t="s">
        <v>744</v>
      </c>
      <c r="C152" s="2113"/>
      <c r="D152" s="2113"/>
      <c r="E152" s="1517"/>
    </row>
    <row r="153" spans="1:10" s="72" customFormat="1" x14ac:dyDescent="0.25">
      <c r="A153" s="2138"/>
      <c r="B153" s="298">
        <v>2019</v>
      </c>
      <c r="C153" s="298">
        <v>2020</v>
      </c>
      <c r="D153" s="298">
        <v>2021</v>
      </c>
      <c r="E153" s="298">
        <v>2022</v>
      </c>
    </row>
    <row r="154" spans="1:10" s="72" customFormat="1" ht="15.75" thickBot="1" x14ac:dyDescent="0.3">
      <c r="A154" s="2139"/>
      <c r="B154" s="299" t="s">
        <v>8</v>
      </c>
      <c r="C154" s="299" t="s">
        <v>9</v>
      </c>
      <c r="D154" s="299" t="s">
        <v>9</v>
      </c>
      <c r="E154" s="299" t="s">
        <v>9</v>
      </c>
    </row>
    <row r="155" spans="1:10" s="72" customFormat="1" ht="15.75" thickBot="1" x14ac:dyDescent="0.3">
      <c r="A155" s="58" t="s">
        <v>17</v>
      </c>
      <c r="B155" s="428">
        <v>10</v>
      </c>
      <c r="C155" s="428">
        <v>0</v>
      </c>
      <c r="D155" s="428">
        <v>0</v>
      </c>
      <c r="E155" s="428">
        <v>0</v>
      </c>
      <c r="F155" s="623"/>
      <c r="G155" s="623"/>
      <c r="H155" s="623"/>
      <c r="I155" s="623"/>
      <c r="J155" s="623"/>
    </row>
    <row r="156" spans="1:10" s="72" customFormat="1" ht="15.75" thickBot="1" x14ac:dyDescent="0.3">
      <c r="A156" s="58" t="s">
        <v>18</v>
      </c>
      <c r="B156" s="41">
        <v>800</v>
      </c>
      <c r="C156" s="41">
        <v>0</v>
      </c>
      <c r="D156" s="41">
        <v>0</v>
      </c>
      <c r="E156" s="41">
        <v>0</v>
      </c>
    </row>
    <row r="157" spans="1:10" s="72" customFormat="1" ht="15.75" thickBot="1" x14ac:dyDescent="0.3">
      <c r="A157" s="58" t="s">
        <v>19</v>
      </c>
      <c r="B157" s="41">
        <f>B156/B155</f>
        <v>80</v>
      </c>
      <c r="C157" s="41" t="e">
        <f t="shared" ref="C157:E157" si="16">C156/C155</f>
        <v>#DIV/0!</v>
      </c>
      <c r="D157" s="41" t="e">
        <f t="shared" si="16"/>
        <v>#DIV/0!</v>
      </c>
      <c r="E157" s="41" t="e">
        <f t="shared" si="16"/>
        <v>#DIV/0!</v>
      </c>
    </row>
    <row r="158" spans="1:10" s="72" customFormat="1" ht="15.75" thickBot="1" x14ac:dyDescent="0.3">
      <c r="A158" s="58" t="s">
        <v>20</v>
      </c>
      <c r="B158" s="428" t="s">
        <v>21</v>
      </c>
      <c r="C158" s="73">
        <f>C155/B155-1</f>
        <v>-1</v>
      </c>
      <c r="D158" s="73" t="e">
        <f t="shared" ref="D158:E160" si="17">D155/C155-1</f>
        <v>#DIV/0!</v>
      </c>
      <c r="E158" s="73" t="e">
        <f t="shared" si="17"/>
        <v>#DIV/0!</v>
      </c>
    </row>
    <row r="159" spans="1:10" s="72" customFormat="1" ht="36.75" customHeight="1" thickBot="1" x14ac:dyDescent="0.3">
      <c r="A159" s="58" t="s">
        <v>22</v>
      </c>
      <c r="B159" s="428" t="s">
        <v>21</v>
      </c>
      <c r="C159" s="73">
        <f>C156/B156-1</f>
        <v>-1</v>
      </c>
      <c r="D159" s="73" t="e">
        <f t="shared" si="17"/>
        <v>#DIV/0!</v>
      </c>
      <c r="E159" s="73" t="e">
        <f t="shared" si="17"/>
        <v>#DIV/0!</v>
      </c>
    </row>
    <row r="160" spans="1:10" s="72" customFormat="1" ht="15.75" thickBot="1" x14ac:dyDescent="0.3">
      <c r="A160" s="58" t="s">
        <v>23</v>
      </c>
      <c r="B160" s="428" t="s">
        <v>21</v>
      </c>
      <c r="C160" s="73" t="e">
        <f>C157/B157-1</f>
        <v>#DIV/0!</v>
      </c>
      <c r="D160" s="73" t="e">
        <f t="shared" si="17"/>
        <v>#DIV/0!</v>
      </c>
      <c r="E160" s="73" t="e">
        <f t="shared" si="17"/>
        <v>#DIV/0!</v>
      </c>
    </row>
    <row r="161" spans="1:10" s="72" customFormat="1" ht="15.75" thickBot="1" x14ac:dyDescent="0.3">
      <c r="A161" s="2129" t="s">
        <v>415</v>
      </c>
      <c r="B161" s="2130"/>
      <c r="C161" s="2130"/>
      <c r="D161" s="2130"/>
      <c r="E161" s="2131"/>
    </row>
    <row r="162" spans="1:10" s="72" customFormat="1" x14ac:dyDescent="0.25">
      <c r="A162" s="2138"/>
      <c r="B162" s="298">
        <v>2019</v>
      </c>
      <c r="C162" s="298">
        <v>2020</v>
      </c>
      <c r="D162" s="298">
        <v>2021</v>
      </c>
      <c r="E162" s="298">
        <v>2022</v>
      </c>
    </row>
    <row r="163" spans="1:10" s="72" customFormat="1" ht="15.75" thickBot="1" x14ac:dyDescent="0.3">
      <c r="A163" s="2139"/>
      <c r="B163" s="299" t="s">
        <v>8</v>
      </c>
      <c r="C163" s="299" t="s">
        <v>9</v>
      </c>
      <c r="D163" s="299" t="s">
        <v>9</v>
      </c>
      <c r="E163" s="299" t="s">
        <v>9</v>
      </c>
    </row>
    <row r="164" spans="1:10" s="72" customFormat="1" ht="15.75" thickBot="1" x14ac:dyDescent="0.3">
      <c r="A164" s="300" t="s">
        <v>42</v>
      </c>
      <c r="B164" s="43">
        <v>0</v>
      </c>
      <c r="C164" s="43">
        <v>0</v>
      </c>
      <c r="D164" s="43">
        <v>0</v>
      </c>
      <c r="E164" s="43">
        <v>0</v>
      </c>
    </row>
    <row r="165" spans="1:10" s="72" customFormat="1" ht="15.75" thickBot="1" x14ac:dyDescent="0.3">
      <c r="A165" s="300" t="s">
        <v>43</v>
      </c>
      <c r="B165" s="43">
        <v>1000</v>
      </c>
      <c r="C165" s="43">
        <v>0</v>
      </c>
      <c r="D165" s="43">
        <v>0</v>
      </c>
      <c r="E165" s="43">
        <v>0</v>
      </c>
    </row>
    <row r="166" spans="1:10" s="72" customFormat="1" ht="15.75" thickBot="1" x14ac:dyDescent="0.3">
      <c r="A166" s="77" t="s">
        <v>1365</v>
      </c>
      <c r="B166" s="71">
        <v>1000</v>
      </c>
      <c r="C166" s="71">
        <f t="shared" ref="C166:E166" si="18">C165+C164</f>
        <v>0</v>
      </c>
      <c r="D166" s="71">
        <f t="shared" si="18"/>
        <v>0</v>
      </c>
      <c r="E166" s="71">
        <f t="shared" si="18"/>
        <v>0</v>
      </c>
    </row>
    <row r="167" spans="1:10" s="72" customFormat="1" ht="15.75" hidden="1" thickBot="1" x14ac:dyDescent="0.3">
      <c r="A167" s="295" t="s">
        <v>45</v>
      </c>
      <c r="B167" s="1522"/>
      <c r="C167" s="1655"/>
      <c r="D167" s="1655"/>
      <c r="E167" s="1523"/>
    </row>
    <row r="168" spans="1:10" s="72" customFormat="1" ht="36.75" hidden="1" customHeight="1" thickBot="1" x14ac:dyDescent="0.3">
      <c r="A168" s="296" t="s">
        <v>146</v>
      </c>
      <c r="B168" s="972"/>
      <c r="C168" s="297" t="s">
        <v>306</v>
      </c>
      <c r="D168" s="973"/>
      <c r="E168" s="973"/>
    </row>
    <row r="169" spans="1:10" s="72" customFormat="1" ht="15.75" hidden="1" thickBot="1" x14ac:dyDescent="0.3">
      <c r="A169" s="58" t="s">
        <v>15</v>
      </c>
      <c r="B169" s="333"/>
      <c r="C169" s="333"/>
      <c r="D169" s="333"/>
      <c r="E169" s="333"/>
    </row>
    <row r="170" spans="1:10" s="72" customFormat="1" ht="15.75" hidden="1" thickBot="1" x14ac:dyDescent="0.3">
      <c r="A170" s="58" t="s">
        <v>16</v>
      </c>
      <c r="B170" s="333"/>
      <c r="C170" s="333"/>
      <c r="D170" s="333"/>
      <c r="E170" s="333"/>
    </row>
    <row r="171" spans="1:10" s="72" customFormat="1" ht="15" hidden="1" customHeight="1" thickBot="1" x14ac:dyDescent="0.3">
      <c r="A171" s="2138"/>
      <c r="B171" s="974">
        <v>2019</v>
      </c>
      <c r="C171" s="974">
        <v>2020</v>
      </c>
      <c r="D171" s="974">
        <v>2021</v>
      </c>
      <c r="E171" s="974">
        <v>2022</v>
      </c>
    </row>
    <row r="172" spans="1:10" s="72" customFormat="1" ht="15.75" hidden="1" thickBot="1" x14ac:dyDescent="0.3">
      <c r="A172" s="2139"/>
      <c r="B172" s="299" t="s">
        <v>8</v>
      </c>
      <c r="C172" s="299" t="s">
        <v>9</v>
      </c>
      <c r="D172" s="299" t="s">
        <v>9</v>
      </c>
      <c r="E172" s="299" t="s">
        <v>9</v>
      </c>
    </row>
    <row r="173" spans="1:10" s="72" customFormat="1" ht="15.75" hidden="1" thickBot="1" x14ac:dyDescent="0.3">
      <c r="A173" s="58" t="s">
        <v>17</v>
      </c>
      <c r="B173" s="428">
        <v>0</v>
      </c>
      <c r="C173" s="428">
        <v>0</v>
      </c>
      <c r="D173" s="428">
        <v>0</v>
      </c>
      <c r="E173" s="428">
        <v>0</v>
      </c>
      <c r="F173" s="623"/>
      <c r="G173" s="623"/>
      <c r="H173" s="623"/>
      <c r="I173" s="623"/>
      <c r="J173" s="623"/>
    </row>
    <row r="174" spans="1:10" s="72" customFormat="1" ht="15.75" hidden="1" thickBot="1" x14ac:dyDescent="0.3">
      <c r="A174" s="58" t="s">
        <v>18</v>
      </c>
      <c r="B174" s="41">
        <v>0</v>
      </c>
      <c r="C174" s="41">
        <v>0</v>
      </c>
      <c r="D174" s="41">
        <v>0</v>
      </c>
      <c r="E174" s="41">
        <v>0</v>
      </c>
    </row>
    <row r="175" spans="1:10" s="72" customFormat="1" ht="15.75" hidden="1" thickBot="1" x14ac:dyDescent="0.3">
      <c r="A175" s="58" t="s">
        <v>19</v>
      </c>
      <c r="B175" s="41" t="e">
        <f>B174/B173</f>
        <v>#DIV/0!</v>
      </c>
      <c r="C175" s="41" t="e">
        <f t="shared" ref="C175:E175" si="19">C174/C173</f>
        <v>#DIV/0!</v>
      </c>
      <c r="D175" s="41" t="e">
        <f t="shared" si="19"/>
        <v>#DIV/0!</v>
      </c>
      <c r="E175" s="41" t="e">
        <f t="shared" si="19"/>
        <v>#DIV/0!</v>
      </c>
    </row>
    <row r="176" spans="1:10" s="72" customFormat="1" ht="15.75" hidden="1" thickBot="1" x14ac:dyDescent="0.3">
      <c r="A176" s="58" t="s">
        <v>20</v>
      </c>
      <c r="B176" s="428" t="s">
        <v>21</v>
      </c>
      <c r="C176" s="73" t="e">
        <f>C173/B173-1</f>
        <v>#DIV/0!</v>
      </c>
      <c r="D176" s="73" t="e">
        <f t="shared" ref="D176:E178" si="20">D173/C173-1</f>
        <v>#DIV/0!</v>
      </c>
      <c r="E176" s="73" t="e">
        <f t="shared" si="20"/>
        <v>#DIV/0!</v>
      </c>
    </row>
    <row r="177" spans="1:5" s="72" customFormat="1" ht="15.75" hidden="1" thickBot="1" x14ac:dyDescent="0.3">
      <c r="A177" s="58" t="s">
        <v>22</v>
      </c>
      <c r="B177" s="428" t="s">
        <v>21</v>
      </c>
      <c r="C177" s="73" t="e">
        <f>C174/B174-1</f>
        <v>#DIV/0!</v>
      </c>
      <c r="D177" s="73" t="e">
        <f t="shared" si="20"/>
        <v>#DIV/0!</v>
      </c>
      <c r="E177" s="73" t="e">
        <f t="shared" si="20"/>
        <v>#DIV/0!</v>
      </c>
    </row>
    <row r="178" spans="1:5" s="72" customFormat="1" ht="15.75" hidden="1" thickBot="1" x14ac:dyDescent="0.3">
      <c r="A178" s="58" t="s">
        <v>23</v>
      </c>
      <c r="B178" s="428" t="s">
        <v>21</v>
      </c>
      <c r="C178" s="73" t="e">
        <f>C175/B175-1</f>
        <v>#DIV/0!</v>
      </c>
      <c r="D178" s="73" t="e">
        <f t="shared" si="20"/>
        <v>#DIV/0!</v>
      </c>
      <c r="E178" s="73" t="e">
        <f t="shared" si="20"/>
        <v>#DIV/0!</v>
      </c>
    </row>
    <row r="179" spans="1:5" s="72" customFormat="1" ht="12.75" hidden="1" customHeight="1" thickBot="1" x14ac:dyDescent="0.3">
      <c r="A179" s="2129" t="s">
        <v>225</v>
      </c>
      <c r="B179" s="2130"/>
      <c r="C179" s="2130"/>
      <c r="D179" s="2130"/>
      <c r="E179" s="2131"/>
    </row>
    <row r="180" spans="1:5" s="72" customFormat="1" ht="9" hidden="1" customHeight="1" x14ac:dyDescent="0.25">
      <c r="A180" s="2138"/>
      <c r="B180" s="298">
        <v>2019</v>
      </c>
      <c r="C180" s="298">
        <v>2020</v>
      </c>
      <c r="D180" s="298">
        <v>2021</v>
      </c>
      <c r="E180" s="298">
        <v>2022</v>
      </c>
    </row>
    <row r="181" spans="1:5" s="72" customFormat="1" ht="15.75" hidden="1" thickBot="1" x14ac:dyDescent="0.3">
      <c r="A181" s="2139"/>
      <c r="B181" s="299" t="s">
        <v>8</v>
      </c>
      <c r="C181" s="299" t="s">
        <v>9</v>
      </c>
      <c r="D181" s="299" t="s">
        <v>9</v>
      </c>
      <c r="E181" s="299" t="s">
        <v>9</v>
      </c>
    </row>
    <row r="182" spans="1:5" s="72" customFormat="1" ht="15.75" hidden="1" thickBot="1" x14ac:dyDescent="0.3">
      <c r="A182" s="300" t="s">
        <v>42</v>
      </c>
      <c r="B182" s="43"/>
      <c r="C182" s="43"/>
      <c r="D182" s="43"/>
      <c r="E182" s="43"/>
    </row>
    <row r="183" spans="1:5" s="72" customFormat="1" ht="15.75" hidden="1" thickBot="1" x14ac:dyDescent="0.3">
      <c r="A183" s="300" t="s">
        <v>43</v>
      </c>
      <c r="B183" s="43">
        <v>0</v>
      </c>
      <c r="C183" s="43">
        <v>0</v>
      </c>
      <c r="D183" s="43">
        <v>0</v>
      </c>
      <c r="E183" s="43">
        <v>0</v>
      </c>
    </row>
    <row r="184" spans="1:5" s="72" customFormat="1" ht="15.75" hidden="1" thickBot="1" x14ac:dyDescent="0.3">
      <c r="A184" s="77" t="s">
        <v>53</v>
      </c>
      <c r="B184" s="43">
        <v>0</v>
      </c>
      <c r="C184" s="43">
        <v>0</v>
      </c>
      <c r="D184" s="43">
        <f t="shared" ref="D184" si="21">D183+D182</f>
        <v>0</v>
      </c>
      <c r="E184" s="43">
        <v>0</v>
      </c>
    </row>
    <row r="185" spans="1:5" s="72" customFormat="1" ht="15.75" hidden="1" thickBot="1" x14ac:dyDescent="0.3">
      <c r="A185" s="2146" t="s">
        <v>1366</v>
      </c>
      <c r="B185" s="2147"/>
      <c r="C185" s="2147"/>
      <c r="D185" s="2147"/>
      <c r="E185" s="2148"/>
    </row>
    <row r="186" spans="1:5" s="72" customFormat="1" ht="15.75" hidden="1" thickBot="1" x14ac:dyDescent="0.3">
      <c r="A186" s="2146" t="s">
        <v>47</v>
      </c>
      <c r="B186" s="2147"/>
      <c r="C186" s="2147"/>
      <c r="D186" s="2147"/>
      <c r="E186" s="2148"/>
    </row>
    <row r="187" spans="1:5" s="72" customFormat="1" ht="15.75" hidden="1" customHeight="1" thickBot="1" x14ac:dyDescent="0.3">
      <c r="A187" s="58" t="s">
        <v>45</v>
      </c>
      <c r="B187" s="2168"/>
      <c r="C187" s="2167"/>
      <c r="D187" s="2167"/>
      <c r="E187" s="2169"/>
    </row>
    <row r="188" spans="1:5" s="72" customFormat="1" ht="12.75" hidden="1" customHeight="1" thickBot="1" x14ac:dyDescent="0.3">
      <c r="A188" s="296" t="s">
        <v>14</v>
      </c>
      <c r="B188" s="973" t="s">
        <v>62</v>
      </c>
      <c r="C188" s="295" t="s">
        <v>306</v>
      </c>
      <c r="D188" s="975"/>
      <c r="E188" s="976"/>
    </row>
    <row r="189" spans="1:5" s="72" customFormat="1" ht="9" hidden="1" customHeight="1" thickBot="1" x14ac:dyDescent="0.3">
      <c r="A189" s="58" t="s">
        <v>15</v>
      </c>
      <c r="B189" s="2140" t="s">
        <v>62</v>
      </c>
      <c r="C189" s="2141"/>
      <c r="D189" s="2141"/>
      <c r="E189" s="2142"/>
    </row>
    <row r="190" spans="1:5" s="72" customFormat="1" ht="15.75" hidden="1" thickBot="1" x14ac:dyDescent="0.3">
      <c r="A190" s="58" t="s">
        <v>16</v>
      </c>
      <c r="B190" s="1516" t="s">
        <v>62</v>
      </c>
      <c r="C190" s="2113"/>
      <c r="D190" s="2113"/>
      <c r="E190" s="1517"/>
    </row>
    <row r="191" spans="1:5" s="72" customFormat="1" hidden="1" x14ac:dyDescent="0.25">
      <c r="A191" s="2138"/>
      <c r="B191" s="298">
        <v>2019</v>
      </c>
      <c r="C191" s="298">
        <v>2020</v>
      </c>
      <c r="D191" s="298">
        <v>2021</v>
      </c>
      <c r="E191" s="298">
        <v>2022</v>
      </c>
    </row>
    <row r="192" spans="1:5" s="72" customFormat="1" ht="15.75" hidden="1" thickBot="1" x14ac:dyDescent="0.3">
      <c r="A192" s="2139"/>
      <c r="B192" s="299" t="s">
        <v>8</v>
      </c>
      <c r="C192" s="299" t="s">
        <v>9</v>
      </c>
      <c r="D192" s="299" t="s">
        <v>9</v>
      </c>
      <c r="E192" s="299" t="s">
        <v>9</v>
      </c>
    </row>
    <row r="193" spans="1:10" s="72" customFormat="1" ht="15.75" hidden="1" thickBot="1" x14ac:dyDescent="0.3">
      <c r="A193" s="58" t="s">
        <v>17</v>
      </c>
      <c r="B193" s="41"/>
      <c r="C193" s="41"/>
      <c r="D193" s="41"/>
      <c r="E193" s="41"/>
      <c r="F193" s="623"/>
      <c r="G193" s="623"/>
      <c r="H193" s="623"/>
      <c r="I193" s="623"/>
      <c r="J193" s="623"/>
    </row>
    <row r="194" spans="1:10" s="72" customFormat="1" ht="15.75" hidden="1" thickBot="1" x14ac:dyDescent="0.3">
      <c r="A194" s="58" t="s">
        <v>18</v>
      </c>
      <c r="B194" s="41">
        <f>B204</f>
        <v>0</v>
      </c>
      <c r="C194" s="41">
        <v>0</v>
      </c>
      <c r="D194" s="41">
        <v>0</v>
      </c>
      <c r="E194" s="41">
        <v>0</v>
      </c>
    </row>
    <row r="195" spans="1:10" s="72" customFormat="1" ht="15.75" hidden="1" thickBot="1" x14ac:dyDescent="0.3">
      <c r="A195" s="58" t="s">
        <v>19</v>
      </c>
      <c r="B195" s="41" t="e">
        <f>B194/B193</f>
        <v>#DIV/0!</v>
      </c>
      <c r="C195" s="41" t="e">
        <f t="shared" ref="C195:E195" si="22">C194/C193</f>
        <v>#DIV/0!</v>
      </c>
      <c r="D195" s="41" t="e">
        <f t="shared" si="22"/>
        <v>#DIV/0!</v>
      </c>
      <c r="E195" s="41" t="e">
        <f t="shared" si="22"/>
        <v>#DIV/0!</v>
      </c>
    </row>
    <row r="196" spans="1:10" s="72" customFormat="1" ht="15.75" hidden="1" thickBot="1" x14ac:dyDescent="0.3">
      <c r="A196" s="58" t="s">
        <v>20</v>
      </c>
      <c r="B196" s="428" t="s">
        <v>21</v>
      </c>
      <c r="C196" s="73" t="e">
        <f>C193/B193-1</f>
        <v>#DIV/0!</v>
      </c>
      <c r="D196" s="73" t="e">
        <f t="shared" ref="D196:E198" si="23">D193/C193-1</f>
        <v>#DIV/0!</v>
      </c>
      <c r="E196" s="73" t="e">
        <f t="shared" si="23"/>
        <v>#DIV/0!</v>
      </c>
    </row>
    <row r="197" spans="1:10" s="72" customFormat="1" ht="15.75" hidden="1" thickBot="1" x14ac:dyDescent="0.3">
      <c r="A197" s="58" t="s">
        <v>22</v>
      </c>
      <c r="B197" s="428" t="s">
        <v>21</v>
      </c>
      <c r="C197" s="73" t="e">
        <f>C194/B194-1</f>
        <v>#DIV/0!</v>
      </c>
      <c r="D197" s="73" t="e">
        <f t="shared" si="23"/>
        <v>#DIV/0!</v>
      </c>
      <c r="E197" s="73" t="e">
        <f t="shared" si="23"/>
        <v>#DIV/0!</v>
      </c>
    </row>
    <row r="198" spans="1:10" s="72" customFormat="1" ht="15.75" hidden="1" thickBot="1" x14ac:dyDescent="0.3">
      <c r="A198" s="58" t="s">
        <v>23</v>
      </c>
      <c r="B198" s="428" t="s">
        <v>21</v>
      </c>
      <c r="C198" s="73" t="e">
        <f>C195/B195-1</f>
        <v>#DIV/0!</v>
      </c>
      <c r="D198" s="73" t="e">
        <f t="shared" si="23"/>
        <v>#DIV/0!</v>
      </c>
      <c r="E198" s="73" t="e">
        <f t="shared" si="23"/>
        <v>#DIV/0!</v>
      </c>
    </row>
    <row r="199" spans="1:10" s="72" customFormat="1" ht="15.75" hidden="1" thickBot="1" x14ac:dyDescent="0.3">
      <c r="A199" s="2129" t="s">
        <v>164</v>
      </c>
      <c r="B199" s="2130"/>
      <c r="C199" s="2130"/>
      <c r="D199" s="2130"/>
      <c r="E199" s="2131"/>
    </row>
    <row r="200" spans="1:10" s="72" customFormat="1" hidden="1" x14ac:dyDescent="0.25">
      <c r="A200" s="2138"/>
      <c r="B200" s="298">
        <v>2019</v>
      </c>
      <c r="C200" s="298">
        <v>2020</v>
      </c>
      <c r="D200" s="298">
        <v>2021</v>
      </c>
      <c r="E200" s="298">
        <v>2022</v>
      </c>
    </row>
    <row r="201" spans="1:10" s="72" customFormat="1" ht="15.75" hidden="1" thickBot="1" x14ac:dyDescent="0.3">
      <c r="A201" s="2139"/>
      <c r="B201" s="299" t="s">
        <v>8</v>
      </c>
      <c r="C201" s="299" t="s">
        <v>9</v>
      </c>
      <c r="D201" s="299" t="s">
        <v>9</v>
      </c>
      <c r="E201" s="299" t="s">
        <v>9</v>
      </c>
    </row>
    <row r="202" spans="1:10" s="72" customFormat="1" ht="15.75" hidden="1" thickBot="1" x14ac:dyDescent="0.3">
      <c r="A202" s="300" t="s">
        <v>42</v>
      </c>
      <c r="B202" s="43"/>
      <c r="C202" s="43">
        <v>0</v>
      </c>
      <c r="D202" s="43">
        <v>0</v>
      </c>
      <c r="E202" s="43">
        <v>0</v>
      </c>
    </row>
    <row r="203" spans="1:10" s="72" customFormat="1" ht="15.75" hidden="1" thickBot="1" x14ac:dyDescent="0.3">
      <c r="A203" s="300" t="s">
        <v>43</v>
      </c>
      <c r="B203" s="42">
        <v>0</v>
      </c>
      <c r="C203" s="43">
        <v>0</v>
      </c>
      <c r="D203" s="43">
        <v>0</v>
      </c>
      <c r="E203" s="43">
        <v>0</v>
      </c>
    </row>
    <row r="204" spans="1:10" s="72" customFormat="1" ht="15.75" hidden="1" thickBot="1" x14ac:dyDescent="0.3">
      <c r="A204" s="77" t="s">
        <v>31</v>
      </c>
      <c r="B204" s="42">
        <f>B203+B202</f>
        <v>0</v>
      </c>
      <c r="C204" s="42">
        <v>0</v>
      </c>
      <c r="D204" s="42">
        <f t="shared" ref="D204:E204" si="24">D203+D202</f>
        <v>0</v>
      </c>
      <c r="E204" s="42">
        <f t="shared" si="24"/>
        <v>0</v>
      </c>
    </row>
    <row r="205" spans="1:10" s="72" customFormat="1" hidden="1" x14ac:dyDescent="0.25">
      <c r="A205" s="2170" t="s">
        <v>44</v>
      </c>
      <c r="B205" s="2173"/>
      <c r="C205" s="2174"/>
      <c r="D205" s="2174"/>
      <c r="E205" s="2175"/>
    </row>
    <row r="206" spans="1:10" s="72" customFormat="1" ht="36.75" hidden="1" customHeight="1" x14ac:dyDescent="0.25">
      <c r="A206" s="2171"/>
      <c r="B206" s="2176"/>
      <c r="C206" s="2177"/>
      <c r="D206" s="2177"/>
      <c r="E206" s="2178"/>
    </row>
    <row r="207" spans="1:10" s="72" customFormat="1" ht="15.75" hidden="1" thickBot="1" x14ac:dyDescent="0.3">
      <c r="A207" s="2172"/>
      <c r="B207" s="2179"/>
      <c r="C207" s="2180"/>
      <c r="D207" s="2180"/>
      <c r="E207" s="2181"/>
    </row>
    <row r="208" spans="1:10" s="72" customFormat="1" ht="15.75" hidden="1" thickBot="1" x14ac:dyDescent="0.3">
      <c r="A208" s="58" t="s">
        <v>45</v>
      </c>
      <c r="B208" s="1522"/>
      <c r="C208" s="2182"/>
      <c r="D208" s="1655"/>
      <c r="E208" s="1523"/>
    </row>
    <row r="209" spans="1:10" s="72" customFormat="1" ht="34.5" hidden="1" thickBot="1" x14ac:dyDescent="0.3">
      <c r="A209" s="296" t="s">
        <v>146</v>
      </c>
      <c r="B209" s="972" t="s">
        <v>62</v>
      </c>
      <c r="C209" s="977" t="s">
        <v>306</v>
      </c>
      <c r="D209" s="975"/>
      <c r="E209" s="976"/>
    </row>
    <row r="210" spans="1:10" s="72" customFormat="1" ht="15.75" hidden="1" thickBot="1" x14ac:dyDescent="0.3">
      <c r="A210" s="58" t="s">
        <v>15</v>
      </c>
      <c r="B210" s="2140" t="s">
        <v>62</v>
      </c>
      <c r="C210" s="2180"/>
      <c r="D210" s="2141"/>
      <c r="E210" s="2142"/>
    </row>
    <row r="211" spans="1:10" s="72" customFormat="1" ht="15.75" hidden="1" thickBot="1" x14ac:dyDescent="0.3">
      <c r="A211" s="58" t="s">
        <v>16</v>
      </c>
      <c r="B211" s="1516" t="s">
        <v>62</v>
      </c>
      <c r="C211" s="2113"/>
      <c r="D211" s="2113"/>
      <c r="E211" s="1517"/>
    </row>
    <row r="212" spans="1:10" s="72" customFormat="1" hidden="1" x14ac:dyDescent="0.25">
      <c r="A212" s="2138"/>
      <c r="B212" s="298">
        <v>2019</v>
      </c>
      <c r="C212" s="298">
        <v>2020</v>
      </c>
      <c r="D212" s="298">
        <v>2021</v>
      </c>
      <c r="E212" s="298">
        <v>2022</v>
      </c>
    </row>
    <row r="213" spans="1:10" s="72" customFormat="1" ht="15.75" hidden="1" thickBot="1" x14ac:dyDescent="0.3">
      <c r="A213" s="2139"/>
      <c r="B213" s="299" t="s">
        <v>8</v>
      </c>
      <c r="C213" s="299" t="s">
        <v>9</v>
      </c>
      <c r="D213" s="299" t="s">
        <v>9</v>
      </c>
      <c r="E213" s="299" t="s">
        <v>9</v>
      </c>
    </row>
    <row r="214" spans="1:10" s="72" customFormat="1" ht="15.75" hidden="1" thickBot="1" x14ac:dyDescent="0.3">
      <c r="A214" s="58" t="s">
        <v>17</v>
      </c>
      <c r="B214" s="41"/>
      <c r="C214" s="41"/>
      <c r="D214" s="41"/>
      <c r="E214" s="41"/>
      <c r="F214" s="623"/>
      <c r="G214" s="623"/>
      <c r="H214" s="623"/>
      <c r="I214" s="623"/>
      <c r="J214" s="623"/>
    </row>
    <row r="215" spans="1:10" s="72" customFormat="1" ht="36.75" hidden="1" customHeight="1" thickBot="1" x14ac:dyDescent="0.3">
      <c r="A215" s="58" t="s">
        <v>18</v>
      </c>
      <c r="B215" s="41">
        <f>B225</f>
        <v>0</v>
      </c>
      <c r="C215" s="41">
        <f t="shared" ref="C215:D215" si="25">C225</f>
        <v>0</v>
      </c>
      <c r="D215" s="41">
        <f t="shared" si="25"/>
        <v>0</v>
      </c>
      <c r="E215" s="41"/>
    </row>
    <row r="216" spans="1:10" s="72" customFormat="1" ht="15.75" hidden="1" thickBot="1" x14ac:dyDescent="0.3">
      <c r="A216" s="58" t="s">
        <v>19</v>
      </c>
      <c r="B216" s="41" t="e">
        <f>B215/B214</f>
        <v>#DIV/0!</v>
      </c>
      <c r="C216" s="41" t="e">
        <f t="shared" ref="C216:E216" si="26">C215/C214</f>
        <v>#DIV/0!</v>
      </c>
      <c r="D216" s="41" t="e">
        <f t="shared" si="26"/>
        <v>#DIV/0!</v>
      </c>
      <c r="E216" s="41" t="e">
        <f t="shared" si="26"/>
        <v>#DIV/0!</v>
      </c>
    </row>
    <row r="217" spans="1:10" s="72" customFormat="1" ht="15.75" hidden="1" thickBot="1" x14ac:dyDescent="0.3">
      <c r="A217" s="58" t="s">
        <v>20</v>
      </c>
      <c r="B217" s="428" t="s">
        <v>21</v>
      </c>
      <c r="C217" s="73" t="e">
        <f>C214/B214-1</f>
        <v>#DIV/0!</v>
      </c>
      <c r="D217" s="73" t="e">
        <f t="shared" ref="D217:E219" si="27">D214/C214-1</f>
        <v>#DIV/0!</v>
      </c>
      <c r="E217" s="73" t="e">
        <f t="shared" si="27"/>
        <v>#DIV/0!</v>
      </c>
    </row>
    <row r="218" spans="1:10" s="72" customFormat="1" ht="15" hidden="1" customHeight="1" thickBot="1" x14ac:dyDescent="0.3">
      <c r="A218" s="58" t="s">
        <v>22</v>
      </c>
      <c r="B218" s="428" t="s">
        <v>21</v>
      </c>
      <c r="C218" s="73" t="e">
        <f>C215/B215-1</f>
        <v>#DIV/0!</v>
      </c>
      <c r="D218" s="73" t="e">
        <f t="shared" si="27"/>
        <v>#DIV/0!</v>
      </c>
      <c r="E218" s="73" t="e">
        <f t="shared" si="27"/>
        <v>#DIV/0!</v>
      </c>
    </row>
    <row r="219" spans="1:10" s="72" customFormat="1" ht="15.75" hidden="1" thickBot="1" x14ac:dyDescent="0.3">
      <c r="A219" s="58" t="s">
        <v>23</v>
      </c>
      <c r="B219" s="428" t="s">
        <v>21</v>
      </c>
      <c r="C219" s="73" t="e">
        <f>C216/B216-1</f>
        <v>#DIV/0!</v>
      </c>
      <c r="D219" s="73" t="e">
        <f t="shared" si="27"/>
        <v>#DIV/0!</v>
      </c>
      <c r="E219" s="73" t="e">
        <f t="shared" si="27"/>
        <v>#DIV/0!</v>
      </c>
    </row>
    <row r="220" spans="1:10" s="72" customFormat="1" ht="15.75" hidden="1" thickBot="1" x14ac:dyDescent="0.3">
      <c r="A220" s="2129" t="s">
        <v>166</v>
      </c>
      <c r="B220" s="2130"/>
      <c r="C220" s="2130"/>
      <c r="D220" s="2130"/>
      <c r="E220" s="2131"/>
    </row>
    <row r="221" spans="1:10" s="72" customFormat="1" hidden="1" x14ac:dyDescent="0.25">
      <c r="A221" s="2138"/>
      <c r="B221" s="298">
        <v>2019</v>
      </c>
      <c r="C221" s="298">
        <v>2020</v>
      </c>
      <c r="D221" s="298">
        <v>2021</v>
      </c>
      <c r="E221" s="298">
        <v>2022</v>
      </c>
    </row>
    <row r="222" spans="1:10" s="72" customFormat="1" ht="15.75" hidden="1" thickBot="1" x14ac:dyDescent="0.3">
      <c r="A222" s="2139"/>
      <c r="B222" s="299" t="s">
        <v>8</v>
      </c>
      <c r="C222" s="299" t="s">
        <v>9</v>
      </c>
      <c r="D222" s="299" t="s">
        <v>9</v>
      </c>
      <c r="E222" s="299" t="s">
        <v>9</v>
      </c>
    </row>
    <row r="223" spans="1:10" s="72" customFormat="1" ht="27" hidden="1" customHeight="1" thickBot="1" x14ac:dyDescent="0.3">
      <c r="A223" s="300" t="s">
        <v>42</v>
      </c>
      <c r="B223" s="43"/>
      <c r="C223" s="43"/>
      <c r="D223" s="43"/>
      <c r="E223" s="43"/>
    </row>
    <row r="224" spans="1:10" s="72" customFormat="1" ht="15.75" hidden="1" thickBot="1" x14ac:dyDescent="0.3">
      <c r="A224" s="300" t="s">
        <v>43</v>
      </c>
      <c r="B224" s="42">
        <v>0</v>
      </c>
      <c r="C224" s="43">
        <v>0</v>
      </c>
      <c r="D224" s="43">
        <v>0</v>
      </c>
      <c r="E224" s="43"/>
    </row>
    <row r="225" spans="1:5" s="72" customFormat="1" ht="15.75" hidden="1" thickBot="1" x14ac:dyDescent="0.3">
      <c r="A225" s="77" t="s">
        <v>53</v>
      </c>
      <c r="B225" s="42">
        <f>B224+B223</f>
        <v>0</v>
      </c>
      <c r="C225" s="42">
        <f t="shared" ref="C225:E225" si="28">C224+C223</f>
        <v>0</v>
      </c>
      <c r="D225" s="42">
        <f t="shared" si="28"/>
        <v>0</v>
      </c>
      <c r="E225" s="42">
        <f t="shared" si="28"/>
        <v>0</v>
      </c>
    </row>
    <row r="226" spans="1:5" s="72" customFormat="1" ht="15.75" thickBot="1" x14ac:dyDescent="0.3">
      <c r="A226" s="334"/>
      <c r="B226" s="71"/>
      <c r="C226" s="71"/>
      <c r="D226" s="71"/>
      <c r="E226" s="71"/>
    </row>
    <row r="227" spans="1:5" s="72" customFormat="1" ht="24.75" thickBot="1" x14ac:dyDescent="0.3">
      <c r="A227" s="76" t="s">
        <v>57</v>
      </c>
      <c r="B227" s="978">
        <f>B215+B194+B174+B145+B104+B67+B29+B156</f>
        <v>129400</v>
      </c>
      <c r="C227" s="978">
        <f t="shared" ref="C227:E227" si="29">C215+C194+C174+C145+C104+C67+C29</f>
        <v>128400</v>
      </c>
      <c r="D227" s="978">
        <f t="shared" si="29"/>
        <v>129000</v>
      </c>
      <c r="E227" s="978">
        <f t="shared" si="29"/>
        <v>129500</v>
      </c>
    </row>
    <row r="228" spans="1:5" s="72" customFormat="1" ht="24.75" thickBot="1" x14ac:dyDescent="0.3">
      <c r="A228" s="76" t="s">
        <v>58</v>
      </c>
      <c r="B228" s="71">
        <f>SUM(B225+B184+B166+B133+B96+B58)</f>
        <v>129400</v>
      </c>
      <c r="C228" s="71">
        <f t="shared" ref="C228:E228" si="30">SUM(C225+C184+C166+C133+C96+C58)</f>
        <v>128400</v>
      </c>
      <c r="D228" s="71">
        <f t="shared" si="30"/>
        <v>129000</v>
      </c>
      <c r="E228" s="71">
        <f t="shared" si="30"/>
        <v>129500</v>
      </c>
    </row>
    <row r="229" spans="1:5" s="72" customFormat="1" ht="15.75" thickBot="1" x14ac:dyDescent="0.3">
      <c r="A229" s="300" t="s">
        <v>24</v>
      </c>
      <c r="B229" s="71">
        <f>SUM(B75+B112+B37)</f>
        <v>10512</v>
      </c>
      <c r="C229" s="71">
        <f t="shared" ref="C229:E229" si="31">SUM(C75+C112+C37)</f>
        <v>10512</v>
      </c>
      <c r="D229" s="71">
        <f t="shared" si="31"/>
        <v>10512</v>
      </c>
      <c r="E229" s="71">
        <f t="shared" si="31"/>
        <v>10512</v>
      </c>
    </row>
    <row r="230" spans="1:5" s="72" customFormat="1" ht="15.75" thickBot="1" x14ac:dyDescent="0.3">
      <c r="A230" s="301" t="s">
        <v>296</v>
      </c>
      <c r="B230" s="42">
        <f>B38+B113+B76</f>
        <v>10512</v>
      </c>
      <c r="C230" s="42">
        <f t="shared" ref="C230:E231" si="32">C38+C113+C76</f>
        <v>10512</v>
      </c>
      <c r="D230" s="42">
        <f t="shared" si="32"/>
        <v>10512</v>
      </c>
      <c r="E230" s="42">
        <f t="shared" si="32"/>
        <v>10512</v>
      </c>
    </row>
    <row r="231" spans="1:5" s="72" customFormat="1" ht="15.75" thickBot="1" x14ac:dyDescent="0.3">
      <c r="A231" s="301" t="s">
        <v>319</v>
      </c>
      <c r="B231" s="42">
        <f>B39+B114+B77</f>
        <v>0</v>
      </c>
      <c r="C231" s="42">
        <f t="shared" si="32"/>
        <v>0</v>
      </c>
      <c r="D231" s="42">
        <f t="shared" si="32"/>
        <v>0</v>
      </c>
      <c r="E231" s="42">
        <f t="shared" si="32"/>
        <v>0</v>
      </c>
    </row>
    <row r="232" spans="1:5" s="72" customFormat="1" ht="24.75" thickBot="1" x14ac:dyDescent="0.3">
      <c r="A232" s="300" t="s">
        <v>25</v>
      </c>
      <c r="B232" s="71">
        <f>SUM(B79+B116+B41)</f>
        <v>1743</v>
      </c>
      <c r="C232" s="71">
        <f t="shared" ref="C232:E232" si="33">SUM(C79+C116+C41)</f>
        <v>1743</v>
      </c>
      <c r="D232" s="71">
        <f t="shared" si="33"/>
        <v>1743</v>
      </c>
      <c r="E232" s="71">
        <f t="shared" si="33"/>
        <v>1743</v>
      </c>
    </row>
    <row r="233" spans="1:5" s="72" customFormat="1" ht="15.75" thickBot="1" x14ac:dyDescent="0.3">
      <c r="A233" s="301" t="s">
        <v>296</v>
      </c>
      <c r="B233" s="42">
        <f>SUM(B79+B116+B41)</f>
        <v>1743</v>
      </c>
      <c r="C233" s="42">
        <f t="shared" ref="C233:E233" si="34">SUM(C79+C116+C41)</f>
        <v>1743</v>
      </c>
      <c r="D233" s="42">
        <f t="shared" si="34"/>
        <v>1743</v>
      </c>
      <c r="E233" s="42">
        <f t="shared" si="34"/>
        <v>1743</v>
      </c>
    </row>
    <row r="234" spans="1:5" s="72" customFormat="1" ht="15.75" thickBot="1" x14ac:dyDescent="0.3">
      <c r="A234" s="301" t="s">
        <v>319</v>
      </c>
      <c r="B234" s="42">
        <f>B117+B42+B80</f>
        <v>0</v>
      </c>
      <c r="C234" s="42">
        <f t="shared" ref="C234:E234" si="35">C117+C42+C80</f>
        <v>0</v>
      </c>
      <c r="D234" s="42">
        <f t="shared" si="35"/>
        <v>0</v>
      </c>
      <c r="E234" s="42">
        <f t="shared" si="35"/>
        <v>0</v>
      </c>
    </row>
    <row r="235" spans="1:5" s="72" customFormat="1" ht="15.75" thickBot="1" x14ac:dyDescent="0.3">
      <c r="A235" s="300" t="s">
        <v>26</v>
      </c>
      <c r="B235" s="71">
        <f>B118+B81+B43</f>
        <v>7145</v>
      </c>
      <c r="C235" s="71">
        <f t="shared" ref="C235:E235" si="36">C118+C81+C43</f>
        <v>5145</v>
      </c>
      <c r="D235" s="71">
        <f t="shared" si="36"/>
        <v>5145</v>
      </c>
      <c r="E235" s="71">
        <f t="shared" si="36"/>
        <v>5145</v>
      </c>
    </row>
    <row r="236" spans="1:5" s="72" customFormat="1" ht="15.75" thickBot="1" x14ac:dyDescent="0.3">
      <c r="A236" s="301" t="s">
        <v>296</v>
      </c>
      <c r="B236" s="42">
        <f>B44+B119+B82</f>
        <v>7145</v>
      </c>
      <c r="C236" s="42">
        <f t="shared" ref="C236:E240" si="37">C44+C119+C82</f>
        <v>5145</v>
      </c>
      <c r="D236" s="42">
        <f t="shared" si="37"/>
        <v>5145</v>
      </c>
      <c r="E236" s="42">
        <f t="shared" si="37"/>
        <v>5145</v>
      </c>
    </row>
    <row r="237" spans="1:5" s="72" customFormat="1" ht="15.75" thickBot="1" x14ac:dyDescent="0.3">
      <c r="A237" s="301" t="s">
        <v>319</v>
      </c>
      <c r="B237" s="42">
        <f>B45+B120+B83</f>
        <v>0</v>
      </c>
      <c r="C237" s="42">
        <f t="shared" si="37"/>
        <v>0</v>
      </c>
      <c r="D237" s="42">
        <f t="shared" si="37"/>
        <v>0</v>
      </c>
      <c r="E237" s="42">
        <f t="shared" si="37"/>
        <v>0</v>
      </c>
    </row>
    <row r="238" spans="1:5" s="72" customFormat="1" ht="15.75" thickBot="1" x14ac:dyDescent="0.3">
      <c r="A238" s="300" t="s">
        <v>27</v>
      </c>
      <c r="B238" s="71">
        <f>B46+B121+B84</f>
        <v>0</v>
      </c>
      <c r="C238" s="71">
        <f t="shared" si="37"/>
        <v>0</v>
      </c>
      <c r="D238" s="71">
        <f t="shared" si="37"/>
        <v>0</v>
      </c>
      <c r="E238" s="71">
        <f t="shared" si="37"/>
        <v>0</v>
      </c>
    </row>
    <row r="239" spans="1:5" s="72" customFormat="1" ht="15.75" thickBot="1" x14ac:dyDescent="0.3">
      <c r="A239" s="301" t="s">
        <v>296</v>
      </c>
      <c r="B239" s="43">
        <f>B47+B122+B85</f>
        <v>0</v>
      </c>
      <c r="C239" s="43">
        <f t="shared" si="37"/>
        <v>0</v>
      </c>
      <c r="D239" s="43">
        <f t="shared" si="37"/>
        <v>0</v>
      </c>
      <c r="E239" s="43">
        <f t="shared" si="37"/>
        <v>0</v>
      </c>
    </row>
    <row r="240" spans="1:5" s="72" customFormat="1" ht="15.75" thickBot="1" x14ac:dyDescent="0.3">
      <c r="A240" s="301" t="s">
        <v>319</v>
      </c>
      <c r="B240" s="42">
        <f>B48+B123+B86</f>
        <v>0</v>
      </c>
      <c r="C240" s="42">
        <f t="shared" si="37"/>
        <v>0</v>
      </c>
      <c r="D240" s="42">
        <f t="shared" si="37"/>
        <v>0</v>
      </c>
      <c r="E240" s="42">
        <f t="shared" si="37"/>
        <v>0</v>
      </c>
    </row>
    <row r="241" spans="1:10" s="72" customFormat="1" ht="15.75" thickBot="1" x14ac:dyDescent="0.3">
      <c r="A241" s="300" t="s">
        <v>28</v>
      </c>
      <c r="B241" s="71">
        <f>SUM(B87+B49+B124)</f>
        <v>109000</v>
      </c>
      <c r="C241" s="71">
        <f t="shared" ref="C241:E242" si="38">SUM(C87+C49+C124)</f>
        <v>111000</v>
      </c>
      <c r="D241" s="71">
        <f t="shared" si="38"/>
        <v>111600</v>
      </c>
      <c r="E241" s="71">
        <f t="shared" si="38"/>
        <v>112100</v>
      </c>
    </row>
    <row r="242" spans="1:10" s="72" customFormat="1" ht="15.75" thickBot="1" x14ac:dyDescent="0.3">
      <c r="A242" s="301" t="s">
        <v>296</v>
      </c>
      <c r="B242" s="42">
        <f>SUM(B88+B50+B125)</f>
        <v>109000</v>
      </c>
      <c r="C242" s="42">
        <f t="shared" si="38"/>
        <v>111000</v>
      </c>
      <c r="D242" s="42">
        <f t="shared" si="38"/>
        <v>111600</v>
      </c>
      <c r="E242" s="42">
        <f t="shared" si="38"/>
        <v>112100</v>
      </c>
    </row>
    <row r="243" spans="1:10" s="72" customFormat="1" ht="15.75" thickBot="1" x14ac:dyDescent="0.3">
      <c r="A243" s="301" t="s">
        <v>319</v>
      </c>
      <c r="B243" s="42">
        <f>B51+B126+B89</f>
        <v>0</v>
      </c>
      <c r="C243" s="42">
        <f t="shared" ref="C243:E244" si="39">C51+C126+C89</f>
        <v>0</v>
      </c>
      <c r="D243" s="42">
        <f t="shared" si="39"/>
        <v>0</v>
      </c>
      <c r="E243" s="42">
        <f t="shared" si="39"/>
        <v>0</v>
      </c>
    </row>
    <row r="244" spans="1:10" s="72" customFormat="1" ht="15" customHeight="1" thickBot="1" x14ac:dyDescent="0.3">
      <c r="A244" s="300" t="s">
        <v>29</v>
      </c>
      <c r="B244" s="42">
        <f>B52+B127+B90</f>
        <v>0</v>
      </c>
      <c r="C244" s="42">
        <f t="shared" si="39"/>
        <v>0</v>
      </c>
      <c r="D244" s="42">
        <f t="shared" si="39"/>
        <v>0</v>
      </c>
      <c r="E244" s="42">
        <f t="shared" si="39"/>
        <v>0</v>
      </c>
    </row>
    <row r="245" spans="1:10" s="72" customFormat="1" ht="15.75" thickBot="1" x14ac:dyDescent="0.3">
      <c r="A245" s="301" t="s">
        <v>296</v>
      </c>
      <c r="B245" s="42">
        <f t="shared" ref="B245:E249" si="40">B53+B128+B91</f>
        <v>0</v>
      </c>
      <c r="C245" s="42">
        <f t="shared" si="40"/>
        <v>0</v>
      </c>
      <c r="D245" s="42">
        <f t="shared" si="40"/>
        <v>0</v>
      </c>
      <c r="E245" s="42">
        <f t="shared" si="40"/>
        <v>0</v>
      </c>
    </row>
    <row r="246" spans="1:10" s="72" customFormat="1" ht="15.75" thickBot="1" x14ac:dyDescent="0.3">
      <c r="A246" s="301" t="s">
        <v>319</v>
      </c>
      <c r="B246" s="42">
        <f t="shared" si="40"/>
        <v>0</v>
      </c>
      <c r="C246" s="42">
        <f t="shared" si="40"/>
        <v>0</v>
      </c>
      <c r="D246" s="42">
        <f t="shared" si="40"/>
        <v>0</v>
      </c>
      <c r="E246" s="42">
        <f t="shared" si="40"/>
        <v>0</v>
      </c>
    </row>
    <row r="247" spans="1:10" s="72" customFormat="1" ht="24.75" thickBot="1" x14ac:dyDescent="0.3">
      <c r="A247" s="300" t="s">
        <v>30</v>
      </c>
      <c r="B247" s="42">
        <f t="shared" si="40"/>
        <v>0</v>
      </c>
      <c r="C247" s="42">
        <f t="shared" si="40"/>
        <v>0</v>
      </c>
      <c r="D247" s="42">
        <f t="shared" si="40"/>
        <v>0</v>
      </c>
      <c r="E247" s="42">
        <f t="shared" si="40"/>
        <v>0</v>
      </c>
    </row>
    <row r="248" spans="1:10" s="72" customFormat="1" ht="15.75" thickBot="1" x14ac:dyDescent="0.3">
      <c r="A248" s="301" t="s">
        <v>296</v>
      </c>
      <c r="B248" s="42">
        <f t="shared" si="40"/>
        <v>0</v>
      </c>
      <c r="C248" s="42">
        <f t="shared" si="40"/>
        <v>0</v>
      </c>
      <c r="D248" s="42">
        <f t="shared" si="40"/>
        <v>0</v>
      </c>
      <c r="E248" s="42">
        <f t="shared" si="40"/>
        <v>0</v>
      </c>
    </row>
    <row r="249" spans="1:10" s="72" customFormat="1" ht="15.75" thickBot="1" x14ac:dyDescent="0.3">
      <c r="A249" s="301" t="s">
        <v>319</v>
      </c>
      <c r="B249" s="42">
        <f t="shared" si="40"/>
        <v>0</v>
      </c>
      <c r="C249" s="42">
        <f t="shared" si="40"/>
        <v>0</v>
      </c>
      <c r="D249" s="42">
        <f t="shared" si="40"/>
        <v>0</v>
      </c>
      <c r="E249" s="42">
        <f t="shared" si="40"/>
        <v>0</v>
      </c>
    </row>
    <row r="250" spans="1:10" s="72" customFormat="1" ht="15.75" thickBot="1" x14ac:dyDescent="0.3">
      <c r="A250" s="300" t="s">
        <v>59</v>
      </c>
      <c r="B250" s="43">
        <f t="shared" ref="B250:E251" si="41">B164+B182+B202+B223</f>
        <v>0</v>
      </c>
      <c r="C250" s="43">
        <f t="shared" si="41"/>
        <v>0</v>
      </c>
      <c r="D250" s="43">
        <f t="shared" si="41"/>
        <v>0</v>
      </c>
      <c r="E250" s="43">
        <f t="shared" si="41"/>
        <v>0</v>
      </c>
      <c r="F250"/>
      <c r="G250"/>
      <c r="H250"/>
      <c r="I250"/>
      <c r="J250"/>
    </row>
    <row r="251" spans="1:10" s="72" customFormat="1" ht="15" customHeight="1" thickBot="1" x14ac:dyDescent="0.3">
      <c r="A251" s="300" t="s">
        <v>60</v>
      </c>
      <c r="B251" s="71">
        <f t="shared" si="41"/>
        <v>1000</v>
      </c>
      <c r="C251" s="71">
        <f t="shared" si="41"/>
        <v>0</v>
      </c>
      <c r="D251" s="71">
        <f t="shared" si="41"/>
        <v>0</v>
      </c>
      <c r="E251" s="71">
        <f t="shared" si="41"/>
        <v>0</v>
      </c>
      <c r="I251"/>
      <c r="J251"/>
    </row>
    <row r="252" spans="1:10" s="72" customFormat="1" ht="15.75" thickBot="1" x14ac:dyDescent="0.3">
      <c r="A252" s="334" t="s">
        <v>32</v>
      </c>
      <c r="B252" s="71">
        <f>IF(B228-B227=0,0,"Error")</f>
        <v>0</v>
      </c>
      <c r="C252" s="71">
        <f>IF(C228-C227=0,0,"Error")</f>
        <v>0</v>
      </c>
      <c r="D252" s="71">
        <f>IF(D228-D227=0,0,"Error")</f>
        <v>0</v>
      </c>
      <c r="E252" s="71">
        <f>IF(E228-E227=0,0,"Error")</f>
        <v>0</v>
      </c>
      <c r="I252"/>
      <c r="J252"/>
    </row>
    <row r="253" spans="1:10" ht="27" customHeight="1" x14ac:dyDescent="0.25"/>
    <row r="254" spans="1:10" ht="47.25" customHeight="1" x14ac:dyDescent="0.25"/>
  </sheetData>
  <mergeCells count="65">
    <mergeCell ref="A1:E1"/>
    <mergeCell ref="B211:E211"/>
    <mergeCell ref="A212:A213"/>
    <mergeCell ref="A220:E220"/>
    <mergeCell ref="A221:A222"/>
    <mergeCell ref="A199:E199"/>
    <mergeCell ref="A200:A201"/>
    <mergeCell ref="A205:A207"/>
    <mergeCell ref="B205:E207"/>
    <mergeCell ref="B208:E208"/>
    <mergeCell ref="B210:E210"/>
    <mergeCell ref="A191:A192"/>
    <mergeCell ref="A161:E161"/>
    <mergeCell ref="A162:A163"/>
    <mergeCell ref="B167:E167"/>
    <mergeCell ref="A171:A172"/>
    <mergeCell ref="A179:E179"/>
    <mergeCell ref="A180:A181"/>
    <mergeCell ref="A185:E185"/>
    <mergeCell ref="A186:E186"/>
    <mergeCell ref="B187:E187"/>
    <mergeCell ref="B189:E189"/>
    <mergeCell ref="B190:E190"/>
    <mergeCell ref="A153:A154"/>
    <mergeCell ref="A110:A111"/>
    <mergeCell ref="A135:E135"/>
    <mergeCell ref="A136:E136"/>
    <mergeCell ref="B137:E137"/>
    <mergeCell ref="D138:E138"/>
    <mergeCell ref="B140:E140"/>
    <mergeCell ref="B141:E141"/>
    <mergeCell ref="A142:A143"/>
    <mergeCell ref="B150:E150"/>
    <mergeCell ref="B151:E151"/>
    <mergeCell ref="B152:E152"/>
    <mergeCell ref="A109:E109"/>
    <mergeCell ref="A35:A36"/>
    <mergeCell ref="B60:E60"/>
    <mergeCell ref="B61:E61"/>
    <mergeCell ref="B62:E62"/>
    <mergeCell ref="A64:A65"/>
    <mergeCell ref="A72:E72"/>
    <mergeCell ref="A73:A74"/>
    <mergeCell ref="B98:E98"/>
    <mergeCell ref="B99:E99"/>
    <mergeCell ref="B100:E100"/>
    <mergeCell ref="A101:A102"/>
    <mergeCell ref="A8:E8"/>
    <mergeCell ref="A34:E34"/>
    <mergeCell ref="A9:E11"/>
    <mergeCell ref="B12:E12"/>
    <mergeCell ref="A13:A14"/>
    <mergeCell ref="B17:E17"/>
    <mergeCell ref="A18:E18"/>
    <mergeCell ref="A21:E21"/>
    <mergeCell ref="A22:E22"/>
    <mergeCell ref="B23:E23"/>
    <mergeCell ref="B24:E24"/>
    <mergeCell ref="B25:E25"/>
    <mergeCell ref="A26:A27"/>
    <mergeCell ref="A2:E2"/>
    <mergeCell ref="A3:E3"/>
    <mergeCell ref="B5:E5"/>
    <mergeCell ref="B6:E6"/>
    <mergeCell ref="B7:E7"/>
  </mergeCells>
  <pageMargins left="0.7" right="0.7" top="0.75" bottom="0.75" header="0.3" footer="0.3"/>
  <pageSetup scale="7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33"/>
  <sheetViews>
    <sheetView view="pageBreakPreview" zoomScaleNormal="170" zoomScaleSheetLayoutView="100" workbookViewId="0">
      <selection activeCell="I10" sqref="I10"/>
    </sheetView>
  </sheetViews>
  <sheetFormatPr defaultRowHeight="15" x14ac:dyDescent="0.25"/>
  <cols>
    <col min="1" max="1" width="28.5703125" customWidth="1"/>
    <col min="2" max="2" width="13" customWidth="1"/>
    <col min="3" max="5" width="11.7109375" customWidth="1"/>
  </cols>
  <sheetData>
    <row r="1" spans="1:6" ht="15.75" x14ac:dyDescent="0.25">
      <c r="A1" s="2604" t="s">
        <v>1670</v>
      </c>
      <c r="B1" s="2604"/>
      <c r="C1" s="2604"/>
      <c r="D1" s="2604"/>
      <c r="E1" s="2604"/>
    </row>
    <row r="2" spans="1:6" ht="33" customHeight="1" x14ac:dyDescent="0.25">
      <c r="A2" s="1503" t="s">
        <v>884</v>
      </c>
      <c r="B2" s="1503"/>
      <c r="C2" s="1503"/>
      <c r="D2" s="1503"/>
      <c r="E2" s="1503"/>
      <c r="F2" s="1"/>
    </row>
    <row r="3" spans="1:6" ht="18" customHeight="1" x14ac:dyDescent="0.25">
      <c r="A3" s="1504" t="s">
        <v>863</v>
      </c>
      <c r="B3" s="1504"/>
      <c r="C3" s="1504"/>
      <c r="D3" s="1504"/>
      <c r="E3" s="1504"/>
      <c r="F3" s="87"/>
    </row>
    <row r="4" spans="1:6" ht="15.75" thickBot="1" x14ac:dyDescent="0.3"/>
    <row r="5" spans="1:6" ht="15.75" thickBot="1" x14ac:dyDescent="0.3">
      <c r="A5" s="2" t="s">
        <v>0</v>
      </c>
      <c r="B5" s="1301" t="s">
        <v>820</v>
      </c>
      <c r="C5" s="1301"/>
      <c r="D5" s="1301"/>
      <c r="E5" s="1301"/>
    </row>
    <row r="6" spans="1:6" ht="15.75" thickBot="1" x14ac:dyDescent="0.3">
      <c r="A6" s="2" t="s">
        <v>1</v>
      </c>
      <c r="B6" s="1302" t="s">
        <v>126</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314" t="s">
        <v>1112</v>
      </c>
      <c r="B9" s="1315"/>
      <c r="C9" s="1315"/>
      <c r="D9" s="1315"/>
      <c r="E9" s="1316"/>
    </row>
    <row r="10" spans="1:6" ht="36.75" customHeight="1" thickBot="1" x14ac:dyDescent="0.3">
      <c r="A10" s="1314"/>
      <c r="B10" s="1315"/>
      <c r="C10" s="1315"/>
      <c r="D10" s="1315"/>
      <c r="E10" s="1316"/>
    </row>
    <row r="11" spans="1:6" ht="15.75" thickBot="1" x14ac:dyDescent="0.3">
      <c r="A11" s="1314"/>
      <c r="B11" s="1315"/>
      <c r="C11" s="1315"/>
      <c r="D11" s="1315"/>
      <c r="E11" s="1316"/>
    </row>
    <row r="12" spans="1:6" ht="38.25" customHeight="1" thickBot="1" x14ac:dyDescent="0.3">
      <c r="A12" s="3" t="s">
        <v>6</v>
      </c>
      <c r="B12" s="1317" t="s">
        <v>821</v>
      </c>
      <c r="C12" s="1318"/>
      <c r="D12" s="1318"/>
      <c r="E12" s="1319"/>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18.75" customHeight="1" thickBot="1" x14ac:dyDescent="0.3">
      <c r="A15" s="742" t="s">
        <v>92</v>
      </c>
      <c r="B15" s="90" t="s">
        <v>68</v>
      </c>
      <c r="C15" s="90" t="s">
        <v>69</v>
      </c>
      <c r="D15" s="90" t="s">
        <v>69</v>
      </c>
      <c r="E15" s="90" t="s">
        <v>69</v>
      </c>
    </row>
    <row r="16" spans="1:6" ht="15.75" thickBot="1" x14ac:dyDescent="0.3">
      <c r="A16" s="5" t="s">
        <v>93</v>
      </c>
      <c r="B16" s="90" t="s">
        <v>68</v>
      </c>
      <c r="C16" s="90" t="s">
        <v>69</v>
      </c>
      <c r="D16" s="90" t="s">
        <v>69</v>
      </c>
      <c r="E16" s="90" t="s">
        <v>69</v>
      </c>
    </row>
    <row r="17" spans="1:5" ht="23.25" thickBot="1" x14ac:dyDescent="0.3">
      <c r="A17" s="5" t="s">
        <v>67</v>
      </c>
      <c r="B17" s="90" t="s">
        <v>68</v>
      </c>
      <c r="C17" s="90" t="s">
        <v>69</v>
      </c>
      <c r="D17" s="90" t="s">
        <v>69</v>
      </c>
      <c r="E17" s="90" t="s">
        <v>69</v>
      </c>
    </row>
    <row r="18" spans="1:5" ht="32.25" customHeight="1" thickBot="1" x14ac:dyDescent="0.3">
      <c r="A18" s="6" t="s">
        <v>10</v>
      </c>
      <c r="B18" s="2183"/>
      <c r="C18" s="2184"/>
      <c r="D18" s="2184"/>
      <c r="E18" s="2185"/>
    </row>
    <row r="19" spans="1:5" ht="23.25" customHeight="1" thickBot="1" x14ac:dyDescent="0.3">
      <c r="A19" s="1411" t="s">
        <v>11</v>
      </c>
      <c r="B19" s="1412"/>
      <c r="C19" s="1412"/>
      <c r="D19" s="1412"/>
      <c r="E19" s="1413"/>
    </row>
    <row r="20" spans="1:5" ht="27" customHeight="1" thickBot="1" x14ac:dyDescent="0.3">
      <c r="A20" s="742" t="s">
        <v>92</v>
      </c>
      <c r="B20" s="111" t="s">
        <v>68</v>
      </c>
      <c r="C20" s="346" t="s">
        <v>69</v>
      </c>
      <c r="D20" s="346" t="s">
        <v>69</v>
      </c>
      <c r="E20" s="346" t="s">
        <v>69</v>
      </c>
    </row>
    <row r="21" spans="1:5" ht="30.75" customHeight="1" thickBot="1" x14ac:dyDescent="0.3">
      <c r="A21" s="5" t="s">
        <v>67</v>
      </c>
      <c r="B21" s="345" t="s">
        <v>68</v>
      </c>
      <c r="C21" s="346" t="s">
        <v>69</v>
      </c>
      <c r="D21" s="346" t="s">
        <v>69</v>
      </c>
      <c r="E21" s="346" t="s">
        <v>69</v>
      </c>
    </row>
    <row r="22" spans="1:5" ht="24" customHeight="1" thickBot="1" x14ac:dyDescent="0.3">
      <c r="A22" s="1414" t="s">
        <v>12</v>
      </c>
      <c r="B22" s="1415"/>
      <c r="C22" s="1415"/>
      <c r="D22" s="1415"/>
      <c r="E22" s="1416"/>
    </row>
    <row r="23" spans="1:5" ht="15.75" thickBot="1" x14ac:dyDescent="0.3">
      <c r="A23" s="1322" t="s">
        <v>13</v>
      </c>
      <c r="B23" s="1323"/>
      <c r="C23" s="1323"/>
      <c r="D23" s="1323"/>
      <c r="E23" s="1324"/>
    </row>
    <row r="24" spans="1:5" ht="18.75" customHeight="1" thickBot="1" x14ac:dyDescent="0.3">
      <c r="A24" s="7" t="s">
        <v>14</v>
      </c>
      <c r="B24" s="1417"/>
      <c r="C24" s="1418"/>
      <c r="D24" s="1418"/>
      <c r="E24" s="1419"/>
    </row>
    <row r="25" spans="1:5" ht="31.5" customHeight="1" thickBot="1" x14ac:dyDescent="0.3">
      <c r="A25" s="5" t="s">
        <v>15</v>
      </c>
      <c r="B25" s="1512"/>
      <c r="C25" s="1513"/>
      <c r="D25" s="1513"/>
      <c r="E25" s="1514"/>
    </row>
    <row r="26" spans="1:5" ht="15.75" thickBot="1" x14ac:dyDescent="0.3">
      <c r="A26" s="5" t="s">
        <v>16</v>
      </c>
      <c r="B26" s="1406"/>
      <c r="C26" s="1407"/>
      <c r="D26" s="1407"/>
      <c r="E26" s="1408"/>
    </row>
    <row r="27" spans="1:5" ht="12.75" customHeight="1" x14ac:dyDescent="0.25">
      <c r="A27" s="1381"/>
      <c r="B27" s="8">
        <v>2019</v>
      </c>
      <c r="C27" s="8">
        <v>2020</v>
      </c>
      <c r="D27" s="8">
        <v>2021</v>
      </c>
      <c r="E27" s="8">
        <v>2022</v>
      </c>
    </row>
    <row r="28" spans="1:5" ht="9" customHeight="1" thickBot="1" x14ac:dyDescent="0.3">
      <c r="A28" s="1382"/>
      <c r="B28" s="9" t="s">
        <v>8</v>
      </c>
      <c r="C28" s="9" t="s">
        <v>9</v>
      </c>
      <c r="D28" s="9" t="s">
        <v>9</v>
      </c>
      <c r="E28" s="9" t="s">
        <v>9</v>
      </c>
    </row>
    <row r="29" spans="1:5" ht="15.75" thickBot="1" x14ac:dyDescent="0.3">
      <c r="A29" s="5" t="s">
        <v>17</v>
      </c>
      <c r="B29" s="10"/>
      <c r="C29" s="10"/>
      <c r="D29" s="10"/>
      <c r="E29" s="10"/>
    </row>
    <row r="30" spans="1:5" ht="15.75" thickBot="1" x14ac:dyDescent="0.3">
      <c r="A30" s="5" t="s">
        <v>18</v>
      </c>
      <c r="B30" s="10">
        <v>200000</v>
      </c>
      <c r="C30" s="10">
        <v>230000</v>
      </c>
      <c r="D30" s="10">
        <v>240000</v>
      </c>
      <c r="E30" s="10">
        <v>250000</v>
      </c>
    </row>
    <row r="31" spans="1:5" ht="15.75" thickBot="1" x14ac:dyDescent="0.3">
      <c r="A31" s="5" t="s">
        <v>19</v>
      </c>
      <c r="B31" s="10" t="e">
        <f>B30/B29</f>
        <v>#DIV/0!</v>
      </c>
      <c r="C31" s="10" t="e">
        <f t="shared" ref="C31:E31" si="0">C30/C29</f>
        <v>#DIV/0!</v>
      </c>
      <c r="D31" s="10" t="e">
        <f t="shared" si="0"/>
        <v>#DIV/0!</v>
      </c>
      <c r="E31" s="10" t="e">
        <f t="shared" si="0"/>
        <v>#DIV/0!</v>
      </c>
    </row>
    <row r="32" spans="1:5" ht="15.75" thickBot="1" x14ac:dyDescent="0.3">
      <c r="A32" s="5" t="s">
        <v>20</v>
      </c>
      <c r="B32" s="407" t="s">
        <v>21</v>
      </c>
      <c r="C32" s="11" t="e">
        <f>C29/B29-1</f>
        <v>#DIV/0!</v>
      </c>
      <c r="D32" s="11" t="e">
        <f t="shared" ref="D32:E34" si="1">D29/C29-1</f>
        <v>#DIV/0!</v>
      </c>
      <c r="E32" s="11" t="e">
        <f t="shared" si="1"/>
        <v>#DIV/0!</v>
      </c>
    </row>
    <row r="33" spans="1:5" ht="15.75" thickBot="1" x14ac:dyDescent="0.3">
      <c r="A33" s="5" t="s">
        <v>22</v>
      </c>
      <c r="B33" s="407" t="s">
        <v>21</v>
      </c>
      <c r="C33" s="11">
        <f>C30/B30-1</f>
        <v>0.14999999999999991</v>
      </c>
      <c r="D33" s="11">
        <f t="shared" si="1"/>
        <v>4.3478260869565188E-2</v>
      </c>
      <c r="E33" s="11">
        <f t="shared" si="1"/>
        <v>4.1666666666666741E-2</v>
      </c>
    </row>
    <row r="34" spans="1:5" ht="15.75" thickBot="1" x14ac:dyDescent="0.3">
      <c r="A34" s="5" t="s">
        <v>23</v>
      </c>
      <c r="B34" s="407" t="s">
        <v>21</v>
      </c>
      <c r="C34" s="11" t="e">
        <f>C31/B31-1</f>
        <v>#DIV/0!</v>
      </c>
      <c r="D34" s="11" t="e">
        <f t="shared" si="1"/>
        <v>#DIV/0!</v>
      </c>
      <c r="E34" s="11" t="e">
        <f t="shared" si="1"/>
        <v>#DIV/0!</v>
      </c>
    </row>
    <row r="35" spans="1:5" ht="15.75" thickBot="1" x14ac:dyDescent="0.3">
      <c r="A35" s="1378" t="s">
        <v>164</v>
      </c>
      <c r="B35" s="1379"/>
      <c r="C35" s="1379"/>
      <c r="D35" s="1379"/>
      <c r="E35" s="1380"/>
    </row>
    <row r="36" spans="1:5" ht="12.75" customHeight="1" x14ac:dyDescent="0.25">
      <c r="A36" s="1381"/>
      <c r="B36" s="8">
        <v>2019</v>
      </c>
      <c r="C36" s="8">
        <v>2020</v>
      </c>
      <c r="D36" s="8">
        <v>2021</v>
      </c>
      <c r="E36" s="8">
        <v>2022</v>
      </c>
    </row>
    <row r="37" spans="1:5" ht="9" customHeight="1" thickBot="1" x14ac:dyDescent="0.3">
      <c r="A37" s="1382"/>
      <c r="B37" s="9" t="s">
        <v>8</v>
      </c>
      <c r="C37" s="9" t="s">
        <v>9</v>
      </c>
      <c r="D37" s="9" t="s">
        <v>9</v>
      </c>
      <c r="E37" s="9" t="s">
        <v>9</v>
      </c>
    </row>
    <row r="38" spans="1:5" ht="15.75" thickBot="1" x14ac:dyDescent="0.3">
      <c r="A38" s="13" t="s">
        <v>24</v>
      </c>
      <c r="B38" s="14"/>
      <c r="C38" s="14"/>
      <c r="D38" s="14"/>
      <c r="E38" s="14"/>
    </row>
    <row r="39" spans="1:5" ht="15.75" thickBot="1" x14ac:dyDescent="0.3">
      <c r="A39" s="26" t="s">
        <v>296</v>
      </c>
      <c r="B39" s="424"/>
      <c r="C39" s="15">
        <v>0</v>
      </c>
      <c r="D39" s="15">
        <v>0</v>
      </c>
      <c r="E39" s="15">
        <v>0</v>
      </c>
    </row>
    <row r="40" spans="1:5" ht="15.75" thickBot="1" x14ac:dyDescent="0.3">
      <c r="A40" s="26" t="s">
        <v>297</v>
      </c>
      <c r="B40" s="15"/>
      <c r="C40" s="15"/>
      <c r="D40" s="15"/>
      <c r="E40" s="15"/>
    </row>
    <row r="41" spans="1:5" ht="24.75" thickBot="1" x14ac:dyDescent="0.3">
      <c r="A41" s="13" t="s">
        <v>25</v>
      </c>
      <c r="B41" s="14"/>
      <c r="C41" s="14"/>
      <c r="D41" s="14"/>
      <c r="E41" s="14"/>
    </row>
    <row r="42" spans="1:5" ht="15.75" thickBot="1" x14ac:dyDescent="0.3">
      <c r="A42" s="26" t="s">
        <v>296</v>
      </c>
      <c r="B42" s="424"/>
      <c r="C42" s="14">
        <v>0</v>
      </c>
      <c r="D42" s="14">
        <v>0</v>
      </c>
      <c r="E42" s="14">
        <v>0</v>
      </c>
    </row>
    <row r="43" spans="1:5" ht="15.75" thickBot="1" x14ac:dyDescent="0.3">
      <c r="A43" s="26" t="s">
        <v>297</v>
      </c>
      <c r="B43" s="15"/>
      <c r="C43" s="14"/>
      <c r="D43" s="14"/>
      <c r="E43" s="14"/>
    </row>
    <row r="44" spans="1:5" ht="15.75" thickBot="1" x14ac:dyDescent="0.3">
      <c r="A44" s="13" t="s">
        <v>26</v>
      </c>
      <c r="B44" s="15"/>
      <c r="C44" s="14"/>
      <c r="D44" s="14"/>
      <c r="E44" s="14"/>
    </row>
    <row r="45" spans="1:5" ht="15.75" thickBot="1" x14ac:dyDescent="0.3">
      <c r="A45" s="26" t="s">
        <v>296</v>
      </c>
      <c r="B45" s="424"/>
      <c r="C45" s="14">
        <v>0</v>
      </c>
      <c r="D45" s="31">
        <v>0</v>
      </c>
      <c r="E45" s="31">
        <v>0</v>
      </c>
    </row>
    <row r="46" spans="1:5" ht="15.75" thickBot="1" x14ac:dyDescent="0.3">
      <c r="A46" s="26" t="s">
        <v>297</v>
      </c>
      <c r="B46" s="15"/>
      <c r="C46" s="14"/>
      <c r="D46" s="14"/>
      <c r="E46" s="14"/>
    </row>
    <row r="47" spans="1:5" ht="15.75" thickBot="1" x14ac:dyDescent="0.3">
      <c r="A47" s="13" t="s">
        <v>27</v>
      </c>
      <c r="B47" s="15">
        <v>200000</v>
      </c>
      <c r="C47" s="14">
        <v>230000</v>
      </c>
      <c r="D47" s="14">
        <v>240000</v>
      </c>
      <c r="E47" s="14">
        <v>250000</v>
      </c>
    </row>
    <row r="48" spans="1:5" ht="15.75" thickBot="1" x14ac:dyDescent="0.3">
      <c r="A48" s="26" t="s">
        <v>296</v>
      </c>
      <c r="B48" s="15"/>
      <c r="C48" s="14"/>
      <c r="D48" s="14"/>
      <c r="E48" s="14"/>
    </row>
    <row r="49" spans="1:5" ht="15.75" thickBot="1" x14ac:dyDescent="0.3">
      <c r="A49" s="26" t="s">
        <v>297</v>
      </c>
      <c r="B49" s="15"/>
      <c r="C49" s="14"/>
      <c r="D49" s="14"/>
      <c r="E49" s="14"/>
    </row>
    <row r="50" spans="1:5" ht="15.75" thickBot="1" x14ac:dyDescent="0.3">
      <c r="A50" s="13" t="s">
        <v>28</v>
      </c>
      <c r="B50" s="15"/>
      <c r="C50" s="14"/>
      <c r="D50" s="14"/>
      <c r="E50" s="14"/>
    </row>
    <row r="51" spans="1:5" ht="15.75" thickBot="1" x14ac:dyDescent="0.3">
      <c r="A51" s="26" t="s">
        <v>296</v>
      </c>
      <c r="B51" s="15"/>
      <c r="C51" s="14"/>
      <c r="D51" s="14"/>
      <c r="E51" s="14"/>
    </row>
    <row r="52" spans="1:5" ht="15.75" thickBot="1" x14ac:dyDescent="0.3">
      <c r="A52" s="26" t="s">
        <v>297</v>
      </c>
      <c r="B52" s="15"/>
      <c r="C52" s="14"/>
      <c r="D52" s="14"/>
      <c r="E52" s="14"/>
    </row>
    <row r="53" spans="1:5" ht="15.75" thickBot="1" x14ac:dyDescent="0.3">
      <c r="A53" s="13" t="s">
        <v>29</v>
      </c>
      <c r="B53" s="15">
        <f>B54+B55</f>
        <v>0</v>
      </c>
      <c r="C53" s="14">
        <f t="shared" ref="C53:E53" si="2">C54+C55</f>
        <v>0</v>
      </c>
      <c r="D53" s="14">
        <f t="shared" si="2"/>
        <v>0</v>
      </c>
      <c r="E53" s="14">
        <f t="shared" si="2"/>
        <v>0</v>
      </c>
    </row>
    <row r="54" spans="1:5" ht="15.75" thickBot="1" x14ac:dyDescent="0.3">
      <c r="A54" s="26" t="s">
        <v>296</v>
      </c>
      <c r="B54" s="424"/>
      <c r="C54" s="14">
        <v>0</v>
      </c>
      <c r="D54" s="31">
        <v>0</v>
      </c>
      <c r="E54" s="31">
        <v>0</v>
      </c>
    </row>
    <row r="55" spans="1:5" ht="15.75" thickBot="1" x14ac:dyDescent="0.3">
      <c r="A55" s="26" t="s">
        <v>297</v>
      </c>
      <c r="B55" s="15"/>
      <c r="C55" s="14"/>
      <c r="D55" s="14"/>
      <c r="E55" s="14"/>
    </row>
    <row r="56" spans="1:5" ht="24.75" thickBot="1" x14ac:dyDescent="0.3">
      <c r="A56" s="13" t="s">
        <v>30</v>
      </c>
      <c r="B56" s="15">
        <v>0</v>
      </c>
      <c r="C56" s="14">
        <v>0</v>
      </c>
      <c r="D56" s="14">
        <f>C56*1.03*0.99</f>
        <v>0</v>
      </c>
      <c r="E56" s="14">
        <f>D56*1.03*0.99</f>
        <v>0</v>
      </c>
    </row>
    <row r="57" spans="1:5" ht="15.75" thickBot="1" x14ac:dyDescent="0.3">
      <c r="A57" s="26" t="s">
        <v>296</v>
      </c>
      <c r="B57" s="15"/>
      <c r="C57" s="40"/>
      <c r="D57" s="40"/>
      <c r="E57" s="40"/>
    </row>
    <row r="58" spans="1:5" ht="15.75" thickBot="1" x14ac:dyDescent="0.3">
      <c r="A58" s="26" t="s">
        <v>297</v>
      </c>
      <c r="B58" s="15"/>
      <c r="C58" s="98"/>
      <c r="D58" s="40"/>
      <c r="E58" s="40"/>
    </row>
    <row r="59" spans="1:5" ht="15.75" thickBot="1" x14ac:dyDescent="0.3">
      <c r="A59" s="16" t="s">
        <v>31</v>
      </c>
      <c r="B59" s="15">
        <f>B56+B53+B50+B47+B44+B41+B38</f>
        <v>200000</v>
      </c>
      <c r="C59" s="15">
        <f>C56+C53+C50+C47+C44+C41+C38</f>
        <v>230000</v>
      </c>
      <c r="D59" s="15">
        <f t="shared" ref="D59:E59" si="3">D56+D53+D50+D47+D44+D41+D38</f>
        <v>240000</v>
      </c>
      <c r="E59" s="15">
        <f t="shared" si="3"/>
        <v>250000</v>
      </c>
    </row>
    <row r="60" spans="1:5" ht="15.75" thickBot="1" x14ac:dyDescent="0.3">
      <c r="A60" s="17" t="s">
        <v>32</v>
      </c>
      <c r="B60" s="18">
        <f>IF(B59-B30=0,0,"Error")</f>
        <v>0</v>
      </c>
      <c r="C60" s="18">
        <f>IF(C59-C30=0,0,"Error")</f>
        <v>0</v>
      </c>
      <c r="D60" s="18">
        <f>IF(D59-D30=0,0,"Error")</f>
        <v>0</v>
      </c>
      <c r="E60" s="18">
        <f>IF(E59-E30=0,0,"Error")</f>
        <v>0</v>
      </c>
    </row>
    <row r="61" spans="1:5" ht="15.75" hidden="1" thickBot="1" x14ac:dyDescent="0.3">
      <c r="A61" s="37" t="s">
        <v>344</v>
      </c>
      <c r="B61" s="1423"/>
      <c r="C61" s="1418"/>
      <c r="D61" s="1418"/>
      <c r="E61" s="1419"/>
    </row>
    <row r="62" spans="1:5" ht="26.25" hidden="1" customHeight="1" thickBot="1" x14ac:dyDescent="0.3">
      <c r="A62" s="5" t="s">
        <v>15</v>
      </c>
      <c r="B62" s="1411"/>
      <c r="C62" s="1412"/>
      <c r="D62" s="1412"/>
      <c r="E62" s="1413"/>
    </row>
    <row r="63" spans="1:5" ht="15.75" hidden="1" thickBot="1" x14ac:dyDescent="0.3">
      <c r="A63" s="5" t="s">
        <v>16</v>
      </c>
      <c r="B63" s="1406"/>
      <c r="C63" s="1407"/>
      <c r="D63" s="1407"/>
      <c r="E63" s="1408"/>
    </row>
    <row r="64" spans="1:5" ht="12.75" hidden="1" customHeight="1" x14ac:dyDescent="0.25">
      <c r="A64" s="1381"/>
      <c r="B64" s="8">
        <v>2018</v>
      </c>
      <c r="C64" s="8">
        <v>2019</v>
      </c>
      <c r="D64" s="8">
        <v>2020</v>
      </c>
      <c r="E64" s="8">
        <v>2021</v>
      </c>
    </row>
    <row r="65" spans="1:5" ht="9" hidden="1" customHeight="1" thickBot="1" x14ac:dyDescent="0.3">
      <c r="A65" s="1382"/>
      <c r="B65" s="9" t="s">
        <v>8</v>
      </c>
      <c r="C65" s="9" t="s">
        <v>9</v>
      </c>
      <c r="D65" s="9" t="s">
        <v>9</v>
      </c>
      <c r="E65" s="9" t="s">
        <v>9</v>
      </c>
    </row>
    <row r="66" spans="1:5" ht="15.75" hidden="1" thickBot="1" x14ac:dyDescent="0.3">
      <c r="A66" s="5" t="s">
        <v>17</v>
      </c>
      <c r="B66" s="5"/>
      <c r="C66" s="5"/>
      <c r="D66" s="5"/>
      <c r="E66" s="5"/>
    </row>
    <row r="67" spans="1:5" ht="15.75" hidden="1" thickBot="1" x14ac:dyDescent="0.3">
      <c r="A67" s="5" t="s">
        <v>18</v>
      </c>
      <c r="B67" s="10">
        <f>B96</f>
        <v>0</v>
      </c>
      <c r="C67" s="10">
        <f t="shared" ref="C67:E67" si="4">C96</f>
        <v>0</v>
      </c>
      <c r="D67" s="10">
        <f t="shared" si="4"/>
        <v>0</v>
      </c>
      <c r="E67" s="10">
        <f t="shared" si="4"/>
        <v>0</v>
      </c>
    </row>
    <row r="68" spans="1:5" ht="15.75" hidden="1" thickBot="1" x14ac:dyDescent="0.3">
      <c r="A68" s="5" t="s">
        <v>19</v>
      </c>
      <c r="B68" s="10" t="e">
        <f>B67/B66</f>
        <v>#DIV/0!</v>
      </c>
      <c r="C68" s="10" t="e">
        <f>C67/C66</f>
        <v>#DIV/0!</v>
      </c>
      <c r="D68" s="10" t="e">
        <f>D67/D66</f>
        <v>#DIV/0!</v>
      </c>
      <c r="E68" s="10" t="e">
        <f>E67/E66</f>
        <v>#DIV/0!</v>
      </c>
    </row>
    <row r="69" spans="1:5" ht="15.75" hidden="1" thickBot="1" x14ac:dyDescent="0.3">
      <c r="A69" s="5" t="s">
        <v>20</v>
      </c>
      <c r="B69" s="407"/>
      <c r="C69" s="11" t="e">
        <f>C66/B66-1</f>
        <v>#DIV/0!</v>
      </c>
      <c r="D69" s="11" t="e">
        <f>D66/C66-1</f>
        <v>#DIV/0!</v>
      </c>
      <c r="E69" s="11" t="e">
        <f>E66/D66-1</f>
        <v>#DIV/0!</v>
      </c>
    </row>
    <row r="70" spans="1:5" ht="15.75" hidden="1" thickBot="1" x14ac:dyDescent="0.3">
      <c r="A70" s="5" t="s">
        <v>22</v>
      </c>
      <c r="B70" s="407"/>
      <c r="C70" s="11" t="e">
        <f>C67/B67-1</f>
        <v>#DIV/0!</v>
      </c>
      <c r="D70" s="11" t="e">
        <f t="shared" ref="D70:E71" si="5">D67/C67-1</f>
        <v>#DIV/0!</v>
      </c>
      <c r="E70" s="11" t="e">
        <f t="shared" si="5"/>
        <v>#DIV/0!</v>
      </c>
    </row>
    <row r="71" spans="1:5" ht="15.75" hidden="1" thickBot="1" x14ac:dyDescent="0.3">
      <c r="A71" s="5" t="s">
        <v>23</v>
      </c>
      <c r="B71" s="407"/>
      <c r="C71" s="11" t="e">
        <f>C68/B68-1</f>
        <v>#DIV/0!</v>
      </c>
      <c r="D71" s="11" t="e">
        <f t="shared" si="5"/>
        <v>#DIV/0!</v>
      </c>
      <c r="E71" s="11" t="e">
        <f t="shared" si="5"/>
        <v>#DIV/0!</v>
      </c>
    </row>
    <row r="72" spans="1:5" ht="24.75" hidden="1" customHeight="1" thickBot="1" x14ac:dyDescent="0.3">
      <c r="A72" s="1378" t="s">
        <v>224</v>
      </c>
      <c r="B72" s="1379"/>
      <c r="C72" s="1379"/>
      <c r="D72" s="1379"/>
      <c r="E72" s="1380"/>
    </row>
    <row r="73" spans="1:5" ht="12.75" hidden="1" customHeight="1" x14ac:dyDescent="0.25">
      <c r="A73" s="1381"/>
      <c r="B73" s="8">
        <v>2018</v>
      </c>
      <c r="C73" s="8">
        <v>2019</v>
      </c>
      <c r="D73" s="8">
        <v>2020</v>
      </c>
      <c r="E73" s="8">
        <v>2021</v>
      </c>
    </row>
    <row r="74" spans="1:5" ht="9" hidden="1" customHeight="1" thickBot="1" x14ac:dyDescent="0.3">
      <c r="A74" s="1382"/>
      <c r="B74" s="9" t="s">
        <v>8</v>
      </c>
      <c r="C74" s="9" t="s">
        <v>9</v>
      </c>
      <c r="D74" s="9" t="s">
        <v>9</v>
      </c>
      <c r="E74" s="9" t="s">
        <v>9</v>
      </c>
    </row>
    <row r="75" spans="1:5" ht="24.75" hidden="1" customHeight="1" thickBot="1" x14ac:dyDescent="0.3">
      <c r="A75" s="13" t="s">
        <v>24</v>
      </c>
      <c r="B75" s="14"/>
      <c r="C75" s="14"/>
      <c r="D75" s="14"/>
      <c r="E75" s="14"/>
    </row>
    <row r="76" spans="1:5" ht="38.25" hidden="1" customHeight="1" thickBot="1" x14ac:dyDescent="0.3">
      <c r="A76" s="26" t="s">
        <v>296</v>
      </c>
      <c r="B76" s="15"/>
      <c r="C76" s="27"/>
      <c r="D76" s="27"/>
      <c r="E76" s="27"/>
    </row>
    <row r="77" spans="1:5" ht="24.75" hidden="1" customHeight="1" thickBot="1" x14ac:dyDescent="0.3">
      <c r="A77" s="26" t="s">
        <v>297</v>
      </c>
      <c r="B77" s="15"/>
      <c r="C77" s="27"/>
      <c r="D77" s="27"/>
      <c r="E77" s="27"/>
    </row>
    <row r="78" spans="1:5" ht="24.75" hidden="1" customHeight="1" thickBot="1" x14ac:dyDescent="0.3">
      <c r="A78" s="13" t="s">
        <v>25</v>
      </c>
      <c r="B78" s="14"/>
      <c r="C78" s="14"/>
      <c r="D78" s="14"/>
      <c r="E78" s="14"/>
    </row>
    <row r="79" spans="1:5" ht="15.75" hidden="1" thickBot="1" x14ac:dyDescent="0.3">
      <c r="A79" s="26" t="s">
        <v>296</v>
      </c>
      <c r="B79" s="15"/>
      <c r="C79" s="14"/>
      <c r="D79" s="14"/>
      <c r="E79" s="14"/>
    </row>
    <row r="80" spans="1:5" ht="15.75" hidden="1" thickBot="1" x14ac:dyDescent="0.3">
      <c r="A80" s="26" t="s">
        <v>297</v>
      </c>
      <c r="B80" s="15"/>
      <c r="C80" s="14"/>
      <c r="D80" s="14"/>
      <c r="E80" s="14"/>
    </row>
    <row r="81" spans="1:5" ht="24.75" hidden="1" customHeight="1" thickBot="1" x14ac:dyDescent="0.3">
      <c r="A81" s="13" t="s">
        <v>26</v>
      </c>
      <c r="B81" s="15">
        <v>0</v>
      </c>
      <c r="C81" s="14">
        <v>0</v>
      </c>
      <c r="D81" s="14">
        <v>0</v>
      </c>
      <c r="E81" s="14">
        <v>0</v>
      </c>
    </row>
    <row r="82" spans="1:5" ht="15.75" hidden="1" thickBot="1" x14ac:dyDescent="0.3">
      <c r="A82" s="26" t="s">
        <v>296</v>
      </c>
      <c r="B82" s="15"/>
      <c r="C82" s="14"/>
      <c r="D82" s="14"/>
      <c r="E82" s="14"/>
    </row>
    <row r="83" spans="1:5" ht="15.75" hidden="1" thickBot="1" x14ac:dyDescent="0.3">
      <c r="A83" s="26" t="s">
        <v>297</v>
      </c>
      <c r="B83" s="15"/>
      <c r="C83" s="14"/>
      <c r="D83" s="14"/>
      <c r="E83" s="14"/>
    </row>
    <row r="84" spans="1:5" ht="15.75" hidden="1" thickBot="1" x14ac:dyDescent="0.3">
      <c r="A84" s="13" t="s">
        <v>27</v>
      </c>
      <c r="B84" s="15"/>
      <c r="C84" s="14"/>
      <c r="D84" s="14"/>
      <c r="E84" s="14"/>
    </row>
    <row r="85" spans="1:5" ht="15.75" hidden="1" thickBot="1" x14ac:dyDescent="0.3">
      <c r="A85" s="26" t="s">
        <v>296</v>
      </c>
      <c r="B85" s="15"/>
      <c r="C85" s="14"/>
      <c r="D85" s="14"/>
      <c r="E85" s="14"/>
    </row>
    <row r="86" spans="1:5" ht="15.75" hidden="1" thickBot="1" x14ac:dyDescent="0.3">
      <c r="A86" s="26" t="s">
        <v>297</v>
      </c>
      <c r="B86" s="15"/>
      <c r="C86" s="14"/>
      <c r="D86" s="14"/>
      <c r="E86" s="14"/>
    </row>
    <row r="87" spans="1:5" ht="15.75" hidden="1" thickBot="1" x14ac:dyDescent="0.3">
      <c r="A87" s="13" t="s">
        <v>28</v>
      </c>
      <c r="B87" s="15"/>
      <c r="C87" s="14"/>
      <c r="D87" s="14"/>
      <c r="E87" s="14"/>
    </row>
    <row r="88" spans="1:5" ht="15.75" hidden="1" thickBot="1" x14ac:dyDescent="0.3">
      <c r="A88" s="26" t="s">
        <v>296</v>
      </c>
      <c r="B88" s="15"/>
      <c r="C88" s="14"/>
      <c r="D88" s="14"/>
      <c r="E88" s="14"/>
    </row>
    <row r="89" spans="1:5" ht="15.75" hidden="1" thickBot="1" x14ac:dyDescent="0.3">
      <c r="A89" s="26" t="s">
        <v>297</v>
      </c>
      <c r="B89" s="15"/>
      <c r="C89" s="14"/>
      <c r="D89" s="14"/>
      <c r="E89" s="14"/>
    </row>
    <row r="90" spans="1:5" ht="15.75" hidden="1" thickBot="1" x14ac:dyDescent="0.3">
      <c r="A90" s="13" t="s">
        <v>29</v>
      </c>
      <c r="B90" s="15"/>
      <c r="C90" s="14"/>
      <c r="D90" s="14"/>
      <c r="E90" s="14"/>
    </row>
    <row r="91" spans="1:5" ht="15.75" hidden="1" thickBot="1" x14ac:dyDescent="0.3">
      <c r="A91" s="26" t="s">
        <v>296</v>
      </c>
      <c r="B91" s="15"/>
      <c r="C91" s="14"/>
      <c r="D91" s="14"/>
      <c r="E91" s="14"/>
    </row>
    <row r="92" spans="1:5" ht="15.75" hidden="1" thickBot="1" x14ac:dyDescent="0.3">
      <c r="A92" s="26" t="s">
        <v>297</v>
      </c>
      <c r="B92" s="15"/>
      <c r="C92" s="14"/>
      <c r="D92" s="14"/>
      <c r="E92" s="14"/>
    </row>
    <row r="93" spans="1:5" ht="24.75" hidden="1" thickBot="1" x14ac:dyDescent="0.3">
      <c r="A93" s="13" t="s">
        <v>30</v>
      </c>
      <c r="B93" s="15"/>
      <c r="C93" s="14"/>
      <c r="D93" s="14"/>
      <c r="E93" s="14"/>
    </row>
    <row r="94" spans="1:5" ht="15.75" hidden="1" thickBot="1" x14ac:dyDescent="0.3">
      <c r="A94" s="26" t="s">
        <v>296</v>
      </c>
      <c r="B94" s="15"/>
      <c r="C94" s="14"/>
      <c r="D94" s="14"/>
      <c r="E94" s="14"/>
    </row>
    <row r="95" spans="1:5" ht="15.75" hidden="1" thickBot="1" x14ac:dyDescent="0.3">
      <c r="A95" s="26" t="s">
        <v>297</v>
      </c>
      <c r="B95" s="15"/>
      <c r="C95" s="14"/>
      <c r="D95" s="14"/>
      <c r="E95" s="14"/>
    </row>
    <row r="96" spans="1:5" ht="15.75" hidden="1" thickBot="1" x14ac:dyDescent="0.3">
      <c r="A96" s="35" t="s">
        <v>53</v>
      </c>
      <c r="B96" s="15">
        <f>B93+B90+B87+B84+B81+B78+B75</f>
        <v>0</v>
      </c>
      <c r="C96" s="15">
        <f t="shared" ref="C96:E96" si="6">C93+C90+C87+C84+C81+C78+C75</f>
        <v>0</v>
      </c>
      <c r="D96" s="15">
        <f t="shared" si="6"/>
        <v>0</v>
      </c>
      <c r="E96" s="15">
        <f t="shared" si="6"/>
        <v>0</v>
      </c>
    </row>
    <row r="97" spans="1:5" ht="17.25" hidden="1" customHeight="1" thickBot="1" x14ac:dyDescent="0.3">
      <c r="A97" s="17" t="s">
        <v>32</v>
      </c>
      <c r="B97" s="18">
        <f>IF(B96-B67=0,0,"Error")</f>
        <v>0</v>
      </c>
      <c r="C97" s="18">
        <f>IF(C96-C67=0,0,"Error")</f>
        <v>0</v>
      </c>
      <c r="D97" s="18">
        <f>IF(D96-D67=0,0,"Error")</f>
        <v>0</v>
      </c>
      <c r="E97" s="18">
        <f>IF(E96-E67=0,0,"Error")</f>
        <v>0</v>
      </c>
    </row>
    <row r="98" spans="1:5" ht="15.75" hidden="1" thickBot="1" x14ac:dyDescent="0.3">
      <c r="A98" s="37" t="s">
        <v>345</v>
      </c>
      <c r="B98" s="1423"/>
      <c r="C98" s="1418"/>
      <c r="D98" s="1418"/>
      <c r="E98" s="1419"/>
    </row>
    <row r="99" spans="1:5" ht="26.25" hidden="1" customHeight="1" thickBot="1" x14ac:dyDescent="0.3">
      <c r="A99" s="5" t="s">
        <v>15</v>
      </c>
      <c r="B99" s="1411"/>
      <c r="C99" s="1412"/>
      <c r="D99" s="1412"/>
      <c r="E99" s="1413"/>
    </row>
    <row r="100" spans="1:5" ht="15.75" hidden="1" thickBot="1" x14ac:dyDescent="0.3">
      <c r="A100" s="5" t="s">
        <v>16</v>
      </c>
      <c r="B100" s="1406"/>
      <c r="C100" s="1407"/>
      <c r="D100" s="1407"/>
      <c r="E100" s="1408"/>
    </row>
    <row r="101" spans="1:5" ht="12.75" hidden="1" customHeight="1" x14ac:dyDescent="0.25">
      <c r="A101" s="1381"/>
      <c r="B101" s="8">
        <v>2018</v>
      </c>
      <c r="C101" s="8">
        <v>2019</v>
      </c>
      <c r="D101" s="8">
        <v>2020</v>
      </c>
      <c r="E101" s="8">
        <v>2021</v>
      </c>
    </row>
    <row r="102" spans="1:5" ht="9" hidden="1" customHeight="1" thickBot="1" x14ac:dyDescent="0.3">
      <c r="A102" s="1382"/>
      <c r="B102" s="9" t="s">
        <v>8</v>
      </c>
      <c r="C102" s="9" t="s">
        <v>9</v>
      </c>
      <c r="D102" s="9" t="s">
        <v>9</v>
      </c>
      <c r="E102" s="9" t="s">
        <v>9</v>
      </c>
    </row>
    <row r="103" spans="1:5" ht="15.75" hidden="1" thickBot="1" x14ac:dyDescent="0.3">
      <c r="A103" s="5" t="s">
        <v>17</v>
      </c>
      <c r="B103" s="41"/>
      <c r="C103" s="41"/>
      <c r="D103" s="41"/>
      <c r="E103" s="41"/>
    </row>
    <row r="104" spans="1:5" ht="15.75" hidden="1" thickBot="1" x14ac:dyDescent="0.3">
      <c r="A104" s="5" t="s">
        <v>18</v>
      </c>
      <c r="B104" s="10">
        <f>B133</f>
        <v>0</v>
      </c>
      <c r="C104" s="10">
        <f t="shared" ref="C104:E104" si="7">C133</f>
        <v>0</v>
      </c>
      <c r="D104" s="10">
        <f t="shared" si="7"/>
        <v>0</v>
      </c>
      <c r="E104" s="10">
        <f t="shared" si="7"/>
        <v>0</v>
      </c>
    </row>
    <row r="105" spans="1:5" ht="15.75" hidden="1" thickBot="1" x14ac:dyDescent="0.3">
      <c r="A105" s="5" t="s">
        <v>19</v>
      </c>
      <c r="B105" s="10" t="e">
        <f>B104/B103</f>
        <v>#DIV/0!</v>
      </c>
      <c r="C105" s="10" t="e">
        <f>C104/C103</f>
        <v>#DIV/0!</v>
      </c>
      <c r="D105" s="10" t="e">
        <f>D104/D103</f>
        <v>#DIV/0!</v>
      </c>
      <c r="E105" s="10" t="e">
        <f>E104/E103</f>
        <v>#DIV/0!</v>
      </c>
    </row>
    <row r="106" spans="1:5" ht="15.75" hidden="1" thickBot="1" x14ac:dyDescent="0.3">
      <c r="A106" s="5" t="s">
        <v>20</v>
      </c>
      <c r="B106" s="407"/>
      <c r="C106" s="11" t="e">
        <f>C103/B103-1</f>
        <v>#DIV/0!</v>
      </c>
      <c r="D106" s="11" t="e">
        <f>D103/C103-1</f>
        <v>#DIV/0!</v>
      </c>
      <c r="E106" s="11" t="e">
        <f>E103/D103-1</f>
        <v>#DIV/0!</v>
      </c>
    </row>
    <row r="107" spans="1:5" ht="15.75" hidden="1" thickBot="1" x14ac:dyDescent="0.3">
      <c r="A107" s="5" t="s">
        <v>22</v>
      </c>
      <c r="B107" s="407"/>
      <c r="C107" s="11" t="e">
        <f>C104/B104-1</f>
        <v>#DIV/0!</v>
      </c>
      <c r="D107" s="11" t="e">
        <f t="shared" ref="D107:E108" si="8">D104/C104-1</f>
        <v>#DIV/0!</v>
      </c>
      <c r="E107" s="11" t="e">
        <f t="shared" si="8"/>
        <v>#DIV/0!</v>
      </c>
    </row>
    <row r="108" spans="1:5" ht="15.75" hidden="1" thickBot="1" x14ac:dyDescent="0.3">
      <c r="A108" s="5" t="s">
        <v>23</v>
      </c>
      <c r="B108" s="407"/>
      <c r="C108" s="11" t="e">
        <f>C105/B105-1</f>
        <v>#DIV/0!</v>
      </c>
      <c r="D108" s="11" t="e">
        <f t="shared" si="8"/>
        <v>#DIV/0!</v>
      </c>
      <c r="E108" s="11" t="e">
        <f t="shared" si="8"/>
        <v>#DIV/0!</v>
      </c>
    </row>
    <row r="109" spans="1:5" ht="24.75" hidden="1" customHeight="1" thickBot="1" x14ac:dyDescent="0.3">
      <c r="A109" s="1378" t="s">
        <v>224</v>
      </c>
      <c r="B109" s="1379"/>
      <c r="C109" s="1379"/>
      <c r="D109" s="1379"/>
      <c r="E109" s="1380"/>
    </row>
    <row r="110" spans="1:5" ht="12.75" hidden="1" customHeight="1" x14ac:dyDescent="0.25">
      <c r="A110" s="1381"/>
      <c r="B110" s="8">
        <v>2018</v>
      </c>
      <c r="C110" s="8">
        <v>2019</v>
      </c>
      <c r="D110" s="8">
        <v>2020</v>
      </c>
      <c r="E110" s="8">
        <v>2021</v>
      </c>
    </row>
    <row r="111" spans="1:5" ht="9" hidden="1" customHeight="1" thickBot="1" x14ac:dyDescent="0.3">
      <c r="A111" s="1382"/>
      <c r="B111" s="9" t="s">
        <v>8</v>
      </c>
      <c r="C111" s="9" t="s">
        <v>9</v>
      </c>
      <c r="D111" s="9" t="s">
        <v>9</v>
      </c>
      <c r="E111" s="9" t="s">
        <v>9</v>
      </c>
    </row>
    <row r="112" spans="1:5" ht="24.75" hidden="1" customHeight="1" thickBot="1" x14ac:dyDescent="0.3">
      <c r="A112" s="13" t="s">
        <v>24</v>
      </c>
      <c r="B112" s="14"/>
      <c r="C112" s="14"/>
      <c r="D112" s="14"/>
      <c r="E112" s="14"/>
    </row>
    <row r="113" spans="1:5" ht="15.75" hidden="1" thickBot="1" x14ac:dyDescent="0.3">
      <c r="A113" s="26" t="s">
        <v>296</v>
      </c>
      <c r="B113" s="15"/>
      <c r="C113" s="27"/>
      <c r="D113" s="27"/>
      <c r="E113" s="27"/>
    </row>
    <row r="114" spans="1:5" ht="15.75" hidden="1" thickBot="1" x14ac:dyDescent="0.3">
      <c r="A114" s="26" t="s">
        <v>297</v>
      </c>
      <c r="B114" s="15"/>
      <c r="C114" s="27"/>
      <c r="D114" s="27"/>
      <c r="E114" s="27"/>
    </row>
    <row r="115" spans="1:5" ht="24.75" hidden="1" customHeight="1" thickBot="1" x14ac:dyDescent="0.3">
      <c r="A115" s="13" t="s">
        <v>25</v>
      </c>
      <c r="B115" s="14"/>
      <c r="C115" s="14"/>
      <c r="D115" s="14"/>
      <c r="E115" s="14"/>
    </row>
    <row r="116" spans="1:5" ht="15.75" hidden="1" thickBot="1" x14ac:dyDescent="0.3">
      <c r="A116" s="26" t="s">
        <v>296</v>
      </c>
      <c r="B116" s="15"/>
      <c r="C116" s="14"/>
      <c r="D116" s="14"/>
      <c r="E116" s="14"/>
    </row>
    <row r="117" spans="1:5" ht="15.75" hidden="1" thickBot="1" x14ac:dyDescent="0.3">
      <c r="A117" s="26" t="s">
        <v>297</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296</v>
      </c>
      <c r="B119" s="15"/>
      <c r="C119" s="14"/>
      <c r="D119" s="14"/>
      <c r="E119" s="14"/>
    </row>
    <row r="120" spans="1:5" ht="15.75" hidden="1" thickBot="1" x14ac:dyDescent="0.3">
      <c r="A120" s="26" t="s">
        <v>297</v>
      </c>
      <c r="B120" s="15"/>
      <c r="C120" s="14"/>
      <c r="D120" s="14"/>
      <c r="E120" s="14"/>
    </row>
    <row r="121" spans="1:5" ht="15.75" hidden="1" thickBot="1" x14ac:dyDescent="0.3">
      <c r="A121" s="13" t="s">
        <v>27</v>
      </c>
      <c r="B121" s="15"/>
      <c r="C121" s="14"/>
      <c r="D121" s="14"/>
      <c r="E121" s="14"/>
    </row>
    <row r="122" spans="1:5" ht="15.75" hidden="1" thickBot="1" x14ac:dyDescent="0.3">
      <c r="A122" s="26" t="s">
        <v>296</v>
      </c>
      <c r="B122" s="15"/>
      <c r="C122" s="14"/>
      <c r="D122" s="14"/>
      <c r="E122" s="14"/>
    </row>
    <row r="123" spans="1:5" ht="15.75" hidden="1" thickBot="1" x14ac:dyDescent="0.3">
      <c r="A123" s="26" t="s">
        <v>297</v>
      </c>
      <c r="B123" s="15"/>
      <c r="C123" s="14"/>
      <c r="D123" s="14"/>
      <c r="E123" s="14"/>
    </row>
    <row r="124" spans="1:5" ht="15.75" hidden="1" thickBot="1" x14ac:dyDescent="0.3">
      <c r="A124" s="13" t="s">
        <v>28</v>
      </c>
      <c r="B124" s="15"/>
      <c r="C124" s="14"/>
      <c r="D124" s="14"/>
      <c r="E124" s="14"/>
    </row>
    <row r="125" spans="1:5" ht="15.75" hidden="1" thickBot="1" x14ac:dyDescent="0.3">
      <c r="A125" s="26" t="s">
        <v>296</v>
      </c>
      <c r="B125" s="15"/>
      <c r="C125" s="14"/>
      <c r="D125" s="14"/>
      <c r="E125" s="14"/>
    </row>
    <row r="126" spans="1:5" ht="15" hidden="1" customHeight="1" thickBot="1" x14ac:dyDescent="0.3">
      <c r="A126" s="26" t="s">
        <v>297</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296</v>
      </c>
      <c r="B128" s="15"/>
      <c r="C128" s="14"/>
      <c r="D128" s="14"/>
      <c r="E128" s="14"/>
    </row>
    <row r="129" spans="1:6" ht="15.75" hidden="1" thickBot="1" x14ac:dyDescent="0.3">
      <c r="A129" s="26" t="s">
        <v>297</v>
      </c>
      <c r="B129" s="15"/>
      <c r="C129" s="14"/>
      <c r="D129" s="14"/>
      <c r="E129" s="14"/>
    </row>
    <row r="130" spans="1:6" ht="24.75" hidden="1" thickBot="1" x14ac:dyDescent="0.3">
      <c r="A130" s="13" t="s">
        <v>30</v>
      </c>
      <c r="B130" s="15"/>
      <c r="C130" s="14"/>
      <c r="D130" s="14"/>
      <c r="E130" s="14"/>
    </row>
    <row r="131" spans="1:6" ht="15.75" hidden="1" thickBot="1" x14ac:dyDescent="0.3">
      <c r="A131" s="26" t="s">
        <v>296</v>
      </c>
      <c r="B131" s="15"/>
      <c r="C131" s="14"/>
      <c r="D131" s="14"/>
      <c r="E131" s="14"/>
    </row>
    <row r="132" spans="1:6" ht="15.75" hidden="1" thickBot="1" x14ac:dyDescent="0.3">
      <c r="A132" s="26" t="s">
        <v>297</v>
      </c>
      <c r="B132" s="15"/>
      <c r="C132" s="14"/>
      <c r="D132" s="14"/>
      <c r="E132" s="14"/>
    </row>
    <row r="133" spans="1:6" ht="15.75" hidden="1" thickBot="1" x14ac:dyDescent="0.3">
      <c r="A133" s="35" t="s">
        <v>53</v>
      </c>
      <c r="B133" s="15">
        <f>B130+B127+B124+B121+B118+B115+B112</f>
        <v>0</v>
      </c>
      <c r="C133" s="15">
        <f t="shared" ref="C133:E133" si="9">C130+C127+C124+C121+C118+C115+C112</f>
        <v>0</v>
      </c>
      <c r="D133" s="15">
        <f t="shared" si="9"/>
        <v>0</v>
      </c>
      <c r="E133" s="15">
        <f t="shared" si="9"/>
        <v>0</v>
      </c>
    </row>
    <row r="134" spans="1:6" ht="17.25" hidden="1" customHeight="1" thickBot="1" x14ac:dyDescent="0.3">
      <c r="A134" s="17" t="s">
        <v>32</v>
      </c>
      <c r="B134" s="18">
        <f>IF(B133-B104=0,0,"Error")</f>
        <v>0</v>
      </c>
      <c r="C134" s="18">
        <f>IF(C133-C104=0,0,"Error")</f>
        <v>0</v>
      </c>
      <c r="D134" s="18">
        <f>IF(D133-D104=0,0,"Error")</f>
        <v>0</v>
      </c>
      <c r="E134" s="18">
        <f>IF(E133-E104=0,0,"Error")</f>
        <v>0</v>
      </c>
    </row>
    <row r="135" spans="1:6" ht="15.75" thickBot="1" x14ac:dyDescent="0.3">
      <c r="A135" s="1322" t="s">
        <v>39</v>
      </c>
      <c r="B135" s="1323"/>
      <c r="C135" s="1323"/>
      <c r="D135" s="1323"/>
      <c r="E135" s="1324"/>
      <c r="F135" t="s">
        <v>1113</v>
      </c>
    </row>
    <row r="136" spans="1:6" ht="15.75" thickBot="1" x14ac:dyDescent="0.3">
      <c r="A136" s="1322" t="s">
        <v>40</v>
      </c>
      <c r="B136" s="1323"/>
      <c r="C136" s="1323"/>
      <c r="D136" s="1323"/>
      <c r="E136" s="1324"/>
    </row>
    <row r="137" spans="1:6" ht="15.75" thickBot="1" x14ac:dyDescent="0.3">
      <c r="A137" s="7" t="s">
        <v>56</v>
      </c>
      <c r="B137" s="1449"/>
      <c r="C137" s="1518"/>
      <c r="D137" s="1450"/>
      <c r="E137" s="1451"/>
    </row>
    <row r="138" spans="1:6" ht="43.5" customHeight="1" thickBot="1" x14ac:dyDescent="0.3">
      <c r="A138" s="7" t="s">
        <v>82</v>
      </c>
      <c r="B138" s="47"/>
      <c r="C138" s="101" t="s">
        <v>306</v>
      </c>
      <c r="D138" s="1543" t="s">
        <v>1114</v>
      </c>
      <c r="E138" s="1544"/>
    </row>
    <row r="139" spans="1:6" ht="15.75" thickBot="1" x14ac:dyDescent="0.3">
      <c r="A139" s="112"/>
      <c r="B139" s="1427"/>
      <c r="C139" s="1431"/>
      <c r="D139" s="1429"/>
      <c r="E139" s="1430"/>
    </row>
    <row r="140" spans="1:6" ht="31.5" customHeight="1" thickBot="1" x14ac:dyDescent="0.3">
      <c r="A140" s="5" t="s">
        <v>15</v>
      </c>
      <c r="B140" s="1411" t="s">
        <v>854</v>
      </c>
      <c r="C140" s="1412"/>
      <c r="D140" s="1412"/>
      <c r="E140" s="1413"/>
    </row>
    <row r="141" spans="1:6" ht="15.75" thickBot="1" x14ac:dyDescent="0.3">
      <c r="A141" s="5" t="s">
        <v>16</v>
      </c>
      <c r="B141" s="1406" t="s">
        <v>822</v>
      </c>
      <c r="C141" s="1407"/>
      <c r="D141" s="1407"/>
      <c r="E141" s="1408"/>
    </row>
    <row r="142" spans="1:6" ht="12.75" customHeight="1" x14ac:dyDescent="0.25">
      <c r="A142" s="1381"/>
      <c r="B142" s="8">
        <v>2019</v>
      </c>
      <c r="C142" s="8">
        <v>2020</v>
      </c>
      <c r="D142" s="8">
        <v>2021</v>
      </c>
      <c r="E142" s="8">
        <v>2022</v>
      </c>
    </row>
    <row r="143" spans="1:6" ht="14.25" customHeight="1" thickBot="1" x14ac:dyDescent="0.3">
      <c r="A143" s="1382"/>
      <c r="B143" s="9" t="s">
        <v>8</v>
      </c>
      <c r="C143" s="9" t="s">
        <v>9</v>
      </c>
      <c r="D143" s="9" t="s">
        <v>9</v>
      </c>
      <c r="E143" s="9" t="s">
        <v>9</v>
      </c>
    </row>
    <row r="144" spans="1:6" ht="15.75" thickBot="1" x14ac:dyDescent="0.3">
      <c r="A144" s="5" t="s">
        <v>17</v>
      </c>
      <c r="B144" s="10">
        <v>0</v>
      </c>
      <c r="C144" s="10">
        <v>0</v>
      </c>
      <c r="D144" s="10">
        <v>0</v>
      </c>
      <c r="E144" s="10">
        <v>0</v>
      </c>
    </row>
    <row r="145" spans="1:5" ht="15.75" thickBot="1" x14ac:dyDescent="0.3">
      <c r="A145" s="5" t="s">
        <v>18</v>
      </c>
      <c r="B145" s="10">
        <f>B163</f>
        <v>0</v>
      </c>
      <c r="C145" s="10">
        <f t="shared" ref="C145:E145" si="10">C163</f>
        <v>0</v>
      </c>
      <c r="D145" s="10">
        <f t="shared" si="10"/>
        <v>0</v>
      </c>
      <c r="E145" s="10">
        <f t="shared" si="10"/>
        <v>0</v>
      </c>
    </row>
    <row r="146" spans="1:5" ht="15.75" thickBot="1" x14ac:dyDescent="0.3">
      <c r="A146" s="5" t="s">
        <v>19</v>
      </c>
      <c r="B146" s="10" t="e">
        <f>B145/B144</f>
        <v>#DIV/0!</v>
      </c>
      <c r="C146" s="10" t="e">
        <f t="shared" ref="C146:E146" si="11">C145/C144</f>
        <v>#DIV/0!</v>
      </c>
      <c r="D146" s="10" t="e">
        <f t="shared" si="11"/>
        <v>#DIV/0!</v>
      </c>
      <c r="E146" s="10" t="e">
        <f t="shared" si="11"/>
        <v>#DIV/0!</v>
      </c>
    </row>
    <row r="147" spans="1:5" ht="15.75" thickBot="1" x14ac:dyDescent="0.3">
      <c r="A147" s="5" t="s">
        <v>20</v>
      </c>
      <c r="B147" s="407" t="s">
        <v>21</v>
      </c>
      <c r="C147" s="11" t="e">
        <f>C144/B144-1</f>
        <v>#DIV/0!</v>
      </c>
      <c r="D147" s="11" t="e">
        <f t="shared" ref="D147:E149" si="12">D144/C144-1</f>
        <v>#DIV/0!</v>
      </c>
      <c r="E147" s="11" t="e">
        <f t="shared" si="12"/>
        <v>#DIV/0!</v>
      </c>
    </row>
    <row r="148" spans="1:5" ht="15.75" thickBot="1" x14ac:dyDescent="0.3">
      <c r="A148" s="5" t="s">
        <v>22</v>
      </c>
      <c r="B148" s="407" t="s">
        <v>21</v>
      </c>
      <c r="C148" s="11" t="e">
        <f>C145/B145-1</f>
        <v>#DIV/0!</v>
      </c>
      <c r="D148" s="11" t="e">
        <f t="shared" si="12"/>
        <v>#DIV/0!</v>
      </c>
      <c r="E148" s="11" t="e">
        <f t="shared" si="12"/>
        <v>#DIV/0!</v>
      </c>
    </row>
    <row r="149" spans="1:5" ht="15.75" thickBot="1" x14ac:dyDescent="0.3">
      <c r="A149" s="5" t="s">
        <v>23</v>
      </c>
      <c r="B149" s="407" t="s">
        <v>21</v>
      </c>
      <c r="C149" s="11" t="e">
        <f>C146/B146-1</f>
        <v>#DIV/0!</v>
      </c>
      <c r="D149" s="11" t="e">
        <f t="shared" si="12"/>
        <v>#DIV/0!</v>
      </c>
      <c r="E149" s="11" t="e">
        <f t="shared" si="12"/>
        <v>#DIV/0!</v>
      </c>
    </row>
    <row r="150" spans="1:5" ht="15.75" thickBot="1" x14ac:dyDescent="0.3">
      <c r="A150" s="1378" t="s">
        <v>167</v>
      </c>
      <c r="B150" s="1379"/>
      <c r="C150" s="1379"/>
      <c r="D150" s="1379"/>
      <c r="E150" s="1380"/>
    </row>
    <row r="151" spans="1:5" ht="12.75" customHeight="1" x14ac:dyDescent="0.25">
      <c r="A151" s="1381"/>
      <c r="B151" s="8">
        <v>2018</v>
      </c>
      <c r="C151" s="8">
        <v>2019</v>
      </c>
      <c r="D151" s="8">
        <v>2020</v>
      </c>
      <c r="E151" s="8">
        <v>2021</v>
      </c>
    </row>
    <row r="152" spans="1:5" ht="9" customHeight="1" thickBot="1" x14ac:dyDescent="0.3">
      <c r="A152" s="1382"/>
      <c r="B152" s="9" t="s">
        <v>8</v>
      </c>
      <c r="C152" s="9" t="s">
        <v>9</v>
      </c>
      <c r="D152" s="9" t="s">
        <v>9</v>
      </c>
      <c r="E152" s="9" t="s">
        <v>9</v>
      </c>
    </row>
    <row r="153" spans="1:5" ht="15.75" thickBot="1" x14ac:dyDescent="0.3">
      <c r="A153" s="13" t="s">
        <v>42</v>
      </c>
      <c r="B153" s="14">
        <f>B154+B155+B156+B157</f>
        <v>0</v>
      </c>
      <c r="C153" s="14">
        <f t="shared" ref="C153:E153" si="13">C154+C155+C156+C157</f>
        <v>0</v>
      </c>
      <c r="D153" s="14">
        <f t="shared" si="13"/>
        <v>0</v>
      </c>
      <c r="E153" s="14">
        <f t="shared" si="13"/>
        <v>0</v>
      </c>
    </row>
    <row r="154" spans="1:5" ht="15.75" thickBot="1" x14ac:dyDescent="0.3">
      <c r="A154" s="26" t="s">
        <v>296</v>
      </c>
      <c r="B154" s="14"/>
      <c r="C154" s="14"/>
      <c r="D154" s="14"/>
      <c r="E154" s="14"/>
    </row>
    <row r="155" spans="1:5" ht="15.75" thickBot="1" x14ac:dyDescent="0.3">
      <c r="A155" s="26" t="s">
        <v>311</v>
      </c>
      <c r="B155" s="14"/>
      <c r="C155" s="14"/>
      <c r="D155" s="14"/>
      <c r="E155" s="14"/>
    </row>
    <row r="156" spans="1:5" ht="15.75" thickBot="1" x14ac:dyDescent="0.3">
      <c r="A156" s="26" t="s">
        <v>312</v>
      </c>
      <c r="B156" s="14"/>
      <c r="C156" s="14"/>
      <c r="D156" s="14"/>
      <c r="E156" s="14"/>
    </row>
    <row r="157" spans="1:5" ht="15.75" thickBot="1" x14ac:dyDescent="0.3">
      <c r="A157" s="26" t="s">
        <v>313</v>
      </c>
      <c r="B157" s="14"/>
      <c r="C157" s="14"/>
      <c r="D157" s="14"/>
      <c r="E157" s="14"/>
    </row>
    <row r="158" spans="1:5" ht="15.75" thickBot="1" x14ac:dyDescent="0.3">
      <c r="A158" s="13" t="s">
        <v>43</v>
      </c>
      <c r="B158" s="15">
        <f>B159+B160+B161+B162</f>
        <v>0</v>
      </c>
      <c r="C158" s="15">
        <f t="shared" ref="C158:E158" si="14">C159+C160+C161+C162</f>
        <v>0</v>
      </c>
      <c r="D158" s="15">
        <f t="shared" si="14"/>
        <v>0</v>
      </c>
      <c r="E158" s="15">
        <f t="shared" si="14"/>
        <v>0</v>
      </c>
    </row>
    <row r="159" spans="1:5" ht="15.75" thickBot="1" x14ac:dyDescent="0.3">
      <c r="A159" s="26" t="s">
        <v>296</v>
      </c>
      <c r="B159" s="15">
        <v>0</v>
      </c>
      <c r="C159" s="14">
        <v>0</v>
      </c>
      <c r="D159" s="14">
        <v>0</v>
      </c>
      <c r="E159" s="14"/>
    </row>
    <row r="160" spans="1:5" ht="15.75" thickBot="1" x14ac:dyDescent="0.3">
      <c r="A160" s="26" t="s">
        <v>311</v>
      </c>
      <c r="B160" s="15"/>
      <c r="C160" s="14"/>
      <c r="D160" s="14"/>
      <c r="E160" s="14"/>
    </row>
    <row r="161" spans="1:5" ht="15.75" thickBot="1" x14ac:dyDescent="0.3">
      <c r="A161" s="26" t="s">
        <v>312</v>
      </c>
      <c r="B161" s="15"/>
      <c r="C161" s="14"/>
      <c r="D161" s="14"/>
      <c r="E161" s="14"/>
    </row>
    <row r="162" spans="1:5" ht="15.75" thickBot="1" x14ac:dyDescent="0.3">
      <c r="A162" s="26" t="s">
        <v>313</v>
      </c>
      <c r="B162" s="15"/>
      <c r="C162" s="14"/>
      <c r="D162" s="14"/>
      <c r="E162" s="14"/>
    </row>
    <row r="163" spans="1:5" ht="15.75" thickBot="1" x14ac:dyDescent="0.3">
      <c r="A163" s="102" t="s">
        <v>31</v>
      </c>
      <c r="B163" s="15">
        <f>B153+B158</f>
        <v>0</v>
      </c>
      <c r="C163" s="15">
        <f t="shared" ref="C163:E163" si="15">C153+C158</f>
        <v>0</v>
      </c>
      <c r="D163" s="15">
        <f t="shared" si="15"/>
        <v>0</v>
      </c>
      <c r="E163" s="15">
        <f t="shared" si="15"/>
        <v>0</v>
      </c>
    </row>
    <row r="164" spans="1:5" ht="34.5" thickBot="1" x14ac:dyDescent="0.3">
      <c r="A164" s="7" t="s">
        <v>33</v>
      </c>
      <c r="B164" s="7" t="s">
        <v>403</v>
      </c>
      <c r="C164" s="101" t="s">
        <v>306</v>
      </c>
      <c r="D164" s="1429"/>
      <c r="E164" s="1430"/>
    </row>
    <row r="165" spans="1:5" ht="17.25" customHeight="1" thickBot="1" x14ac:dyDescent="0.3">
      <c r="A165" s="5" t="s">
        <v>15</v>
      </c>
      <c r="B165" s="1411" t="s">
        <v>62</v>
      </c>
      <c r="C165" s="1412"/>
      <c r="D165" s="1412"/>
      <c r="E165" s="1413"/>
    </row>
    <row r="166" spans="1:5" ht="15.75" thickBot="1" x14ac:dyDescent="0.3">
      <c r="A166" s="5" t="s">
        <v>16</v>
      </c>
      <c r="B166" s="1406" t="s">
        <v>408</v>
      </c>
      <c r="C166" s="1407"/>
      <c r="D166" s="1407"/>
      <c r="E166" s="1408"/>
    </row>
    <row r="167" spans="1:5" ht="12.75" customHeight="1" x14ac:dyDescent="0.25">
      <c r="A167" s="1381"/>
      <c r="B167" s="8">
        <v>2019</v>
      </c>
      <c r="C167" s="8">
        <v>2020</v>
      </c>
      <c r="D167" s="8">
        <v>2021</v>
      </c>
      <c r="E167" s="8">
        <v>2022</v>
      </c>
    </row>
    <row r="168" spans="1:5" ht="9" customHeight="1" thickBot="1" x14ac:dyDescent="0.3">
      <c r="A168" s="1382"/>
      <c r="B168" s="9" t="s">
        <v>8</v>
      </c>
      <c r="C168" s="9" t="s">
        <v>9</v>
      </c>
      <c r="D168" s="9" t="s">
        <v>9</v>
      </c>
      <c r="E168" s="9" t="s">
        <v>9</v>
      </c>
    </row>
    <row r="169" spans="1:5" ht="15.75" thickBot="1" x14ac:dyDescent="0.3">
      <c r="A169" s="5" t="s">
        <v>17</v>
      </c>
      <c r="B169" s="5"/>
      <c r="C169" s="407">
        <v>0</v>
      </c>
      <c r="D169" s="5"/>
      <c r="E169" s="5"/>
    </row>
    <row r="170" spans="1:5" ht="15.75" thickBot="1" x14ac:dyDescent="0.3">
      <c r="A170" s="5" t="s">
        <v>18</v>
      </c>
      <c r="B170" s="10"/>
      <c r="C170" s="10">
        <f>C188</f>
        <v>0</v>
      </c>
      <c r="D170" s="10"/>
      <c r="E170" s="10"/>
    </row>
    <row r="171" spans="1:5" ht="15.75" thickBot="1" x14ac:dyDescent="0.3">
      <c r="A171" s="5" t="s">
        <v>19</v>
      </c>
      <c r="B171" s="10" t="e">
        <f>B170/B169</f>
        <v>#DIV/0!</v>
      </c>
      <c r="C171" s="10" t="e">
        <f t="shared" ref="C171:E171" si="16">C170/C169</f>
        <v>#DIV/0!</v>
      </c>
      <c r="D171" s="10" t="e">
        <f t="shared" si="16"/>
        <v>#DIV/0!</v>
      </c>
      <c r="E171" s="10" t="e">
        <f t="shared" si="16"/>
        <v>#DIV/0!</v>
      </c>
    </row>
    <row r="172" spans="1:5" ht="15.75" thickBot="1" x14ac:dyDescent="0.3">
      <c r="A172" s="5" t="s">
        <v>20</v>
      </c>
      <c r="B172" s="407" t="s">
        <v>21</v>
      </c>
      <c r="C172" s="11" t="e">
        <f>C169/B169-1</f>
        <v>#DIV/0!</v>
      </c>
      <c r="D172" s="11" t="e">
        <f t="shared" ref="D172:E174" si="17">D169/C169-1</f>
        <v>#DIV/0!</v>
      </c>
      <c r="E172" s="11" t="e">
        <f t="shared" si="17"/>
        <v>#DIV/0!</v>
      </c>
    </row>
    <row r="173" spans="1:5" ht="15.75" thickBot="1" x14ac:dyDescent="0.3">
      <c r="A173" s="5" t="s">
        <v>22</v>
      </c>
      <c r="B173" s="407" t="s">
        <v>21</v>
      </c>
      <c r="C173" s="11" t="e">
        <f>C170/B170-1</f>
        <v>#DIV/0!</v>
      </c>
      <c r="D173" s="11" t="e">
        <f t="shared" si="17"/>
        <v>#DIV/0!</v>
      </c>
      <c r="E173" s="11" t="e">
        <f t="shared" si="17"/>
        <v>#DIV/0!</v>
      </c>
    </row>
    <row r="174" spans="1:5" ht="15.75" thickBot="1" x14ac:dyDescent="0.3">
      <c r="A174" s="5" t="s">
        <v>23</v>
      </c>
      <c r="B174" s="407" t="s">
        <v>21</v>
      </c>
      <c r="C174" s="11" t="e">
        <f>C171/B171-1</f>
        <v>#DIV/0!</v>
      </c>
      <c r="D174" s="11" t="e">
        <f t="shared" si="17"/>
        <v>#DIV/0!</v>
      </c>
      <c r="E174" s="11" t="e">
        <f t="shared" si="17"/>
        <v>#DIV/0!</v>
      </c>
    </row>
    <row r="175" spans="1:5" ht="15.75" thickBot="1" x14ac:dyDescent="0.3">
      <c r="A175" s="1378" t="s">
        <v>227</v>
      </c>
      <c r="B175" s="1379"/>
      <c r="C175" s="1379"/>
      <c r="D175" s="1379"/>
      <c r="E175" s="1380"/>
    </row>
    <row r="176" spans="1:5" ht="12.75" customHeight="1" x14ac:dyDescent="0.25">
      <c r="A176" s="1381"/>
      <c r="B176" s="8">
        <v>2019</v>
      </c>
      <c r="C176" s="8">
        <v>2020</v>
      </c>
      <c r="D176" s="8">
        <v>2021</v>
      </c>
      <c r="E176" s="8">
        <v>2022</v>
      </c>
    </row>
    <row r="177" spans="1:5" ht="9" customHeight="1" thickBot="1" x14ac:dyDescent="0.3">
      <c r="A177" s="1382"/>
      <c r="B177" s="9" t="s">
        <v>8</v>
      </c>
      <c r="C177" s="9" t="s">
        <v>9</v>
      </c>
      <c r="D177" s="9" t="s">
        <v>9</v>
      </c>
      <c r="E177" s="9" t="s">
        <v>9</v>
      </c>
    </row>
    <row r="178" spans="1:5" ht="15.75" thickBot="1" x14ac:dyDescent="0.3">
      <c r="A178" s="13" t="s">
        <v>42</v>
      </c>
      <c r="B178" s="14">
        <f>B179+B180+B181+B182</f>
        <v>0</v>
      </c>
      <c r="C178" s="14">
        <f t="shared" ref="C178:E178" si="18">C179+C180+C181+C182</f>
        <v>0</v>
      </c>
      <c r="D178" s="14">
        <f t="shared" si="18"/>
        <v>0</v>
      </c>
      <c r="E178" s="14">
        <f t="shared" si="18"/>
        <v>0</v>
      </c>
    </row>
    <row r="179" spans="1:5" ht="15.75" thickBot="1" x14ac:dyDescent="0.3">
      <c r="A179" s="26" t="s">
        <v>296</v>
      </c>
      <c r="B179" s="14"/>
      <c r="C179" s="14"/>
      <c r="D179" s="14"/>
      <c r="E179" s="14"/>
    </row>
    <row r="180" spans="1:5" ht="15.75" thickBot="1" x14ac:dyDescent="0.3">
      <c r="A180" s="26" t="s">
        <v>311</v>
      </c>
      <c r="B180" s="14"/>
      <c r="C180" s="14"/>
      <c r="D180" s="14"/>
      <c r="E180" s="14"/>
    </row>
    <row r="181" spans="1:5" ht="15.75" thickBot="1" x14ac:dyDescent="0.3">
      <c r="A181" s="26" t="s">
        <v>312</v>
      </c>
      <c r="B181" s="14"/>
      <c r="C181" s="14"/>
      <c r="D181" s="14"/>
      <c r="E181" s="14"/>
    </row>
    <row r="182" spans="1:5" ht="15.75" thickBot="1" x14ac:dyDescent="0.3">
      <c r="A182" s="26" t="s">
        <v>313</v>
      </c>
      <c r="B182" s="14"/>
      <c r="C182" s="14"/>
      <c r="D182" s="14"/>
      <c r="E182" s="14"/>
    </row>
    <row r="183" spans="1:5" ht="15.75" thickBot="1" x14ac:dyDescent="0.3">
      <c r="A183" s="13" t="s">
        <v>43</v>
      </c>
      <c r="B183" s="15">
        <f>B184+B185+B186+B187</f>
        <v>0</v>
      </c>
      <c r="C183" s="15">
        <f t="shared" ref="C183:E183" si="19">C184+C185+C186+C187</f>
        <v>0</v>
      </c>
      <c r="D183" s="15">
        <f t="shared" si="19"/>
        <v>0</v>
      </c>
      <c r="E183" s="15">
        <f t="shared" si="19"/>
        <v>0</v>
      </c>
    </row>
    <row r="184" spans="1:5" ht="15.75" thickBot="1" x14ac:dyDescent="0.3">
      <c r="A184" s="26" t="s">
        <v>296</v>
      </c>
      <c r="B184" s="15"/>
      <c r="C184" s="31">
        <v>0</v>
      </c>
      <c r="D184" s="14"/>
      <c r="E184" s="14"/>
    </row>
    <row r="185" spans="1:5" ht="15.75" thickBot="1" x14ac:dyDescent="0.3">
      <c r="A185" s="26" t="s">
        <v>311</v>
      </c>
      <c r="B185" s="15"/>
      <c r="C185" s="14"/>
      <c r="D185" s="14"/>
      <c r="E185" s="14"/>
    </row>
    <row r="186" spans="1:5" ht="15.75" thickBot="1" x14ac:dyDescent="0.3">
      <c r="A186" s="26" t="s">
        <v>312</v>
      </c>
      <c r="B186" s="15"/>
      <c r="C186" s="14"/>
      <c r="D186" s="14"/>
      <c r="E186" s="14"/>
    </row>
    <row r="187" spans="1:5" ht="15.75" thickBot="1" x14ac:dyDescent="0.3">
      <c r="A187" s="26" t="s">
        <v>313</v>
      </c>
      <c r="B187" s="15"/>
      <c r="C187" s="14"/>
      <c r="D187" s="14"/>
      <c r="E187" s="14"/>
    </row>
    <row r="188" spans="1:5" ht="15.75" thickBot="1" x14ac:dyDescent="0.3">
      <c r="A188" s="102" t="s">
        <v>315</v>
      </c>
      <c r="B188" s="15">
        <f>B178+B183</f>
        <v>0</v>
      </c>
      <c r="C188" s="15">
        <f t="shared" ref="C188:E188" si="20">C178+C183</f>
        <v>0</v>
      </c>
      <c r="D188" s="15">
        <f t="shared" si="20"/>
        <v>0</v>
      </c>
      <c r="E188" s="15">
        <f t="shared" si="20"/>
        <v>0</v>
      </c>
    </row>
    <row r="189" spans="1:5" ht="34.5" hidden="1" thickBot="1" x14ac:dyDescent="0.3">
      <c r="A189" s="7" t="s">
        <v>74</v>
      </c>
      <c r="B189" s="105"/>
      <c r="C189" s="103" t="s">
        <v>306</v>
      </c>
      <c r="D189" s="106"/>
      <c r="E189" s="107"/>
    </row>
    <row r="190" spans="1:5" ht="17.25" hidden="1" customHeight="1" thickBot="1" x14ac:dyDescent="0.3">
      <c r="A190" s="5" t="s">
        <v>15</v>
      </c>
      <c r="B190" s="1411"/>
      <c r="C190" s="1412"/>
      <c r="D190" s="1412"/>
      <c r="E190" s="1413"/>
    </row>
    <row r="191" spans="1:5" ht="15.75" hidden="1" thickBot="1" x14ac:dyDescent="0.3">
      <c r="A191" s="5" t="s">
        <v>16</v>
      </c>
      <c r="B191" s="1406"/>
      <c r="C191" s="1407"/>
      <c r="D191" s="1407"/>
      <c r="E191" s="1408"/>
    </row>
    <row r="192" spans="1:5" ht="12.75" hidden="1" customHeight="1" x14ac:dyDescent="0.25">
      <c r="A192" s="1381"/>
      <c r="B192" s="8">
        <v>2018</v>
      </c>
      <c r="C192" s="8">
        <v>2019</v>
      </c>
      <c r="D192" s="8">
        <v>2020</v>
      </c>
      <c r="E192" s="8">
        <v>2021</v>
      </c>
    </row>
    <row r="193" spans="1:5" ht="9" hidden="1" customHeight="1" thickBot="1" x14ac:dyDescent="0.3">
      <c r="A193" s="1382"/>
      <c r="B193" s="9" t="s">
        <v>8</v>
      </c>
      <c r="C193" s="9" t="s">
        <v>9</v>
      </c>
      <c r="D193" s="9" t="s">
        <v>9</v>
      </c>
      <c r="E193" s="9" t="s">
        <v>9</v>
      </c>
    </row>
    <row r="194" spans="1:5" ht="15.75" hidden="1" thickBot="1" x14ac:dyDescent="0.3">
      <c r="A194" s="5" t="s">
        <v>17</v>
      </c>
      <c r="B194" s="5"/>
      <c r="C194" s="5"/>
      <c r="D194" s="5"/>
      <c r="E194" s="5"/>
    </row>
    <row r="195" spans="1:5" ht="15.75" hidden="1" thickBot="1" x14ac:dyDescent="0.3">
      <c r="A195" s="5" t="s">
        <v>18</v>
      </c>
      <c r="B195" s="10">
        <f>B213</f>
        <v>0</v>
      </c>
      <c r="C195" s="10">
        <f t="shared" ref="C195:E195" si="21">C213</f>
        <v>0</v>
      </c>
      <c r="D195" s="10">
        <f t="shared" si="21"/>
        <v>0</v>
      </c>
      <c r="E195" s="10">
        <f t="shared" si="21"/>
        <v>0</v>
      </c>
    </row>
    <row r="196" spans="1:5" ht="15.75" hidden="1" thickBot="1" x14ac:dyDescent="0.3">
      <c r="A196" s="5" t="s">
        <v>19</v>
      </c>
      <c r="B196" s="10" t="e">
        <f>B195/B194</f>
        <v>#DIV/0!</v>
      </c>
      <c r="C196" s="10" t="e">
        <f t="shared" ref="C196:E196" si="22">C195/C194</f>
        <v>#DIV/0!</v>
      </c>
      <c r="D196" s="10" t="e">
        <f t="shared" si="22"/>
        <v>#DIV/0!</v>
      </c>
      <c r="E196" s="10" t="e">
        <f t="shared" si="22"/>
        <v>#DIV/0!</v>
      </c>
    </row>
    <row r="197" spans="1:5" ht="15.75" hidden="1" thickBot="1" x14ac:dyDescent="0.3">
      <c r="A197" s="5" t="s">
        <v>20</v>
      </c>
      <c r="B197" s="407" t="s">
        <v>21</v>
      </c>
      <c r="C197" s="11" t="e">
        <f>C194/B194-1</f>
        <v>#DIV/0!</v>
      </c>
      <c r="D197" s="11" t="e">
        <f t="shared" ref="D197:E199" si="23">D194/C194-1</f>
        <v>#DIV/0!</v>
      </c>
      <c r="E197" s="11" t="e">
        <f t="shared" si="23"/>
        <v>#DIV/0!</v>
      </c>
    </row>
    <row r="198" spans="1:5" ht="15.75" hidden="1" thickBot="1" x14ac:dyDescent="0.3">
      <c r="A198" s="5" t="s">
        <v>22</v>
      </c>
      <c r="B198" s="407" t="s">
        <v>21</v>
      </c>
      <c r="C198" s="11" t="e">
        <f>C195/B195-1</f>
        <v>#DIV/0!</v>
      </c>
      <c r="D198" s="11" t="e">
        <f t="shared" si="23"/>
        <v>#DIV/0!</v>
      </c>
      <c r="E198" s="11" t="e">
        <f t="shared" si="23"/>
        <v>#DIV/0!</v>
      </c>
    </row>
    <row r="199" spans="1:5" ht="15.75" hidden="1" thickBot="1" x14ac:dyDescent="0.3">
      <c r="A199" s="5" t="s">
        <v>23</v>
      </c>
      <c r="B199" s="407" t="s">
        <v>21</v>
      </c>
      <c r="C199" s="11" t="e">
        <f>C196/B196-1</f>
        <v>#DIV/0!</v>
      </c>
      <c r="D199" s="11" t="e">
        <f t="shared" si="23"/>
        <v>#DIV/0!</v>
      </c>
      <c r="E199" s="11" t="e">
        <f t="shared" si="23"/>
        <v>#DIV/0!</v>
      </c>
    </row>
    <row r="200" spans="1:5" ht="15.75" hidden="1" thickBot="1" x14ac:dyDescent="0.3">
      <c r="A200" s="1378" t="s">
        <v>335</v>
      </c>
      <c r="B200" s="1379"/>
      <c r="C200" s="1379"/>
      <c r="D200" s="1379"/>
      <c r="E200" s="1380"/>
    </row>
    <row r="201" spans="1:5" ht="12.75" hidden="1" customHeight="1" x14ac:dyDescent="0.25">
      <c r="A201" s="1381"/>
      <c r="B201" s="8">
        <v>2018</v>
      </c>
      <c r="C201" s="8">
        <v>2019</v>
      </c>
      <c r="D201" s="8">
        <v>2020</v>
      </c>
      <c r="E201" s="8">
        <v>2021</v>
      </c>
    </row>
    <row r="202" spans="1:5" ht="9" hidden="1" customHeight="1" thickBot="1" x14ac:dyDescent="0.3">
      <c r="A202" s="1382"/>
      <c r="B202" s="9" t="s">
        <v>8</v>
      </c>
      <c r="C202" s="9" t="s">
        <v>9</v>
      </c>
      <c r="D202" s="9" t="s">
        <v>9</v>
      </c>
      <c r="E202" s="9" t="s">
        <v>9</v>
      </c>
    </row>
    <row r="203" spans="1:5" ht="15.75" hidden="1" thickBot="1" x14ac:dyDescent="0.3">
      <c r="A203" s="13" t="s">
        <v>42</v>
      </c>
      <c r="B203" s="14">
        <f>B204+B205+B206+B207</f>
        <v>0</v>
      </c>
      <c r="C203" s="14">
        <f t="shared" ref="C203:E203" si="24">C204+C205+C206+C207</f>
        <v>0</v>
      </c>
      <c r="D203" s="14">
        <f t="shared" si="24"/>
        <v>0</v>
      </c>
      <c r="E203" s="14">
        <f t="shared" si="24"/>
        <v>0</v>
      </c>
    </row>
    <row r="204" spans="1:5" ht="15.75" hidden="1" thickBot="1" x14ac:dyDescent="0.3">
      <c r="A204" s="26" t="s">
        <v>296</v>
      </c>
      <c r="B204" s="14"/>
      <c r="C204" s="14"/>
      <c r="D204" s="14"/>
      <c r="E204" s="14"/>
    </row>
    <row r="205" spans="1:5" ht="15.75" hidden="1" thickBot="1" x14ac:dyDescent="0.3">
      <c r="A205" s="26" t="s">
        <v>311</v>
      </c>
      <c r="B205" s="14"/>
      <c r="C205" s="14"/>
      <c r="D205" s="14"/>
      <c r="E205" s="14"/>
    </row>
    <row r="206" spans="1:5" ht="15.75" hidden="1" thickBot="1" x14ac:dyDescent="0.3">
      <c r="A206" s="26" t="s">
        <v>312</v>
      </c>
      <c r="B206" s="14"/>
      <c r="C206" s="14"/>
      <c r="D206" s="14"/>
      <c r="E206" s="14"/>
    </row>
    <row r="207" spans="1:5" ht="15.75" hidden="1" thickBot="1" x14ac:dyDescent="0.3">
      <c r="A207" s="26" t="s">
        <v>313</v>
      </c>
      <c r="B207" s="14"/>
      <c r="C207" s="14"/>
      <c r="D207" s="14"/>
      <c r="E207" s="14"/>
    </row>
    <row r="208" spans="1:5" ht="15.75" hidden="1" thickBot="1" x14ac:dyDescent="0.3">
      <c r="A208" s="13" t="s">
        <v>43</v>
      </c>
      <c r="B208" s="15">
        <f>B209+B210+B211+B212</f>
        <v>0</v>
      </c>
      <c r="C208" s="15">
        <f t="shared" ref="C208:E208" si="25">C209+C210+C211+C212</f>
        <v>0</v>
      </c>
      <c r="D208" s="15">
        <f t="shared" si="25"/>
        <v>0</v>
      </c>
      <c r="E208" s="15">
        <f t="shared" si="25"/>
        <v>0</v>
      </c>
    </row>
    <row r="209" spans="1:5" ht="15.75" hidden="1" thickBot="1" x14ac:dyDescent="0.3">
      <c r="A209" s="26" t="s">
        <v>296</v>
      </c>
      <c r="B209" s="15"/>
      <c r="C209" s="14"/>
      <c r="D209" s="14"/>
      <c r="E209" s="14"/>
    </row>
    <row r="210" spans="1:5" ht="15.75" hidden="1" thickBot="1" x14ac:dyDescent="0.3">
      <c r="A210" s="26" t="s">
        <v>311</v>
      </c>
      <c r="B210" s="15"/>
      <c r="C210" s="14"/>
      <c r="D210" s="14"/>
      <c r="E210" s="14"/>
    </row>
    <row r="211" spans="1:5" ht="15.75" hidden="1" thickBot="1" x14ac:dyDescent="0.3">
      <c r="A211" s="26" t="s">
        <v>312</v>
      </c>
      <c r="B211" s="15"/>
      <c r="C211" s="14"/>
      <c r="D211" s="14"/>
      <c r="E211" s="14"/>
    </row>
    <row r="212" spans="1:5" ht="15.75" hidden="1" thickBot="1" x14ac:dyDescent="0.3">
      <c r="A212" s="26" t="s">
        <v>313</v>
      </c>
      <c r="B212" s="15"/>
      <c r="C212" s="14"/>
      <c r="D212" s="14"/>
      <c r="E212" s="14"/>
    </row>
    <row r="213" spans="1:5" ht="15.75" hidden="1" thickBot="1" x14ac:dyDescent="0.3">
      <c r="A213" s="16" t="s">
        <v>336</v>
      </c>
      <c r="B213" s="15">
        <f>B203+B208</f>
        <v>0</v>
      </c>
      <c r="C213" s="15">
        <f t="shared" ref="C213:E213" si="26">C203+C208</f>
        <v>0</v>
      </c>
      <c r="D213" s="15">
        <f t="shared" si="26"/>
        <v>0</v>
      </c>
      <c r="E213" s="15">
        <f t="shared" si="26"/>
        <v>0</v>
      </c>
    </row>
    <row r="214" spans="1:5" ht="25.5" customHeight="1" thickBot="1" x14ac:dyDescent="0.3">
      <c r="A214" s="108" t="s">
        <v>45</v>
      </c>
      <c r="B214" s="1427"/>
      <c r="C214" s="1429"/>
      <c r="D214" s="1429"/>
      <c r="E214" s="1430"/>
    </row>
    <row r="215" spans="1:5" ht="34.5" thickBot="1" x14ac:dyDescent="0.3">
      <c r="A215" s="7" t="s">
        <v>179</v>
      </c>
      <c r="B215" s="105"/>
      <c r="C215" s="103" t="s">
        <v>306</v>
      </c>
      <c r="D215" s="106"/>
      <c r="E215" s="107"/>
    </row>
    <row r="216" spans="1:5" ht="17.25" customHeight="1" thickBot="1" x14ac:dyDescent="0.3">
      <c r="A216" s="5" t="s">
        <v>15</v>
      </c>
      <c r="B216" s="1411"/>
      <c r="C216" s="1412"/>
      <c r="D216" s="1412"/>
      <c r="E216" s="1413"/>
    </row>
    <row r="217" spans="1:5" ht="15.75" thickBot="1" x14ac:dyDescent="0.3">
      <c r="A217" s="5" t="s">
        <v>16</v>
      </c>
      <c r="B217" s="1551"/>
      <c r="C217" s="1407"/>
      <c r="D217" s="1407"/>
      <c r="E217" s="1408"/>
    </row>
    <row r="218" spans="1:5" ht="12.75" customHeight="1" x14ac:dyDescent="0.25">
      <c r="A218" s="1381"/>
      <c r="B218" s="8">
        <v>2019</v>
      </c>
      <c r="C218" s="8">
        <v>2020</v>
      </c>
      <c r="D218" s="8">
        <v>2021</v>
      </c>
      <c r="E218" s="8">
        <v>2022</v>
      </c>
    </row>
    <row r="219" spans="1:5" ht="9" customHeight="1" thickBot="1" x14ac:dyDescent="0.3">
      <c r="A219" s="1382"/>
      <c r="B219" s="9" t="s">
        <v>8</v>
      </c>
      <c r="C219" s="9" t="s">
        <v>9</v>
      </c>
      <c r="D219" s="9" t="s">
        <v>9</v>
      </c>
      <c r="E219" s="9" t="s">
        <v>9</v>
      </c>
    </row>
    <row r="220" spans="1:5" ht="15.75" thickBot="1" x14ac:dyDescent="0.3">
      <c r="A220" s="5" t="s">
        <v>17</v>
      </c>
      <c r="B220" s="5">
        <v>0</v>
      </c>
      <c r="C220" s="407">
        <v>0</v>
      </c>
      <c r="D220" s="407">
        <v>0</v>
      </c>
      <c r="E220" s="5">
        <v>0</v>
      </c>
    </row>
    <row r="221" spans="1:5" ht="15.75" thickBot="1" x14ac:dyDescent="0.3">
      <c r="A221" s="5" t="s">
        <v>18</v>
      </c>
      <c r="B221" s="10">
        <f>B239</f>
        <v>0</v>
      </c>
      <c r="C221" s="10">
        <f t="shared" ref="C221:E221" si="27">C239</f>
        <v>0</v>
      </c>
      <c r="D221" s="10">
        <f t="shared" si="27"/>
        <v>0</v>
      </c>
      <c r="E221" s="10">
        <f t="shared" si="27"/>
        <v>0</v>
      </c>
    </row>
    <row r="222" spans="1:5" ht="15.75" thickBot="1" x14ac:dyDescent="0.3">
      <c r="A222" s="5" t="s">
        <v>19</v>
      </c>
      <c r="B222" s="10" t="e">
        <f>B221/B220</f>
        <v>#DIV/0!</v>
      </c>
      <c r="C222" s="10" t="e">
        <f t="shared" ref="C222:E222" si="28">C221/C220</f>
        <v>#DIV/0!</v>
      </c>
      <c r="D222" s="10" t="e">
        <f t="shared" si="28"/>
        <v>#DIV/0!</v>
      </c>
      <c r="E222" s="10" t="e">
        <f t="shared" si="28"/>
        <v>#DIV/0!</v>
      </c>
    </row>
    <row r="223" spans="1:5" ht="15.75" thickBot="1" x14ac:dyDescent="0.3">
      <c r="A223" s="5" t="s">
        <v>20</v>
      </c>
      <c r="B223" s="407" t="s">
        <v>21</v>
      </c>
      <c r="C223" s="11" t="e">
        <f>C220/B220-1</f>
        <v>#DIV/0!</v>
      </c>
      <c r="D223" s="11" t="e">
        <f t="shared" ref="D223:E225" si="29">D220/C220-1</f>
        <v>#DIV/0!</v>
      </c>
      <c r="E223" s="11" t="e">
        <f t="shared" si="29"/>
        <v>#DIV/0!</v>
      </c>
    </row>
    <row r="224" spans="1:5" ht="15.75" thickBot="1" x14ac:dyDescent="0.3">
      <c r="A224" s="5" t="s">
        <v>22</v>
      </c>
      <c r="B224" s="407" t="s">
        <v>21</v>
      </c>
      <c r="C224" s="11" t="e">
        <f>C221/B221-1</f>
        <v>#DIV/0!</v>
      </c>
      <c r="D224" s="11" t="e">
        <f t="shared" si="29"/>
        <v>#DIV/0!</v>
      </c>
      <c r="E224" s="11" t="e">
        <f t="shared" si="29"/>
        <v>#DIV/0!</v>
      </c>
    </row>
    <row r="225" spans="1:5" ht="15.75" thickBot="1" x14ac:dyDescent="0.3">
      <c r="A225" s="5" t="s">
        <v>23</v>
      </c>
      <c r="B225" s="407" t="s">
        <v>21</v>
      </c>
      <c r="C225" s="11" t="e">
        <f>C222/B222-1</f>
        <v>#DIV/0!</v>
      </c>
      <c r="D225" s="11" t="e">
        <f t="shared" si="29"/>
        <v>#DIV/0!</v>
      </c>
      <c r="E225" s="11" t="e">
        <f t="shared" si="29"/>
        <v>#DIV/0!</v>
      </c>
    </row>
    <row r="226" spans="1:5" ht="15.75" thickBot="1" x14ac:dyDescent="0.3">
      <c r="A226" s="1378" t="s">
        <v>166</v>
      </c>
      <c r="B226" s="1379"/>
      <c r="C226" s="1379"/>
      <c r="D226" s="1379"/>
      <c r="E226" s="1380"/>
    </row>
    <row r="227" spans="1:5" ht="12.75" customHeight="1" x14ac:dyDescent="0.25">
      <c r="A227" s="1381"/>
      <c r="B227" s="8">
        <v>2019</v>
      </c>
      <c r="C227" s="8">
        <v>2020</v>
      </c>
      <c r="D227" s="8">
        <v>2021</v>
      </c>
      <c r="E227" s="8">
        <v>2022</v>
      </c>
    </row>
    <row r="228" spans="1:5" ht="9" customHeight="1" thickBot="1" x14ac:dyDescent="0.3">
      <c r="A228" s="1382"/>
      <c r="B228" s="9" t="s">
        <v>8</v>
      </c>
      <c r="C228" s="9" t="s">
        <v>9</v>
      </c>
      <c r="D228" s="9" t="s">
        <v>9</v>
      </c>
      <c r="E228" s="9" t="s">
        <v>9</v>
      </c>
    </row>
    <row r="229" spans="1:5" ht="15.75" thickBot="1" x14ac:dyDescent="0.3">
      <c r="A229" s="13" t="s">
        <v>42</v>
      </c>
      <c r="B229" s="14">
        <f>B230+B231+B232+B233</f>
        <v>0</v>
      </c>
      <c r="C229" s="14">
        <f t="shared" ref="C229:E229" si="30">C230+C231+C232+C233</f>
        <v>0</v>
      </c>
      <c r="D229" s="14">
        <f t="shared" si="30"/>
        <v>0</v>
      </c>
      <c r="E229" s="14">
        <f t="shared" si="30"/>
        <v>0</v>
      </c>
    </row>
    <row r="230" spans="1:5" ht="15.75" thickBot="1" x14ac:dyDescent="0.3">
      <c r="A230" s="26" t="s">
        <v>296</v>
      </c>
      <c r="B230" s="14"/>
      <c r="C230" s="14"/>
      <c r="D230" s="14"/>
      <c r="E230" s="14"/>
    </row>
    <row r="231" spans="1:5" ht="15.75" thickBot="1" x14ac:dyDescent="0.3">
      <c r="A231" s="26" t="s">
        <v>311</v>
      </c>
      <c r="B231" s="14"/>
      <c r="C231" s="14"/>
      <c r="D231" s="14"/>
      <c r="E231" s="14"/>
    </row>
    <row r="232" spans="1:5" ht="15.75" thickBot="1" x14ac:dyDescent="0.3">
      <c r="A232" s="26" t="s">
        <v>312</v>
      </c>
      <c r="B232" s="14"/>
      <c r="C232" s="14"/>
      <c r="D232" s="14"/>
      <c r="E232" s="14"/>
    </row>
    <row r="233" spans="1:5" ht="15.75" thickBot="1" x14ac:dyDescent="0.3">
      <c r="A233" s="26" t="s">
        <v>313</v>
      </c>
      <c r="B233" s="14"/>
      <c r="C233" s="14"/>
      <c r="D233" s="14"/>
      <c r="E233" s="14"/>
    </row>
    <row r="234" spans="1:5" ht="15.75" thickBot="1" x14ac:dyDescent="0.3">
      <c r="A234" s="13" t="s">
        <v>43</v>
      </c>
      <c r="B234" s="15">
        <f>B235+B236+B237+B238</f>
        <v>0</v>
      </c>
      <c r="C234" s="15">
        <f t="shared" ref="C234:E234" si="31">C235+C236+C237+C238</f>
        <v>0</v>
      </c>
      <c r="D234" s="15">
        <f t="shared" si="31"/>
        <v>0</v>
      </c>
      <c r="E234" s="15">
        <f t="shared" si="31"/>
        <v>0</v>
      </c>
    </row>
    <row r="235" spans="1:5" ht="15.75" thickBot="1" x14ac:dyDescent="0.3">
      <c r="A235" s="26" t="s">
        <v>296</v>
      </c>
      <c r="B235" s="15"/>
      <c r="C235" s="15">
        <v>0</v>
      </c>
      <c r="D235" s="15">
        <v>0</v>
      </c>
      <c r="E235" s="15"/>
    </row>
    <row r="236" spans="1:5" ht="15.75" thickBot="1" x14ac:dyDescent="0.3">
      <c r="A236" s="26" t="s">
        <v>311</v>
      </c>
      <c r="B236" s="15"/>
      <c r="C236" s="15"/>
      <c r="D236" s="15"/>
      <c r="E236" s="15"/>
    </row>
    <row r="237" spans="1:5" ht="15.75" thickBot="1" x14ac:dyDescent="0.3">
      <c r="A237" s="26" t="s">
        <v>312</v>
      </c>
      <c r="B237" s="15"/>
      <c r="C237" s="15"/>
      <c r="D237" s="15"/>
      <c r="E237" s="15"/>
    </row>
    <row r="238" spans="1:5" ht="15.75" thickBot="1" x14ac:dyDescent="0.3">
      <c r="A238" s="26" t="s">
        <v>313</v>
      </c>
      <c r="B238" s="15"/>
      <c r="C238" s="15"/>
      <c r="D238" s="15"/>
      <c r="E238" s="15"/>
    </row>
    <row r="239" spans="1:5" ht="15.75" thickBot="1" x14ac:dyDescent="0.3">
      <c r="A239" s="16" t="s">
        <v>53</v>
      </c>
      <c r="B239" s="15">
        <f>B229+B234</f>
        <v>0</v>
      </c>
      <c r="C239" s="15">
        <f t="shared" ref="C239:E239" si="32">C229+C234</f>
        <v>0</v>
      </c>
      <c r="D239" s="15">
        <f t="shared" si="32"/>
        <v>0</v>
      </c>
      <c r="E239" s="15">
        <f t="shared" si="32"/>
        <v>0</v>
      </c>
    </row>
    <row r="240" spans="1:5" ht="15.75" thickBot="1" x14ac:dyDescent="0.3">
      <c r="A240" s="1322" t="s">
        <v>46</v>
      </c>
      <c r="B240" s="1323"/>
      <c r="C240" s="1323"/>
      <c r="D240" s="1323"/>
      <c r="E240" s="1324"/>
    </row>
    <row r="241" spans="1:5" ht="15.75" thickBot="1" x14ac:dyDescent="0.3">
      <c r="A241" s="1322" t="s">
        <v>47</v>
      </c>
      <c r="B241" s="1323"/>
      <c r="C241" s="1323"/>
      <c r="D241" s="1323"/>
      <c r="E241" s="1324"/>
    </row>
    <row r="242" spans="1:5" ht="15.75" thickBot="1" x14ac:dyDescent="0.3">
      <c r="A242" s="7" t="s">
        <v>56</v>
      </c>
      <c r="B242" s="1432"/>
      <c r="C242" s="1433"/>
      <c r="D242" s="1433"/>
      <c r="E242" s="1434"/>
    </row>
    <row r="243" spans="1:5" ht="30.75" customHeight="1" thickBot="1" x14ac:dyDescent="0.3">
      <c r="A243" s="7" t="s">
        <v>82</v>
      </c>
      <c r="B243" s="47" t="s">
        <v>1115</v>
      </c>
      <c r="C243" s="101" t="s">
        <v>306</v>
      </c>
      <c r="D243" s="1429"/>
      <c r="E243" s="1430"/>
    </row>
    <row r="244" spans="1:5" ht="15.75" thickBot="1" x14ac:dyDescent="0.3">
      <c r="A244" s="112"/>
      <c r="B244" s="1427"/>
      <c r="C244" s="1431"/>
      <c r="D244" s="1429"/>
      <c r="E244" s="1430"/>
    </row>
    <row r="245" spans="1:5" ht="27.75" customHeight="1" thickBot="1" x14ac:dyDescent="0.3">
      <c r="A245" s="5" t="s">
        <v>15</v>
      </c>
      <c r="B245" s="1411" t="s">
        <v>1116</v>
      </c>
      <c r="C245" s="1412"/>
      <c r="D245" s="1412"/>
      <c r="E245" s="1413"/>
    </row>
    <row r="246" spans="1:5" ht="15.75" thickBot="1" x14ac:dyDescent="0.3">
      <c r="A246" s="5" t="s">
        <v>16</v>
      </c>
      <c r="B246" s="1406"/>
      <c r="C246" s="1407"/>
      <c r="D246" s="1407"/>
      <c r="E246" s="1408"/>
    </row>
    <row r="247" spans="1:5" ht="12.75" customHeight="1" x14ac:dyDescent="0.25">
      <c r="A247" s="1381"/>
      <c r="B247" s="8">
        <v>2019</v>
      </c>
      <c r="C247" s="8">
        <v>2020</v>
      </c>
      <c r="D247" s="8">
        <v>2021</v>
      </c>
      <c r="E247" s="8">
        <v>2022</v>
      </c>
    </row>
    <row r="248" spans="1:5" ht="9" customHeight="1" thickBot="1" x14ac:dyDescent="0.3">
      <c r="A248" s="1382"/>
      <c r="B248" s="9" t="s">
        <v>8</v>
      </c>
      <c r="C248" s="9" t="s">
        <v>9</v>
      </c>
      <c r="D248" s="9" t="s">
        <v>9</v>
      </c>
      <c r="E248" s="9" t="s">
        <v>9</v>
      </c>
    </row>
    <row r="249" spans="1:5" ht="15.75" thickBot="1" x14ac:dyDescent="0.3">
      <c r="A249" s="5" t="s">
        <v>17</v>
      </c>
      <c r="B249" s="10"/>
      <c r="C249" s="10"/>
      <c r="D249" s="10"/>
      <c r="E249" s="10"/>
    </row>
    <row r="250" spans="1:5" ht="15.75" thickBot="1" x14ac:dyDescent="0.3">
      <c r="A250" s="5" t="s">
        <v>18</v>
      </c>
      <c r="B250" s="10">
        <f>B313-B275</f>
        <v>0</v>
      </c>
      <c r="C250" s="10">
        <v>157069</v>
      </c>
      <c r="D250" s="10">
        <f>D268</f>
        <v>140000</v>
      </c>
      <c r="E250" s="10">
        <f>E268</f>
        <v>100000</v>
      </c>
    </row>
    <row r="251" spans="1:5" ht="15.75" thickBot="1" x14ac:dyDescent="0.3">
      <c r="A251" s="5" t="s">
        <v>19</v>
      </c>
      <c r="B251" s="10" t="e">
        <f>B250/B249</f>
        <v>#DIV/0!</v>
      </c>
      <c r="C251" s="10" t="e">
        <f t="shared" ref="C251:E251" si="33">C250/C249</f>
        <v>#DIV/0!</v>
      </c>
      <c r="D251" s="10" t="e">
        <f t="shared" si="33"/>
        <v>#DIV/0!</v>
      </c>
      <c r="E251" s="10" t="e">
        <f t="shared" si="33"/>
        <v>#DIV/0!</v>
      </c>
    </row>
    <row r="252" spans="1:5" ht="15.75" thickBot="1" x14ac:dyDescent="0.3">
      <c r="A252" s="5" t="s">
        <v>20</v>
      </c>
      <c r="B252" s="407" t="s">
        <v>21</v>
      </c>
      <c r="C252" s="11" t="e">
        <f>C249/B249-1</f>
        <v>#DIV/0!</v>
      </c>
      <c r="D252" s="11" t="e">
        <f t="shared" ref="D252:E254" si="34">D249/C249-1</f>
        <v>#DIV/0!</v>
      </c>
      <c r="E252" s="11" t="e">
        <f t="shared" si="34"/>
        <v>#DIV/0!</v>
      </c>
    </row>
    <row r="253" spans="1:5" ht="15.75" thickBot="1" x14ac:dyDescent="0.3">
      <c r="A253" s="5" t="s">
        <v>22</v>
      </c>
      <c r="B253" s="407" t="s">
        <v>21</v>
      </c>
      <c r="C253" s="11" t="e">
        <f>C250/B250-1</f>
        <v>#DIV/0!</v>
      </c>
      <c r="D253" s="11">
        <f t="shared" si="34"/>
        <v>-0.10867198492382324</v>
      </c>
      <c r="E253" s="11">
        <f t="shared" si="34"/>
        <v>-0.2857142857142857</v>
      </c>
    </row>
    <row r="254" spans="1:5" ht="15.75" thickBot="1" x14ac:dyDescent="0.3">
      <c r="A254" s="5" t="s">
        <v>23</v>
      </c>
      <c r="B254" s="407" t="s">
        <v>21</v>
      </c>
      <c r="C254" s="11" t="e">
        <f>C251/B251-1</f>
        <v>#DIV/0!</v>
      </c>
      <c r="D254" s="11" t="e">
        <f t="shared" si="34"/>
        <v>#DIV/0!</v>
      </c>
      <c r="E254" s="11" t="e">
        <f t="shared" si="34"/>
        <v>#DIV/0!</v>
      </c>
    </row>
    <row r="255" spans="1:5" ht="15.75" thickBot="1" x14ac:dyDescent="0.3">
      <c r="A255" s="1378" t="s">
        <v>167</v>
      </c>
      <c r="B255" s="1379"/>
      <c r="C255" s="1379"/>
      <c r="D255" s="1379"/>
      <c r="E255" s="1380"/>
    </row>
    <row r="256" spans="1:5" ht="12.75" customHeight="1" x14ac:dyDescent="0.25">
      <c r="A256" s="1381"/>
      <c r="B256" s="8">
        <v>2019</v>
      </c>
      <c r="C256" s="8">
        <v>2020</v>
      </c>
      <c r="D256" s="8">
        <v>2021</v>
      </c>
      <c r="E256" s="8">
        <v>2022</v>
      </c>
    </row>
    <row r="257" spans="1:5" ht="9" customHeight="1" thickBot="1" x14ac:dyDescent="0.3">
      <c r="A257" s="1382"/>
      <c r="B257" s="9" t="s">
        <v>8</v>
      </c>
      <c r="C257" s="9" t="s">
        <v>9</v>
      </c>
      <c r="D257" s="9" t="s">
        <v>9</v>
      </c>
      <c r="E257" s="9" t="s">
        <v>9</v>
      </c>
    </row>
    <row r="258" spans="1:5" ht="15.75" thickBot="1" x14ac:dyDescent="0.3">
      <c r="A258" s="13" t="s">
        <v>42</v>
      </c>
      <c r="B258" s="14">
        <f>B259+B260+B261+B262</f>
        <v>0</v>
      </c>
      <c r="C258" s="14">
        <f t="shared" ref="C258:E258" si="35">C259+C260+C261+C262</f>
        <v>0</v>
      </c>
      <c r="D258" s="14">
        <f t="shared" si="35"/>
        <v>0</v>
      </c>
      <c r="E258" s="14">
        <f t="shared" si="35"/>
        <v>0</v>
      </c>
    </row>
    <row r="259" spans="1:5" ht="15.75" thickBot="1" x14ac:dyDescent="0.3">
      <c r="A259" s="26" t="s">
        <v>296</v>
      </c>
      <c r="B259" s="14"/>
      <c r="C259" s="14"/>
      <c r="D259" s="14"/>
      <c r="E259" s="14"/>
    </row>
    <row r="260" spans="1:5" ht="15.75" thickBot="1" x14ac:dyDescent="0.3">
      <c r="A260" s="26" t="s">
        <v>311</v>
      </c>
      <c r="B260" s="14"/>
      <c r="C260" s="14"/>
      <c r="D260" s="14"/>
      <c r="E260" s="14"/>
    </row>
    <row r="261" spans="1:5" ht="15.75" thickBot="1" x14ac:dyDescent="0.3">
      <c r="A261" s="26" t="s">
        <v>312</v>
      </c>
      <c r="B261" s="14"/>
      <c r="C261" s="14"/>
      <c r="D261" s="14"/>
      <c r="E261" s="14"/>
    </row>
    <row r="262" spans="1:5" ht="15.75" thickBot="1" x14ac:dyDescent="0.3">
      <c r="A262" s="26" t="s">
        <v>313</v>
      </c>
      <c r="B262" s="14"/>
      <c r="C262" s="14"/>
      <c r="D262" s="14"/>
      <c r="E262" s="14"/>
    </row>
    <row r="263" spans="1:5" ht="15.75" thickBot="1" x14ac:dyDescent="0.3">
      <c r="A263" s="13" t="s">
        <v>43</v>
      </c>
      <c r="B263" s="15">
        <f>B264+B265+B266+B267</f>
        <v>0</v>
      </c>
      <c r="C263" s="424">
        <v>157069</v>
      </c>
      <c r="D263" s="15">
        <v>140000</v>
      </c>
      <c r="E263" s="15">
        <v>100000</v>
      </c>
    </row>
    <row r="264" spans="1:5" ht="15.75" thickBot="1" x14ac:dyDescent="0.3">
      <c r="A264" s="26" t="s">
        <v>296</v>
      </c>
      <c r="B264" s="15"/>
      <c r="C264" s="424">
        <v>157069</v>
      </c>
      <c r="D264" s="15">
        <v>140000</v>
      </c>
      <c r="E264" s="15">
        <v>100000</v>
      </c>
    </row>
    <row r="265" spans="1:5" ht="15.75" thickBot="1" x14ac:dyDescent="0.3">
      <c r="A265" s="26" t="s">
        <v>311</v>
      </c>
      <c r="B265" s="15"/>
      <c r="C265" s="14"/>
      <c r="D265" s="14"/>
      <c r="E265" s="14"/>
    </row>
    <row r="266" spans="1:5" ht="15.75" thickBot="1" x14ac:dyDescent="0.3">
      <c r="A266" s="26" t="s">
        <v>312</v>
      </c>
      <c r="B266" s="15"/>
      <c r="C266" s="14"/>
      <c r="D266" s="14"/>
      <c r="E266" s="14"/>
    </row>
    <row r="267" spans="1:5" ht="15.75" thickBot="1" x14ac:dyDescent="0.3">
      <c r="A267" s="26" t="s">
        <v>313</v>
      </c>
      <c r="B267" s="15"/>
      <c r="C267" s="14"/>
      <c r="D267" s="14"/>
      <c r="E267" s="14"/>
    </row>
    <row r="268" spans="1:5" ht="15.75" thickBot="1" x14ac:dyDescent="0.3">
      <c r="A268" s="102" t="s">
        <v>31</v>
      </c>
      <c r="B268" s="15">
        <f>B258+B263</f>
        <v>0</v>
      </c>
      <c r="C268" s="15">
        <f t="shared" ref="C268:E268" si="36">C258+C263</f>
        <v>157069</v>
      </c>
      <c r="D268" s="15">
        <f t="shared" si="36"/>
        <v>140000</v>
      </c>
      <c r="E268" s="15">
        <f t="shared" si="36"/>
        <v>100000</v>
      </c>
    </row>
    <row r="269" spans="1:5" ht="84.75" thickBot="1" x14ac:dyDescent="0.3">
      <c r="A269" s="7" t="s">
        <v>33</v>
      </c>
      <c r="B269" s="303" t="s">
        <v>1117</v>
      </c>
      <c r="C269" s="101" t="s">
        <v>306</v>
      </c>
      <c r="D269" s="1429"/>
      <c r="E269" s="1430"/>
    </row>
    <row r="270" spans="1:5" ht="36.75" customHeight="1" thickBot="1" x14ac:dyDescent="0.3">
      <c r="A270" s="5" t="s">
        <v>15</v>
      </c>
      <c r="B270" s="1411" t="s">
        <v>1118</v>
      </c>
      <c r="C270" s="1412"/>
      <c r="D270" s="1412"/>
      <c r="E270" s="1413"/>
    </row>
    <row r="271" spans="1:5" ht="15.75" thickBot="1" x14ac:dyDescent="0.3">
      <c r="A271" s="5" t="s">
        <v>16</v>
      </c>
      <c r="B271" s="1406"/>
      <c r="C271" s="1407"/>
      <c r="D271" s="1407"/>
      <c r="E271" s="1408"/>
    </row>
    <row r="272" spans="1:5" ht="12.75" customHeight="1" x14ac:dyDescent="0.25">
      <c r="A272" s="1381"/>
      <c r="B272" s="8">
        <v>2019</v>
      </c>
      <c r="C272" s="8">
        <v>2020</v>
      </c>
      <c r="D272" s="8">
        <v>2021</v>
      </c>
      <c r="E272" s="8">
        <v>2022</v>
      </c>
    </row>
    <row r="273" spans="1:5" ht="9" customHeight="1" thickBot="1" x14ac:dyDescent="0.3">
      <c r="A273" s="1382"/>
      <c r="B273" s="9" t="s">
        <v>8</v>
      </c>
      <c r="C273" s="9" t="s">
        <v>9</v>
      </c>
      <c r="D273" s="9" t="s">
        <v>9</v>
      </c>
      <c r="E273" s="9" t="s">
        <v>9</v>
      </c>
    </row>
    <row r="274" spans="1:5" ht="15.75" thickBot="1" x14ac:dyDescent="0.3">
      <c r="A274" s="5" t="s">
        <v>17</v>
      </c>
      <c r="B274" s="5"/>
      <c r="C274" s="5"/>
      <c r="D274" s="5"/>
      <c r="E274" s="5"/>
    </row>
    <row r="275" spans="1:5" ht="15.75" thickBot="1" x14ac:dyDescent="0.3">
      <c r="A275" s="5" t="s">
        <v>18</v>
      </c>
      <c r="B275" s="10"/>
      <c r="C275" s="10">
        <v>40543</v>
      </c>
      <c r="D275" s="10">
        <v>30000</v>
      </c>
      <c r="E275" s="10">
        <v>30000</v>
      </c>
    </row>
    <row r="276" spans="1:5" ht="15.75" thickBot="1" x14ac:dyDescent="0.3">
      <c r="A276" s="5" t="s">
        <v>19</v>
      </c>
      <c r="B276" s="10" t="e">
        <f>B275/B274</f>
        <v>#DIV/0!</v>
      </c>
      <c r="C276" s="10" t="e">
        <f t="shared" ref="C276:E276" si="37">C275/C274</f>
        <v>#DIV/0!</v>
      </c>
      <c r="D276" s="10" t="e">
        <f t="shared" si="37"/>
        <v>#DIV/0!</v>
      </c>
      <c r="E276" s="10" t="e">
        <f t="shared" si="37"/>
        <v>#DIV/0!</v>
      </c>
    </row>
    <row r="277" spans="1:5" ht="15.75" thickBot="1" x14ac:dyDescent="0.3">
      <c r="A277" s="5" t="s">
        <v>20</v>
      </c>
      <c r="B277" s="407" t="s">
        <v>21</v>
      </c>
      <c r="C277" s="11" t="e">
        <f>C274/B274-1</f>
        <v>#DIV/0!</v>
      </c>
      <c r="D277" s="11" t="e">
        <f t="shared" ref="D277:E279" si="38">D274/C274-1</f>
        <v>#DIV/0!</v>
      </c>
      <c r="E277" s="11" t="e">
        <f t="shared" si="38"/>
        <v>#DIV/0!</v>
      </c>
    </row>
    <row r="278" spans="1:5" ht="15.75" thickBot="1" x14ac:dyDescent="0.3">
      <c r="A278" s="5" t="s">
        <v>22</v>
      </c>
      <c r="B278" s="407" t="s">
        <v>21</v>
      </c>
      <c r="C278" s="11" t="e">
        <f>C275/B275-1</f>
        <v>#DIV/0!</v>
      </c>
      <c r="D278" s="11">
        <f t="shared" si="38"/>
        <v>-0.26004489060996971</v>
      </c>
      <c r="E278" s="11">
        <f t="shared" si="38"/>
        <v>0</v>
      </c>
    </row>
    <row r="279" spans="1:5" ht="15.75" thickBot="1" x14ac:dyDescent="0.3">
      <c r="A279" s="5" t="s">
        <v>23</v>
      </c>
      <c r="B279" s="407" t="s">
        <v>21</v>
      </c>
      <c r="C279" s="11" t="e">
        <f>C276/B276-1</f>
        <v>#DIV/0!</v>
      </c>
      <c r="D279" s="11" t="e">
        <f t="shared" si="38"/>
        <v>#DIV/0!</v>
      </c>
      <c r="E279" s="11" t="e">
        <f t="shared" si="38"/>
        <v>#DIV/0!</v>
      </c>
    </row>
    <row r="280" spans="1:5" ht="15.75" thickBot="1" x14ac:dyDescent="0.3">
      <c r="A280" s="1378" t="s">
        <v>227</v>
      </c>
      <c r="B280" s="1379"/>
      <c r="C280" s="1379"/>
      <c r="D280" s="1379"/>
      <c r="E280" s="1380"/>
    </row>
    <row r="281" spans="1:5" ht="12.75" customHeight="1" x14ac:dyDescent="0.25">
      <c r="A281" s="1381"/>
      <c r="B281" s="8">
        <v>2019</v>
      </c>
      <c r="C281" s="8">
        <v>2020</v>
      </c>
      <c r="D281" s="8">
        <v>2021</v>
      </c>
      <c r="E281" s="8">
        <v>2022</v>
      </c>
    </row>
    <row r="282" spans="1:5" ht="9" customHeight="1" thickBot="1" x14ac:dyDescent="0.3">
      <c r="A282" s="1382"/>
      <c r="B282" s="9" t="s">
        <v>8</v>
      </c>
      <c r="C282" s="9" t="s">
        <v>9</v>
      </c>
      <c r="D282" s="9" t="s">
        <v>9</v>
      </c>
      <c r="E282" s="9" t="s">
        <v>9</v>
      </c>
    </row>
    <row r="283" spans="1:5" ht="15.75" thickBot="1" x14ac:dyDescent="0.3">
      <c r="A283" s="13" t="s">
        <v>42</v>
      </c>
      <c r="B283" s="14">
        <f>B284+B285+B286+B287</f>
        <v>0</v>
      </c>
      <c r="C283" s="14">
        <f t="shared" ref="C283:E283" si="39">C284+C285+C286+C287</f>
        <v>0</v>
      </c>
      <c r="D283" s="14">
        <f t="shared" si="39"/>
        <v>0</v>
      </c>
      <c r="E283" s="14">
        <f t="shared" si="39"/>
        <v>0</v>
      </c>
    </row>
    <row r="284" spans="1:5" ht="15.75" thickBot="1" x14ac:dyDescent="0.3">
      <c r="A284" s="26" t="s">
        <v>296</v>
      </c>
      <c r="B284" s="14"/>
      <c r="C284" s="14"/>
      <c r="D284" s="14"/>
      <c r="E284" s="14"/>
    </row>
    <row r="285" spans="1:5" ht="15.75" thickBot="1" x14ac:dyDescent="0.3">
      <c r="A285" s="26" t="s">
        <v>311</v>
      </c>
      <c r="B285" s="14"/>
      <c r="C285" s="14"/>
      <c r="D285" s="14"/>
      <c r="E285" s="14"/>
    </row>
    <row r="286" spans="1:5" ht="15.75" thickBot="1" x14ac:dyDescent="0.3">
      <c r="A286" s="26" t="s">
        <v>312</v>
      </c>
      <c r="B286" s="14"/>
      <c r="C286" s="14"/>
      <c r="D286" s="14"/>
      <c r="E286" s="14"/>
    </row>
    <row r="287" spans="1:5" ht="15.75" thickBot="1" x14ac:dyDescent="0.3">
      <c r="A287" s="26" t="s">
        <v>313</v>
      </c>
      <c r="B287" s="14"/>
      <c r="C287" s="14"/>
      <c r="D287" s="14"/>
      <c r="E287" s="14"/>
    </row>
    <row r="288" spans="1:5" ht="15.75" thickBot="1" x14ac:dyDescent="0.3">
      <c r="A288" s="13" t="s">
        <v>43</v>
      </c>
      <c r="B288" s="15">
        <f>B289+B290+B291+B292</f>
        <v>0</v>
      </c>
      <c r="C288" s="15">
        <f t="shared" ref="C288" si="40">C289+C290+C291+C292</f>
        <v>40543</v>
      </c>
      <c r="D288" s="15">
        <v>30000</v>
      </c>
      <c r="E288" s="15">
        <v>30000</v>
      </c>
    </row>
    <row r="289" spans="1:5" ht="15.75" thickBot="1" x14ac:dyDescent="0.3">
      <c r="A289" s="26" t="s">
        <v>296</v>
      </c>
      <c r="B289" s="15"/>
      <c r="C289" s="14">
        <v>40543</v>
      </c>
      <c r="D289" s="15">
        <v>30000</v>
      </c>
      <c r="E289" s="15">
        <v>30000</v>
      </c>
    </row>
    <row r="290" spans="1:5" ht="15.75" thickBot="1" x14ac:dyDescent="0.3">
      <c r="A290" s="26" t="s">
        <v>311</v>
      </c>
      <c r="B290" s="15"/>
      <c r="C290" s="14"/>
      <c r="D290" s="14"/>
      <c r="E290" s="14"/>
    </row>
    <row r="291" spans="1:5" ht="15.75" thickBot="1" x14ac:dyDescent="0.3">
      <c r="A291" s="26" t="s">
        <v>312</v>
      </c>
      <c r="B291" s="15"/>
      <c r="C291" s="14"/>
      <c r="D291" s="14"/>
      <c r="E291" s="14"/>
    </row>
    <row r="292" spans="1:5" ht="15.75" thickBot="1" x14ac:dyDescent="0.3">
      <c r="A292" s="26" t="s">
        <v>313</v>
      </c>
      <c r="B292" s="15"/>
      <c r="C292" s="14"/>
      <c r="D292" s="14"/>
      <c r="E292" s="14"/>
    </row>
    <row r="293" spans="1:5" ht="15.75" thickBot="1" x14ac:dyDescent="0.3">
      <c r="A293" s="102" t="s">
        <v>315</v>
      </c>
      <c r="B293" s="15">
        <f>B283+B288</f>
        <v>0</v>
      </c>
      <c r="C293" s="15">
        <f t="shared" ref="C293" si="41">C283+C288</f>
        <v>40543</v>
      </c>
      <c r="D293" s="15">
        <f>D283+D288</f>
        <v>30000</v>
      </c>
      <c r="E293" s="15">
        <v>30000</v>
      </c>
    </row>
    <row r="294" spans="1:5" ht="45" customHeight="1" thickBot="1" x14ac:dyDescent="0.3">
      <c r="A294" s="7" t="s">
        <v>102</v>
      </c>
      <c r="B294" s="743" t="s">
        <v>1119</v>
      </c>
      <c r="C294" s="103" t="s">
        <v>306</v>
      </c>
      <c r="D294" s="106"/>
      <c r="E294" s="107"/>
    </row>
    <row r="295" spans="1:5" ht="33.75" customHeight="1" thickBot="1" x14ac:dyDescent="0.3">
      <c r="A295" s="5" t="s">
        <v>15</v>
      </c>
      <c r="B295" s="1411" t="s">
        <v>1120</v>
      </c>
      <c r="C295" s="1412"/>
      <c r="D295" s="1412"/>
      <c r="E295" s="1413"/>
    </row>
    <row r="296" spans="1:5" ht="15.75" thickBot="1" x14ac:dyDescent="0.3">
      <c r="A296" s="5" t="s">
        <v>16</v>
      </c>
      <c r="B296" s="1406" t="s">
        <v>822</v>
      </c>
      <c r="C296" s="1407"/>
      <c r="D296" s="1407"/>
      <c r="E296" s="1408"/>
    </row>
    <row r="297" spans="1:5" ht="12.75" customHeight="1" x14ac:dyDescent="0.25">
      <c r="A297" s="1381"/>
      <c r="B297" s="8">
        <v>2019</v>
      </c>
      <c r="C297" s="8">
        <v>2020</v>
      </c>
      <c r="D297" s="8">
        <v>2021</v>
      </c>
      <c r="E297" s="8">
        <v>2022</v>
      </c>
    </row>
    <row r="298" spans="1:5" ht="9" customHeight="1" thickBot="1" x14ac:dyDescent="0.3">
      <c r="A298" s="1382"/>
      <c r="B298" s="9" t="s">
        <v>8</v>
      </c>
      <c r="C298" s="9" t="s">
        <v>9</v>
      </c>
      <c r="D298" s="9" t="s">
        <v>9</v>
      </c>
      <c r="E298" s="9" t="s">
        <v>9</v>
      </c>
    </row>
    <row r="299" spans="1:5" ht="15.75" thickBot="1" x14ac:dyDescent="0.3">
      <c r="A299" s="5" t="s">
        <v>17</v>
      </c>
      <c r="B299" s="5"/>
      <c r="C299" s="5"/>
      <c r="D299" s="5"/>
      <c r="E299" s="5"/>
    </row>
    <row r="300" spans="1:5" ht="15.75" thickBot="1" x14ac:dyDescent="0.3">
      <c r="A300" s="5" t="s">
        <v>18</v>
      </c>
      <c r="B300" s="10">
        <f>B318</f>
        <v>0</v>
      </c>
      <c r="C300" s="10">
        <f t="shared" ref="C300:E300" si="42">C318</f>
        <v>15203</v>
      </c>
      <c r="D300" s="10">
        <f t="shared" si="42"/>
        <v>10000</v>
      </c>
      <c r="E300" s="10">
        <f t="shared" si="42"/>
        <v>10000</v>
      </c>
    </row>
    <row r="301" spans="1:5" ht="15.75" thickBot="1" x14ac:dyDescent="0.3">
      <c r="A301" s="5" t="s">
        <v>19</v>
      </c>
      <c r="B301" s="10" t="e">
        <f>B300/B299</f>
        <v>#DIV/0!</v>
      </c>
      <c r="C301" s="10" t="e">
        <f t="shared" ref="C301:E301" si="43">C300/C299</f>
        <v>#DIV/0!</v>
      </c>
      <c r="D301" s="10" t="e">
        <f t="shared" si="43"/>
        <v>#DIV/0!</v>
      </c>
      <c r="E301" s="10" t="e">
        <f t="shared" si="43"/>
        <v>#DIV/0!</v>
      </c>
    </row>
    <row r="302" spans="1:5" ht="15.75" thickBot="1" x14ac:dyDescent="0.3">
      <c r="A302" s="5" t="s">
        <v>20</v>
      </c>
      <c r="B302" s="407" t="s">
        <v>21</v>
      </c>
      <c r="C302" s="11" t="e">
        <f>C299/B299-1</f>
        <v>#DIV/0!</v>
      </c>
      <c r="D302" s="11" t="e">
        <f t="shared" ref="D302:E304" si="44">D299/C299-1</f>
        <v>#DIV/0!</v>
      </c>
      <c r="E302" s="11" t="e">
        <f t="shared" si="44"/>
        <v>#DIV/0!</v>
      </c>
    </row>
    <row r="303" spans="1:5" ht="15.75" thickBot="1" x14ac:dyDescent="0.3">
      <c r="A303" s="5" t="s">
        <v>22</v>
      </c>
      <c r="B303" s="407" t="s">
        <v>21</v>
      </c>
      <c r="C303" s="11" t="e">
        <f>C300/B300-1</f>
        <v>#DIV/0!</v>
      </c>
      <c r="D303" s="11">
        <f t="shared" si="44"/>
        <v>-0.34223508518055645</v>
      </c>
      <c r="E303" s="11">
        <f t="shared" si="44"/>
        <v>0</v>
      </c>
    </row>
    <row r="304" spans="1:5" ht="15.75" thickBot="1" x14ac:dyDescent="0.3">
      <c r="A304" s="5" t="s">
        <v>23</v>
      </c>
      <c r="B304" s="407" t="s">
        <v>21</v>
      </c>
      <c r="C304" s="11" t="e">
        <f>C301/B301-1</f>
        <v>#DIV/0!</v>
      </c>
      <c r="D304" s="11" t="e">
        <f t="shared" si="44"/>
        <v>#DIV/0!</v>
      </c>
      <c r="E304" s="11" t="e">
        <f t="shared" si="44"/>
        <v>#DIV/0!</v>
      </c>
    </row>
    <row r="305" spans="1:5" ht="15.75" thickBot="1" x14ac:dyDescent="0.3">
      <c r="A305" s="1378" t="s">
        <v>426</v>
      </c>
      <c r="B305" s="1379"/>
      <c r="C305" s="1379"/>
      <c r="D305" s="1379"/>
      <c r="E305" s="1380"/>
    </row>
    <row r="306" spans="1:5" ht="12.75" customHeight="1" x14ac:dyDescent="0.25">
      <c r="A306" s="1381"/>
      <c r="B306" s="8">
        <v>2019</v>
      </c>
      <c r="C306" s="8">
        <v>2020</v>
      </c>
      <c r="D306" s="8">
        <v>2021</v>
      </c>
      <c r="E306" s="8">
        <v>2022</v>
      </c>
    </row>
    <row r="307" spans="1:5" ht="9" customHeight="1" thickBot="1" x14ac:dyDescent="0.3">
      <c r="A307" s="1382"/>
      <c r="B307" s="9" t="s">
        <v>8</v>
      </c>
      <c r="C307" s="9" t="s">
        <v>9</v>
      </c>
      <c r="D307" s="9" t="s">
        <v>9</v>
      </c>
      <c r="E307" s="9" t="s">
        <v>9</v>
      </c>
    </row>
    <row r="308" spans="1:5" ht="15.75" thickBot="1" x14ac:dyDescent="0.3">
      <c r="A308" s="13" t="s">
        <v>42</v>
      </c>
      <c r="B308" s="14">
        <f>B309+B310+B311+B312</f>
        <v>0</v>
      </c>
      <c r="C308" s="14">
        <f t="shared" ref="C308:E308" si="45">C309+C310+C311+C312</f>
        <v>0</v>
      </c>
      <c r="D308" s="14">
        <f t="shared" si="45"/>
        <v>0</v>
      </c>
      <c r="E308" s="14">
        <f t="shared" si="45"/>
        <v>0</v>
      </c>
    </row>
    <row r="309" spans="1:5" ht="15.75" thickBot="1" x14ac:dyDescent="0.3">
      <c r="A309" s="26" t="s">
        <v>296</v>
      </c>
      <c r="B309" s="14"/>
      <c r="C309" s="14"/>
      <c r="D309" s="14"/>
      <c r="E309" s="14"/>
    </row>
    <row r="310" spans="1:5" ht="15.75" thickBot="1" x14ac:dyDescent="0.3">
      <c r="A310" s="26" t="s">
        <v>311</v>
      </c>
      <c r="B310" s="14"/>
      <c r="C310" s="14"/>
      <c r="D310" s="14"/>
      <c r="E310" s="14"/>
    </row>
    <row r="311" spans="1:5" ht="15.75" thickBot="1" x14ac:dyDescent="0.3">
      <c r="A311" s="26" t="s">
        <v>312</v>
      </c>
      <c r="B311" s="14"/>
      <c r="C311" s="14"/>
      <c r="D311" s="14"/>
      <c r="E311" s="14"/>
    </row>
    <row r="312" spans="1:5" ht="15.75" thickBot="1" x14ac:dyDescent="0.3">
      <c r="A312" s="26" t="s">
        <v>313</v>
      </c>
      <c r="B312" s="14"/>
      <c r="C312" s="14"/>
      <c r="D312" s="14"/>
      <c r="E312" s="14"/>
    </row>
    <row r="313" spans="1:5" ht="15.75" thickBot="1" x14ac:dyDescent="0.3">
      <c r="A313" s="13" t="s">
        <v>43</v>
      </c>
      <c r="B313" s="15">
        <f>B314+B315+B316+B317</f>
        <v>0</v>
      </c>
      <c r="C313" s="15">
        <v>15203</v>
      </c>
      <c r="D313" s="15">
        <v>10000</v>
      </c>
      <c r="E313" s="15">
        <v>10000</v>
      </c>
    </row>
    <row r="314" spans="1:5" ht="15.75" thickBot="1" x14ac:dyDescent="0.3">
      <c r="A314" s="26" t="s">
        <v>296</v>
      </c>
      <c r="B314" s="15"/>
      <c r="C314" s="15">
        <v>15203</v>
      </c>
      <c r="D314" s="15">
        <v>10000</v>
      </c>
      <c r="E314" s="15">
        <v>10000</v>
      </c>
    </row>
    <row r="315" spans="1:5" ht="15.75" thickBot="1" x14ac:dyDescent="0.3">
      <c r="A315" s="26" t="s">
        <v>311</v>
      </c>
      <c r="B315" s="15"/>
      <c r="C315" s="14"/>
      <c r="D315" s="14"/>
      <c r="E315" s="14"/>
    </row>
    <row r="316" spans="1:5" ht="15.75" thickBot="1" x14ac:dyDescent="0.3">
      <c r="A316" s="26" t="s">
        <v>312</v>
      </c>
      <c r="B316" s="15"/>
      <c r="C316" s="14"/>
      <c r="D316" s="14"/>
      <c r="E316" s="14"/>
    </row>
    <row r="317" spans="1:5" ht="15.75" thickBot="1" x14ac:dyDescent="0.3">
      <c r="A317" s="26" t="s">
        <v>313</v>
      </c>
      <c r="B317" s="15"/>
      <c r="C317" s="14"/>
      <c r="D317" s="14"/>
      <c r="E317" s="14"/>
    </row>
    <row r="318" spans="1:5" ht="15.75" thickBot="1" x14ac:dyDescent="0.3">
      <c r="A318" s="16" t="s">
        <v>318</v>
      </c>
      <c r="B318" s="15">
        <f>B308+B313</f>
        <v>0</v>
      </c>
      <c r="C318" s="15">
        <f t="shared" ref="C318:E318" si="46">C308+C313</f>
        <v>15203</v>
      </c>
      <c r="D318" s="15">
        <f t="shared" si="46"/>
        <v>10000</v>
      </c>
      <c r="E318" s="15">
        <f t="shared" si="46"/>
        <v>10000</v>
      </c>
    </row>
    <row r="319" spans="1:5" ht="15.75" thickBot="1" x14ac:dyDescent="0.3">
      <c r="A319" s="108" t="s">
        <v>45</v>
      </c>
      <c r="B319" s="1427"/>
      <c r="C319" s="1429"/>
      <c r="D319" s="1429"/>
      <c r="E319" s="1430"/>
    </row>
    <row r="320" spans="1:5" ht="34.5" thickBot="1" x14ac:dyDescent="0.3">
      <c r="A320" s="7" t="s">
        <v>48</v>
      </c>
      <c r="B320" s="120" t="s">
        <v>1121</v>
      </c>
      <c r="C320" s="103" t="s">
        <v>306</v>
      </c>
      <c r="D320" s="106"/>
      <c r="E320" s="107"/>
    </row>
    <row r="321" spans="1:5" ht="27.75" customHeight="1" thickBot="1" x14ac:dyDescent="0.3">
      <c r="A321" s="5" t="s">
        <v>15</v>
      </c>
      <c r="B321" s="1411" t="s">
        <v>1122</v>
      </c>
      <c r="C321" s="1412"/>
      <c r="D321" s="1412"/>
      <c r="E321" s="1413"/>
    </row>
    <row r="322" spans="1:5" ht="15.75" thickBot="1" x14ac:dyDescent="0.3">
      <c r="A322" s="5" t="s">
        <v>16</v>
      </c>
      <c r="B322" s="1406" t="s">
        <v>822</v>
      </c>
      <c r="C322" s="1407"/>
      <c r="D322" s="1407"/>
      <c r="E322" s="1408"/>
    </row>
    <row r="323" spans="1:5" x14ac:dyDescent="0.25">
      <c r="A323" s="1381"/>
      <c r="B323" s="8">
        <v>2019</v>
      </c>
      <c r="C323" s="8">
        <v>2020</v>
      </c>
      <c r="D323" s="8">
        <v>2021</v>
      </c>
      <c r="E323" s="8">
        <v>2022</v>
      </c>
    </row>
    <row r="324" spans="1:5" ht="15.75" thickBot="1" x14ac:dyDescent="0.3">
      <c r="A324" s="1382"/>
      <c r="B324" s="9" t="s">
        <v>8</v>
      </c>
      <c r="C324" s="9" t="s">
        <v>9</v>
      </c>
      <c r="D324" s="9" t="s">
        <v>9</v>
      </c>
      <c r="E324" s="9" t="s">
        <v>9</v>
      </c>
    </row>
    <row r="325" spans="1:5" ht="15.75" thickBot="1" x14ac:dyDescent="0.3">
      <c r="A325" s="5" t="s">
        <v>17</v>
      </c>
      <c r="B325" s="5"/>
      <c r="C325" s="5"/>
      <c r="D325" s="5"/>
      <c r="E325" s="5"/>
    </row>
    <row r="326" spans="1:5" ht="15.75" thickBot="1" x14ac:dyDescent="0.3">
      <c r="A326" s="5" t="s">
        <v>18</v>
      </c>
      <c r="B326" s="10">
        <f>B344</f>
        <v>0</v>
      </c>
      <c r="C326" s="10">
        <f t="shared" ref="C326" si="47">C344</f>
        <v>31481</v>
      </c>
      <c r="D326" s="10">
        <f>D344</f>
        <v>25000</v>
      </c>
      <c r="E326" s="10">
        <f t="shared" ref="E326" si="48">E344</f>
        <v>25000</v>
      </c>
    </row>
    <row r="327" spans="1:5" ht="15.75" thickBot="1" x14ac:dyDescent="0.3">
      <c r="A327" s="5" t="s">
        <v>19</v>
      </c>
      <c r="B327" s="10" t="e">
        <f>B326/B325</f>
        <v>#DIV/0!</v>
      </c>
      <c r="C327" s="10" t="e">
        <f t="shared" ref="C327:E327" si="49">C326/C325</f>
        <v>#DIV/0!</v>
      </c>
      <c r="D327" s="10" t="e">
        <f t="shared" si="49"/>
        <v>#DIV/0!</v>
      </c>
      <c r="E327" s="10" t="e">
        <f t="shared" si="49"/>
        <v>#DIV/0!</v>
      </c>
    </row>
    <row r="328" spans="1:5" ht="15.75" thickBot="1" x14ac:dyDescent="0.3">
      <c r="A328" s="5" t="s">
        <v>20</v>
      </c>
      <c r="B328" s="407" t="s">
        <v>21</v>
      </c>
      <c r="C328" s="11" t="e">
        <f>C325/B325-1</f>
        <v>#DIV/0!</v>
      </c>
      <c r="D328" s="11" t="e">
        <f t="shared" ref="D328:E330" si="50">D325/C325-1</f>
        <v>#DIV/0!</v>
      </c>
      <c r="E328" s="11" t="e">
        <f t="shared" si="50"/>
        <v>#DIV/0!</v>
      </c>
    </row>
    <row r="329" spans="1:5" ht="15.75" thickBot="1" x14ac:dyDescent="0.3">
      <c r="A329" s="5" t="s">
        <v>22</v>
      </c>
      <c r="B329" s="407" t="s">
        <v>21</v>
      </c>
      <c r="C329" s="11" t="e">
        <f>C326/B326-1</f>
        <v>#DIV/0!</v>
      </c>
      <c r="D329" s="11">
        <f t="shared" si="50"/>
        <v>-0.20587020742670181</v>
      </c>
      <c r="E329" s="11">
        <f t="shared" si="50"/>
        <v>0</v>
      </c>
    </row>
    <row r="330" spans="1:5" ht="15.75" thickBot="1" x14ac:dyDescent="0.3">
      <c r="A330" s="5" t="s">
        <v>23</v>
      </c>
      <c r="B330" s="407" t="s">
        <v>21</v>
      </c>
      <c r="C330" s="11" t="e">
        <f>C327/B327-1</f>
        <v>#DIV/0!</v>
      </c>
      <c r="D330" s="11" t="e">
        <f t="shared" si="50"/>
        <v>#DIV/0!</v>
      </c>
      <c r="E330" s="11" t="e">
        <f t="shared" si="50"/>
        <v>#DIV/0!</v>
      </c>
    </row>
    <row r="331" spans="1:5" ht="15.75" customHeight="1" thickBot="1" x14ac:dyDescent="0.3">
      <c r="A331" s="1378" t="s">
        <v>166</v>
      </c>
      <c r="B331" s="1379"/>
      <c r="C331" s="1379"/>
      <c r="D331" s="1379"/>
      <c r="E331" s="1380"/>
    </row>
    <row r="332" spans="1:5" x14ac:dyDescent="0.25">
      <c r="A332" s="1381"/>
      <c r="B332" s="8">
        <v>2019</v>
      </c>
      <c r="C332" s="8">
        <v>2020</v>
      </c>
      <c r="D332" s="8">
        <v>2021</v>
      </c>
      <c r="E332" s="8">
        <v>2022</v>
      </c>
    </row>
    <row r="333" spans="1:5" ht="15.75" thickBot="1" x14ac:dyDescent="0.3">
      <c r="A333" s="1382"/>
      <c r="B333" s="9" t="s">
        <v>8</v>
      </c>
      <c r="C333" s="9" t="s">
        <v>9</v>
      </c>
      <c r="D333" s="9" t="s">
        <v>9</v>
      </c>
      <c r="E333" s="9" t="s">
        <v>9</v>
      </c>
    </row>
    <row r="334" spans="1:5" ht="15.75" thickBot="1" x14ac:dyDescent="0.3">
      <c r="A334" s="13" t="s">
        <v>42</v>
      </c>
      <c r="B334" s="14">
        <f>B335+B336+B337+B338</f>
        <v>0</v>
      </c>
      <c r="C334" s="14">
        <f t="shared" ref="C334:E334" si="51">C335+C336+C337+C338</f>
        <v>0</v>
      </c>
      <c r="D334" s="14">
        <f t="shared" si="51"/>
        <v>0</v>
      </c>
      <c r="E334" s="14">
        <f t="shared" si="51"/>
        <v>0</v>
      </c>
    </row>
    <row r="335" spans="1:5" ht="15.75" thickBot="1" x14ac:dyDescent="0.3">
      <c r="A335" s="26" t="s">
        <v>296</v>
      </c>
      <c r="B335" s="14"/>
      <c r="C335" s="14"/>
      <c r="D335" s="14"/>
      <c r="E335" s="14"/>
    </row>
    <row r="336" spans="1:5" ht="15.75" thickBot="1" x14ac:dyDescent="0.3">
      <c r="A336" s="26" t="s">
        <v>311</v>
      </c>
      <c r="B336" s="14"/>
      <c r="C336" s="14"/>
      <c r="D336" s="14"/>
      <c r="E336" s="14"/>
    </row>
    <row r="337" spans="1:5" ht="15.75" thickBot="1" x14ac:dyDescent="0.3">
      <c r="A337" s="26" t="s">
        <v>312</v>
      </c>
      <c r="B337" s="14"/>
      <c r="C337" s="14"/>
      <c r="D337" s="14"/>
      <c r="E337" s="14"/>
    </row>
    <row r="338" spans="1:5" ht="15.75" thickBot="1" x14ac:dyDescent="0.3">
      <c r="A338" s="26" t="s">
        <v>313</v>
      </c>
      <c r="B338" s="14"/>
      <c r="C338" s="14"/>
      <c r="D338" s="14"/>
      <c r="E338" s="14"/>
    </row>
    <row r="339" spans="1:5" ht="15.75" thickBot="1" x14ac:dyDescent="0.3">
      <c r="A339" s="13" t="s">
        <v>43</v>
      </c>
      <c r="B339" s="15">
        <f>B340+B341+B342+B343</f>
        <v>0</v>
      </c>
      <c r="C339" s="15">
        <v>31481</v>
      </c>
      <c r="D339" s="15">
        <v>25000</v>
      </c>
      <c r="E339" s="15">
        <v>25000</v>
      </c>
    </row>
    <row r="340" spans="1:5" ht="15.75" thickBot="1" x14ac:dyDescent="0.3">
      <c r="A340" s="26" t="s">
        <v>296</v>
      </c>
      <c r="B340" s="15"/>
      <c r="C340" s="15">
        <v>31481</v>
      </c>
      <c r="D340" s="15">
        <v>25000</v>
      </c>
      <c r="E340" s="15">
        <v>25000</v>
      </c>
    </row>
    <row r="341" spans="1:5" ht="15.75" thickBot="1" x14ac:dyDescent="0.3">
      <c r="A341" s="26" t="s">
        <v>311</v>
      </c>
      <c r="B341" s="15"/>
      <c r="C341" s="15"/>
      <c r="D341" s="15"/>
      <c r="E341" s="15"/>
    </row>
    <row r="342" spans="1:5" ht="15.75" thickBot="1" x14ac:dyDescent="0.3">
      <c r="A342" s="26" t="s">
        <v>312</v>
      </c>
      <c r="B342" s="15"/>
      <c r="C342" s="15"/>
      <c r="D342" s="15"/>
      <c r="E342" s="15"/>
    </row>
    <row r="343" spans="1:5" ht="15.75" thickBot="1" x14ac:dyDescent="0.3">
      <c r="A343" s="26" t="s">
        <v>313</v>
      </c>
      <c r="B343" s="15"/>
      <c r="C343" s="15"/>
      <c r="D343" s="15"/>
      <c r="E343" s="15"/>
    </row>
    <row r="344" spans="1:5" ht="15.75" thickBot="1" x14ac:dyDescent="0.3">
      <c r="A344" s="16" t="s">
        <v>53</v>
      </c>
      <c r="B344" s="15">
        <f>B334+B339</f>
        <v>0</v>
      </c>
      <c r="C344" s="15">
        <f t="shared" ref="C344:E344" si="52">C334+C339</f>
        <v>31481</v>
      </c>
      <c r="D344" s="15">
        <f t="shared" si="52"/>
        <v>25000</v>
      </c>
      <c r="E344" s="15">
        <f t="shared" si="52"/>
        <v>25000</v>
      </c>
    </row>
    <row r="345" spans="1:5" ht="15.75" thickBot="1" x14ac:dyDescent="0.3">
      <c r="A345" s="16"/>
      <c r="B345" s="744"/>
      <c r="C345" s="744"/>
      <c r="D345" s="744"/>
      <c r="E345" s="15"/>
    </row>
    <row r="346" spans="1:5" ht="15.75" thickBot="1" x14ac:dyDescent="0.3">
      <c r="A346" s="108" t="s">
        <v>45</v>
      </c>
      <c r="B346" s="1427"/>
      <c r="C346" s="1429"/>
      <c r="D346" s="1429"/>
      <c r="E346" s="1430"/>
    </row>
    <row r="347" spans="1:5" ht="57" thickBot="1" x14ac:dyDescent="0.3">
      <c r="A347" s="7" t="s">
        <v>1123</v>
      </c>
      <c r="B347" s="120" t="s">
        <v>1124</v>
      </c>
      <c r="C347" s="103" t="s">
        <v>306</v>
      </c>
      <c r="D347" s="106"/>
      <c r="E347" s="107"/>
    </row>
    <row r="348" spans="1:5" ht="34.5" customHeight="1" thickBot="1" x14ac:dyDescent="0.3">
      <c r="A348" s="5" t="s">
        <v>15</v>
      </c>
      <c r="B348" s="1411" t="s">
        <v>1124</v>
      </c>
      <c r="C348" s="1412"/>
      <c r="D348" s="1412"/>
      <c r="E348" s="1413"/>
    </row>
    <row r="349" spans="1:5" ht="15.75" thickBot="1" x14ac:dyDescent="0.3">
      <c r="A349" s="5" t="s">
        <v>16</v>
      </c>
      <c r="B349" s="1406" t="s">
        <v>822</v>
      </c>
      <c r="C349" s="1407"/>
      <c r="D349" s="1407"/>
      <c r="E349" s="1408"/>
    </row>
    <row r="350" spans="1:5" x14ac:dyDescent="0.25">
      <c r="A350" s="1381"/>
      <c r="B350" s="8">
        <v>2019</v>
      </c>
      <c r="C350" s="8">
        <v>2020</v>
      </c>
      <c r="D350" s="8">
        <v>2021</v>
      </c>
      <c r="E350" s="8">
        <v>2022</v>
      </c>
    </row>
    <row r="351" spans="1:5" ht="15.75" thickBot="1" x14ac:dyDescent="0.3">
      <c r="A351" s="1382"/>
      <c r="B351" s="9" t="s">
        <v>8</v>
      </c>
      <c r="C351" s="9" t="s">
        <v>9</v>
      </c>
      <c r="D351" s="9" t="s">
        <v>9</v>
      </c>
      <c r="E351" s="9" t="s">
        <v>9</v>
      </c>
    </row>
    <row r="352" spans="1:5" ht="15.75" thickBot="1" x14ac:dyDescent="0.3">
      <c r="A352" s="5" t="s">
        <v>17</v>
      </c>
      <c r="B352" s="5"/>
      <c r="C352" s="5"/>
      <c r="D352" s="5"/>
      <c r="E352" s="5"/>
    </row>
    <row r="353" spans="1:5" ht="15.75" thickBot="1" x14ac:dyDescent="0.3">
      <c r="A353" s="5" t="s">
        <v>18</v>
      </c>
      <c r="B353" s="10">
        <f>B371</f>
        <v>0</v>
      </c>
      <c r="C353" s="10">
        <f t="shared" ref="C353:E353" si="53">C371</f>
        <v>9000</v>
      </c>
      <c r="D353" s="10">
        <f>D371</f>
        <v>8000</v>
      </c>
      <c r="E353" s="10">
        <f t="shared" si="53"/>
        <v>8000</v>
      </c>
    </row>
    <row r="354" spans="1:5" ht="15.75" thickBot="1" x14ac:dyDescent="0.3">
      <c r="A354" s="5" t="s">
        <v>19</v>
      </c>
      <c r="B354" s="10" t="e">
        <f>B353/B352</f>
        <v>#DIV/0!</v>
      </c>
      <c r="C354" s="10" t="e">
        <f t="shared" ref="C354:E354" si="54">C353/C352</f>
        <v>#DIV/0!</v>
      </c>
      <c r="D354" s="10" t="e">
        <f t="shared" si="54"/>
        <v>#DIV/0!</v>
      </c>
      <c r="E354" s="10" t="e">
        <f t="shared" si="54"/>
        <v>#DIV/0!</v>
      </c>
    </row>
    <row r="355" spans="1:5" ht="15.75" thickBot="1" x14ac:dyDescent="0.3">
      <c r="A355" s="5" t="s">
        <v>20</v>
      </c>
      <c r="B355" s="407" t="s">
        <v>21</v>
      </c>
      <c r="C355" s="11" t="e">
        <f>C352/B352-1</f>
        <v>#DIV/0!</v>
      </c>
      <c r="D355" s="11" t="e">
        <f t="shared" ref="D355:E357" si="55">D352/C352-1</f>
        <v>#DIV/0!</v>
      </c>
      <c r="E355" s="11" t="e">
        <f t="shared" si="55"/>
        <v>#DIV/0!</v>
      </c>
    </row>
    <row r="356" spans="1:5" ht="15.75" thickBot="1" x14ac:dyDescent="0.3">
      <c r="A356" s="5" t="s">
        <v>22</v>
      </c>
      <c r="B356" s="407" t="s">
        <v>21</v>
      </c>
      <c r="C356" s="11" t="e">
        <f>C353/B353-1</f>
        <v>#DIV/0!</v>
      </c>
      <c r="D356" s="11">
        <f t="shared" si="55"/>
        <v>-0.11111111111111116</v>
      </c>
      <c r="E356" s="11">
        <f t="shared" si="55"/>
        <v>0</v>
      </c>
    </row>
    <row r="357" spans="1:5" ht="15.75" thickBot="1" x14ac:dyDescent="0.3">
      <c r="A357" s="5" t="s">
        <v>23</v>
      </c>
      <c r="B357" s="407" t="s">
        <v>21</v>
      </c>
      <c r="C357" s="11" t="e">
        <f>C354/B354-1</f>
        <v>#DIV/0!</v>
      </c>
      <c r="D357" s="11" t="e">
        <f t="shared" si="55"/>
        <v>#DIV/0!</v>
      </c>
      <c r="E357" s="11" t="e">
        <f t="shared" si="55"/>
        <v>#DIV/0!</v>
      </c>
    </row>
    <row r="358" spans="1:5" ht="15.75" customHeight="1" thickBot="1" x14ac:dyDescent="0.3">
      <c r="A358" s="1378" t="s">
        <v>166</v>
      </c>
      <c r="B358" s="1379"/>
      <c r="C358" s="1379"/>
      <c r="D358" s="1379"/>
      <c r="E358" s="1380"/>
    </row>
    <row r="359" spans="1:5" x14ac:dyDescent="0.25">
      <c r="A359" s="1381"/>
      <c r="B359" s="8">
        <v>2019</v>
      </c>
      <c r="C359" s="8">
        <v>2020</v>
      </c>
      <c r="D359" s="8">
        <v>2021</v>
      </c>
      <c r="E359" s="8">
        <v>2022</v>
      </c>
    </row>
    <row r="360" spans="1:5" ht="15.75" thickBot="1" x14ac:dyDescent="0.3">
      <c r="A360" s="1382"/>
      <c r="B360" s="9" t="s">
        <v>8</v>
      </c>
      <c r="C360" s="9" t="s">
        <v>9</v>
      </c>
      <c r="D360" s="9" t="s">
        <v>9</v>
      </c>
      <c r="E360" s="9" t="s">
        <v>9</v>
      </c>
    </row>
    <row r="361" spans="1:5" ht="15.75" thickBot="1" x14ac:dyDescent="0.3">
      <c r="A361" s="13" t="s">
        <v>42</v>
      </c>
      <c r="B361" s="14">
        <f>B362+B363+B364+B365</f>
        <v>0</v>
      </c>
      <c r="C361" s="14">
        <f t="shared" ref="C361:E361" si="56">C362+C363+C364+C365</f>
        <v>0</v>
      </c>
      <c r="D361" s="14">
        <f t="shared" si="56"/>
        <v>0</v>
      </c>
      <c r="E361" s="14">
        <f t="shared" si="56"/>
        <v>0</v>
      </c>
    </row>
    <row r="362" spans="1:5" ht="15.75" thickBot="1" x14ac:dyDescent="0.3">
      <c r="A362" s="26" t="s">
        <v>296</v>
      </c>
      <c r="B362" s="14"/>
      <c r="C362" s="14"/>
      <c r="D362" s="14"/>
      <c r="E362" s="14"/>
    </row>
    <row r="363" spans="1:5" ht="15.75" thickBot="1" x14ac:dyDescent="0.3">
      <c r="A363" s="26" t="s">
        <v>311</v>
      </c>
      <c r="B363" s="14"/>
      <c r="C363" s="14"/>
      <c r="D363" s="14"/>
      <c r="E363" s="14"/>
    </row>
    <row r="364" spans="1:5" ht="15.75" thickBot="1" x14ac:dyDescent="0.3">
      <c r="A364" s="26" t="s">
        <v>312</v>
      </c>
      <c r="B364" s="14"/>
      <c r="C364" s="14"/>
      <c r="D364" s="14"/>
      <c r="E364" s="14"/>
    </row>
    <row r="365" spans="1:5" ht="15.75" thickBot="1" x14ac:dyDescent="0.3">
      <c r="A365" s="26" t="s">
        <v>313</v>
      </c>
      <c r="B365" s="14"/>
      <c r="C365" s="14"/>
      <c r="D365" s="14"/>
      <c r="E365" s="14"/>
    </row>
    <row r="366" spans="1:5" ht="15.75" thickBot="1" x14ac:dyDescent="0.3">
      <c r="A366" s="13" t="s">
        <v>43</v>
      </c>
      <c r="B366" s="15">
        <f>B367+B368+B369+B370</f>
        <v>0</v>
      </c>
      <c r="C366" s="15">
        <v>9000</v>
      </c>
      <c r="D366" s="15">
        <v>8000</v>
      </c>
      <c r="E366" s="15">
        <v>8000</v>
      </c>
    </row>
    <row r="367" spans="1:5" ht="15.75" thickBot="1" x14ac:dyDescent="0.3">
      <c r="A367" s="26" t="s">
        <v>296</v>
      </c>
      <c r="B367" s="15"/>
      <c r="C367" s="15">
        <v>9000</v>
      </c>
      <c r="D367" s="15">
        <v>8000</v>
      </c>
      <c r="E367" s="15">
        <v>8000</v>
      </c>
    </row>
    <row r="368" spans="1:5" ht="15.75" thickBot="1" x14ac:dyDescent="0.3">
      <c r="A368" s="26" t="s">
        <v>311</v>
      </c>
      <c r="B368" s="15"/>
      <c r="C368" s="15"/>
      <c r="D368" s="15"/>
      <c r="E368" s="15"/>
    </row>
    <row r="369" spans="1:5" ht="15.75" thickBot="1" x14ac:dyDescent="0.3">
      <c r="A369" s="26" t="s">
        <v>312</v>
      </c>
      <c r="B369" s="15"/>
      <c r="C369" s="15"/>
      <c r="D369" s="15"/>
      <c r="E369" s="15"/>
    </row>
    <row r="370" spans="1:5" ht="15.75" thickBot="1" x14ac:dyDescent="0.3">
      <c r="A370" s="26" t="s">
        <v>313</v>
      </c>
      <c r="B370" s="15"/>
      <c r="C370" s="15"/>
      <c r="D370" s="15"/>
      <c r="E370" s="15"/>
    </row>
    <row r="371" spans="1:5" ht="15.75" thickBot="1" x14ac:dyDescent="0.3">
      <c r="A371" s="16" t="s">
        <v>53</v>
      </c>
      <c r="B371" s="15">
        <f>B361+B366</f>
        <v>0</v>
      </c>
      <c r="C371" s="15">
        <f t="shared" ref="C371:E371" si="57">C361+C366</f>
        <v>9000</v>
      </c>
      <c r="D371" s="15">
        <f t="shared" si="57"/>
        <v>8000</v>
      </c>
      <c r="E371" s="15">
        <f t="shared" si="57"/>
        <v>8000</v>
      </c>
    </row>
    <row r="372" spans="1:5" ht="15.75" thickBot="1" x14ac:dyDescent="0.3">
      <c r="A372" s="16"/>
      <c r="B372" s="744"/>
      <c r="C372" s="744"/>
      <c r="D372" s="744"/>
      <c r="E372" s="15"/>
    </row>
    <row r="373" spans="1:5" ht="25.5" customHeight="1" thickBot="1" x14ac:dyDescent="0.3">
      <c r="A373" s="108" t="s">
        <v>45</v>
      </c>
      <c r="B373" s="1427"/>
      <c r="C373" s="1429"/>
      <c r="D373" s="1429"/>
      <c r="E373" s="1430"/>
    </row>
    <row r="374" spans="1:5" ht="72" customHeight="1" thickBot="1" x14ac:dyDescent="0.3">
      <c r="A374" s="7" t="s">
        <v>1125</v>
      </c>
      <c r="B374" s="743" t="s">
        <v>1126</v>
      </c>
      <c r="C374" s="103" t="s">
        <v>306</v>
      </c>
      <c r="D374" s="106"/>
      <c r="E374" s="107"/>
    </row>
    <row r="375" spans="1:5" ht="27.75" customHeight="1" thickBot="1" x14ac:dyDescent="0.3">
      <c r="A375" s="5" t="s">
        <v>15</v>
      </c>
      <c r="B375" s="1411" t="s">
        <v>1126</v>
      </c>
      <c r="C375" s="1412"/>
      <c r="D375" s="1412"/>
      <c r="E375" s="1413"/>
    </row>
    <row r="376" spans="1:5" ht="15.75" thickBot="1" x14ac:dyDescent="0.3">
      <c r="A376" s="5" t="s">
        <v>16</v>
      </c>
      <c r="B376" s="1406" t="s">
        <v>1127</v>
      </c>
      <c r="C376" s="1407"/>
      <c r="D376" s="1407"/>
      <c r="E376" s="1408"/>
    </row>
    <row r="377" spans="1:5" ht="12.75" customHeight="1" x14ac:dyDescent="0.25">
      <c r="A377" s="1381"/>
      <c r="B377" s="8">
        <v>2019</v>
      </c>
      <c r="C377" s="8">
        <v>2020</v>
      </c>
      <c r="D377" s="8">
        <v>2021</v>
      </c>
      <c r="E377" s="8">
        <v>2022</v>
      </c>
    </row>
    <row r="378" spans="1:5" ht="9" customHeight="1" thickBot="1" x14ac:dyDescent="0.3">
      <c r="A378" s="1382"/>
      <c r="B378" s="9" t="s">
        <v>8</v>
      </c>
      <c r="C378" s="9" t="s">
        <v>9</v>
      </c>
      <c r="D378" s="9" t="s">
        <v>9</v>
      </c>
      <c r="E378" s="9" t="s">
        <v>9</v>
      </c>
    </row>
    <row r="379" spans="1:5" ht="15.75" thickBot="1" x14ac:dyDescent="0.3">
      <c r="A379" s="5" t="s">
        <v>17</v>
      </c>
      <c r="B379" s="5"/>
      <c r="C379" s="5"/>
      <c r="D379" s="5"/>
      <c r="E379" s="5"/>
    </row>
    <row r="380" spans="1:5" ht="15.75" thickBot="1" x14ac:dyDescent="0.3">
      <c r="A380" s="5" t="s">
        <v>18</v>
      </c>
      <c r="B380" s="10">
        <v>40000</v>
      </c>
      <c r="C380" s="10">
        <f t="shared" ref="C380:D380" si="58">C398</f>
        <v>19790</v>
      </c>
      <c r="D380" s="10">
        <f t="shared" si="58"/>
        <v>15000</v>
      </c>
      <c r="E380" s="10">
        <f>E398</f>
        <v>15000</v>
      </c>
    </row>
    <row r="381" spans="1:5" ht="15.75" thickBot="1" x14ac:dyDescent="0.3">
      <c r="A381" s="5" t="s">
        <v>19</v>
      </c>
      <c r="B381" s="10" t="e">
        <f>B380/B379</f>
        <v>#DIV/0!</v>
      </c>
      <c r="C381" s="10" t="e">
        <f t="shared" ref="C381:E381" si="59">C380/C379</f>
        <v>#DIV/0!</v>
      </c>
      <c r="D381" s="10" t="e">
        <f t="shared" si="59"/>
        <v>#DIV/0!</v>
      </c>
      <c r="E381" s="10" t="e">
        <f t="shared" si="59"/>
        <v>#DIV/0!</v>
      </c>
    </row>
    <row r="382" spans="1:5" ht="15.75" thickBot="1" x14ac:dyDescent="0.3">
      <c r="A382" s="5" t="s">
        <v>20</v>
      </c>
      <c r="B382" s="407" t="s">
        <v>21</v>
      </c>
      <c r="C382" s="11" t="e">
        <f>C379/B379-1</f>
        <v>#DIV/0!</v>
      </c>
      <c r="D382" s="11" t="e">
        <f t="shared" ref="D382:E384" si="60">D379/C379-1</f>
        <v>#DIV/0!</v>
      </c>
      <c r="E382" s="11" t="e">
        <f t="shared" si="60"/>
        <v>#DIV/0!</v>
      </c>
    </row>
    <row r="383" spans="1:5" ht="15.75" thickBot="1" x14ac:dyDescent="0.3">
      <c r="A383" s="5" t="s">
        <v>22</v>
      </c>
      <c r="B383" s="407" t="s">
        <v>21</v>
      </c>
      <c r="C383" s="11">
        <f>C380/B380-1</f>
        <v>-0.50524999999999998</v>
      </c>
      <c r="D383" s="11">
        <f t="shared" si="60"/>
        <v>-0.24204143506821629</v>
      </c>
      <c r="E383" s="11">
        <f t="shared" si="60"/>
        <v>0</v>
      </c>
    </row>
    <row r="384" spans="1:5" ht="15.75" thickBot="1" x14ac:dyDescent="0.3">
      <c r="A384" s="5" t="s">
        <v>23</v>
      </c>
      <c r="B384" s="407" t="s">
        <v>21</v>
      </c>
      <c r="C384" s="11" t="e">
        <f>C381/B381-1</f>
        <v>#DIV/0!</v>
      </c>
      <c r="D384" s="11" t="e">
        <f t="shared" si="60"/>
        <v>#DIV/0!</v>
      </c>
      <c r="E384" s="11" t="e">
        <f t="shared" si="60"/>
        <v>#DIV/0!</v>
      </c>
    </row>
    <row r="385" spans="1:5" ht="15.75" customHeight="1" thickBot="1" x14ac:dyDescent="0.3">
      <c r="A385" s="1378" t="s">
        <v>166</v>
      </c>
      <c r="B385" s="1379"/>
      <c r="C385" s="1379"/>
      <c r="D385" s="1379"/>
      <c r="E385" s="1380"/>
    </row>
    <row r="386" spans="1:5" ht="12.75" customHeight="1" x14ac:dyDescent="0.25">
      <c r="A386" s="1381"/>
      <c r="B386" s="8">
        <v>2019</v>
      </c>
      <c r="C386" s="8">
        <v>2020</v>
      </c>
      <c r="D386" s="8">
        <v>2021</v>
      </c>
      <c r="E386" s="8">
        <v>2022</v>
      </c>
    </row>
    <row r="387" spans="1:5" ht="9" customHeight="1" thickBot="1" x14ac:dyDescent="0.3">
      <c r="A387" s="1382"/>
      <c r="B387" s="9" t="s">
        <v>8</v>
      </c>
      <c r="C387" s="9" t="s">
        <v>9</v>
      </c>
      <c r="D387" s="9" t="s">
        <v>9</v>
      </c>
      <c r="E387" s="9" t="s">
        <v>9</v>
      </c>
    </row>
    <row r="388" spans="1:5" ht="15.75" thickBot="1" x14ac:dyDescent="0.3">
      <c r="A388" s="13" t="s">
        <v>42</v>
      </c>
      <c r="B388" s="14">
        <f>B389+B390+B391+B392</f>
        <v>0</v>
      </c>
      <c r="C388" s="14">
        <f t="shared" ref="C388:E388" si="61">C389+C390+C391+C392</f>
        <v>0</v>
      </c>
      <c r="D388" s="14">
        <f t="shared" si="61"/>
        <v>0</v>
      </c>
      <c r="E388" s="14">
        <f t="shared" si="61"/>
        <v>0</v>
      </c>
    </row>
    <row r="389" spans="1:5" ht="15.75" thickBot="1" x14ac:dyDescent="0.3">
      <c r="A389" s="26" t="s">
        <v>296</v>
      </c>
      <c r="B389" s="14"/>
      <c r="C389" s="14"/>
      <c r="D389" s="14"/>
      <c r="E389" s="14"/>
    </row>
    <row r="390" spans="1:5" ht="15.75" thickBot="1" x14ac:dyDescent="0.3">
      <c r="A390" s="26" t="s">
        <v>311</v>
      </c>
      <c r="B390" s="14"/>
      <c r="C390" s="14"/>
      <c r="D390" s="14"/>
      <c r="E390" s="14"/>
    </row>
    <row r="391" spans="1:5" ht="15.75" thickBot="1" x14ac:dyDescent="0.3">
      <c r="A391" s="26" t="s">
        <v>312</v>
      </c>
      <c r="B391" s="14"/>
      <c r="C391" s="14"/>
      <c r="D391" s="14"/>
      <c r="E391" s="14"/>
    </row>
    <row r="392" spans="1:5" ht="15.75" thickBot="1" x14ac:dyDescent="0.3">
      <c r="A392" s="26" t="s">
        <v>313</v>
      </c>
      <c r="B392" s="14"/>
      <c r="C392" s="14"/>
      <c r="D392" s="14"/>
      <c r="E392" s="14"/>
    </row>
    <row r="393" spans="1:5" ht="15.75" thickBot="1" x14ac:dyDescent="0.3">
      <c r="A393" s="13" t="s">
        <v>43</v>
      </c>
      <c r="B393" s="15">
        <f>B394+B395+B396+B397</f>
        <v>0</v>
      </c>
      <c r="C393" s="15">
        <v>19790</v>
      </c>
      <c r="D393" s="15">
        <v>15000</v>
      </c>
      <c r="E393" s="15">
        <v>15000</v>
      </c>
    </row>
    <row r="394" spans="1:5" ht="15.75" thickBot="1" x14ac:dyDescent="0.3">
      <c r="A394" s="26" t="s">
        <v>296</v>
      </c>
      <c r="B394" s="15"/>
      <c r="C394" s="15">
        <v>19790</v>
      </c>
      <c r="D394" s="15">
        <v>15000</v>
      </c>
      <c r="E394" s="15">
        <v>15000</v>
      </c>
    </row>
    <row r="395" spans="1:5" ht="15.75" thickBot="1" x14ac:dyDescent="0.3">
      <c r="A395" s="26" t="s">
        <v>311</v>
      </c>
      <c r="B395" s="15"/>
      <c r="C395" s="15"/>
      <c r="D395" s="15"/>
      <c r="E395" s="15"/>
    </row>
    <row r="396" spans="1:5" ht="15.75" thickBot="1" x14ac:dyDescent="0.3">
      <c r="A396" s="26" t="s">
        <v>312</v>
      </c>
      <c r="B396" s="15"/>
      <c r="C396" s="15"/>
      <c r="D396" s="15"/>
      <c r="E396" s="15"/>
    </row>
    <row r="397" spans="1:5" ht="15.75" thickBot="1" x14ac:dyDescent="0.3">
      <c r="A397" s="26" t="s">
        <v>313</v>
      </c>
      <c r="B397" s="15"/>
      <c r="C397" s="15"/>
      <c r="D397" s="15"/>
      <c r="E397" s="15"/>
    </row>
    <row r="398" spans="1:5" ht="15.75" thickBot="1" x14ac:dyDescent="0.3">
      <c r="A398" s="16" t="s">
        <v>53</v>
      </c>
      <c r="B398" s="15">
        <v>40000</v>
      </c>
      <c r="C398" s="15">
        <f t="shared" ref="C398:E398" si="62">C388+C393</f>
        <v>19790</v>
      </c>
      <c r="D398" s="15">
        <f t="shared" si="62"/>
        <v>15000</v>
      </c>
      <c r="E398" s="15">
        <f t="shared" si="62"/>
        <v>15000</v>
      </c>
    </row>
    <row r="399" spans="1:5" ht="15.75" thickBot="1" x14ac:dyDescent="0.3">
      <c r="A399" s="20"/>
      <c r="B399" s="21"/>
      <c r="C399" s="21"/>
      <c r="D399" s="21"/>
      <c r="E399" s="21"/>
    </row>
    <row r="400" spans="1:5" ht="27" customHeight="1" thickBot="1" x14ac:dyDescent="0.3">
      <c r="A400" s="6" t="s">
        <v>57</v>
      </c>
      <c r="B400" s="22">
        <f>+B221+B145+B67+B30+B170+B104+B380+B300+B275+B250+B195</f>
        <v>240000</v>
      </c>
      <c r="C400" s="22">
        <f>C30+C250+C275+C300+C326+C353+C380</f>
        <v>503086</v>
      </c>
      <c r="D400" s="22">
        <f>D30+D250+D275+D300+D326+D353+D380</f>
        <v>468000</v>
      </c>
      <c r="E400" s="22">
        <f>E30+E275+E300+E326+E353+E380+E250</f>
        <v>438000</v>
      </c>
    </row>
    <row r="401" spans="1:5" ht="28.5" customHeight="1" thickBot="1" x14ac:dyDescent="0.3">
      <c r="A401" s="6" t="s">
        <v>58</v>
      </c>
      <c r="B401" s="22">
        <f>+B239+B213+B133+B96+B59+B398+B318+B293+B268+B188+B163</f>
        <v>240000</v>
      </c>
      <c r="C401" s="22">
        <f>+C239+C213+C133+C96+C59+C398+C318+C293+C268+C188+C371+C344</f>
        <v>503086</v>
      </c>
      <c r="D401" s="22">
        <f>+D239+D213+D133+D96+D59+D398+D318+D293+D268+D188+D371+D344</f>
        <v>468000</v>
      </c>
      <c r="E401" s="22">
        <f>+E239+E213+E133+E96+E59+E398+E318+E293+E268+E188+E371+E344</f>
        <v>438000</v>
      </c>
    </row>
    <row r="402" spans="1:5" ht="15.75" thickBot="1" x14ac:dyDescent="0.3">
      <c r="A402" s="13" t="s">
        <v>24</v>
      </c>
      <c r="B402" s="36">
        <f>B403+B404</f>
        <v>0</v>
      </c>
      <c r="C402" s="36">
        <f t="shared" ref="C402:E402" si="63">C403+C404</f>
        <v>0</v>
      </c>
      <c r="D402" s="36">
        <f t="shared" si="63"/>
        <v>0</v>
      </c>
      <c r="E402" s="36">
        <f t="shared" si="63"/>
        <v>0</v>
      </c>
    </row>
    <row r="403" spans="1:5" ht="15.75" thickBot="1" x14ac:dyDescent="0.3">
      <c r="A403" s="26" t="s">
        <v>296</v>
      </c>
      <c r="B403" s="15">
        <f t="shared" ref="B403:E404" si="64">B39+B76+B113</f>
        <v>0</v>
      </c>
      <c r="C403" s="15">
        <f t="shared" si="64"/>
        <v>0</v>
      </c>
      <c r="D403" s="15">
        <f t="shared" si="64"/>
        <v>0</v>
      </c>
      <c r="E403" s="15">
        <f t="shared" si="64"/>
        <v>0</v>
      </c>
    </row>
    <row r="404" spans="1:5" ht="15.75" thickBot="1" x14ac:dyDescent="0.3">
      <c r="A404" s="26" t="s">
        <v>319</v>
      </c>
      <c r="B404" s="15">
        <f t="shared" si="64"/>
        <v>0</v>
      </c>
      <c r="C404" s="15">
        <f t="shared" si="64"/>
        <v>0</v>
      </c>
      <c r="D404" s="15">
        <f t="shared" si="64"/>
        <v>0</v>
      </c>
      <c r="E404" s="15">
        <f t="shared" si="64"/>
        <v>0</v>
      </c>
    </row>
    <row r="405" spans="1:5" ht="24.75" thickBot="1" x14ac:dyDescent="0.3">
      <c r="A405" s="13" t="s">
        <v>25</v>
      </c>
      <c r="B405" s="36">
        <f>B406+B407</f>
        <v>0</v>
      </c>
      <c r="C405" s="36">
        <f t="shared" ref="C405:E405" si="65">C406+C407</f>
        <v>0</v>
      </c>
      <c r="D405" s="36">
        <f t="shared" si="65"/>
        <v>0</v>
      </c>
      <c r="E405" s="36">
        <f t="shared" si="65"/>
        <v>0</v>
      </c>
    </row>
    <row r="406" spans="1:5" ht="15.75" thickBot="1" x14ac:dyDescent="0.3">
      <c r="A406" s="26" t="s">
        <v>296</v>
      </c>
      <c r="B406" s="14">
        <f>B42+B79+B116</f>
        <v>0</v>
      </c>
      <c r="C406" s="14">
        <f>C42+C79+C116</f>
        <v>0</v>
      </c>
      <c r="D406" s="14">
        <f>D42+D79+D116</f>
        <v>0</v>
      </c>
      <c r="E406" s="14">
        <f>E42+E79+E116</f>
        <v>0</v>
      </c>
    </row>
    <row r="407" spans="1:5" ht="15.75" thickBot="1" x14ac:dyDescent="0.3">
      <c r="A407" s="26" t="s">
        <v>319</v>
      </c>
      <c r="B407" s="15">
        <f>B43+B80+B114</f>
        <v>0</v>
      </c>
      <c r="C407" s="15">
        <f>C43+C80+C114</f>
        <v>0</v>
      </c>
      <c r="D407" s="15">
        <f>D43+D80+D114</f>
        <v>0</v>
      </c>
      <c r="E407" s="15">
        <f>E43+E80+E114</f>
        <v>0</v>
      </c>
    </row>
    <row r="408" spans="1:5" ht="15.75" thickBot="1" x14ac:dyDescent="0.3">
      <c r="A408" s="13" t="s">
        <v>26</v>
      </c>
      <c r="B408" s="36">
        <f>B409+B410</f>
        <v>0</v>
      </c>
      <c r="C408" s="36">
        <f t="shared" ref="C408:E408" si="66">C409+C410</f>
        <v>0</v>
      </c>
      <c r="D408" s="36">
        <f t="shared" si="66"/>
        <v>0</v>
      </c>
      <c r="E408" s="36">
        <f t="shared" si="66"/>
        <v>0</v>
      </c>
    </row>
    <row r="409" spans="1:5" ht="15.75" thickBot="1" x14ac:dyDescent="0.3">
      <c r="A409" s="26" t="s">
        <v>296</v>
      </c>
      <c r="B409" s="15">
        <f t="shared" ref="B409:E410" si="67">B45+B82+B119</f>
        <v>0</v>
      </c>
      <c r="C409" s="15">
        <f t="shared" si="67"/>
        <v>0</v>
      </c>
      <c r="D409" s="15">
        <f t="shared" si="67"/>
        <v>0</v>
      </c>
      <c r="E409" s="15">
        <f t="shared" si="67"/>
        <v>0</v>
      </c>
    </row>
    <row r="410" spans="1:5" ht="15.75" thickBot="1" x14ac:dyDescent="0.3">
      <c r="A410" s="26" t="s">
        <v>319</v>
      </c>
      <c r="B410" s="15">
        <f t="shared" si="67"/>
        <v>0</v>
      </c>
      <c r="C410" s="15">
        <f t="shared" si="67"/>
        <v>0</v>
      </c>
      <c r="D410" s="15">
        <f t="shared" si="67"/>
        <v>0</v>
      </c>
      <c r="E410" s="15">
        <f t="shared" si="67"/>
        <v>0</v>
      </c>
    </row>
    <row r="411" spans="1:5" ht="15.75" thickBot="1" x14ac:dyDescent="0.3">
      <c r="A411" s="600" t="s">
        <v>27</v>
      </c>
      <c r="B411" s="36">
        <v>200000</v>
      </c>
      <c r="C411" s="36">
        <v>230000</v>
      </c>
      <c r="D411" s="36">
        <v>240000</v>
      </c>
      <c r="E411" s="36">
        <v>250000</v>
      </c>
    </row>
    <row r="412" spans="1:5" ht="15.75" thickBot="1" x14ac:dyDescent="0.3">
      <c r="A412" s="26" t="s">
        <v>296</v>
      </c>
      <c r="B412" s="14">
        <f t="shared" ref="B412:E413" si="68">B48+B85+B122</f>
        <v>0</v>
      </c>
      <c r="C412" s="14">
        <f t="shared" si="68"/>
        <v>0</v>
      </c>
      <c r="D412" s="14">
        <f t="shared" si="68"/>
        <v>0</v>
      </c>
      <c r="E412" s="14">
        <f t="shared" si="68"/>
        <v>0</v>
      </c>
    </row>
    <row r="413" spans="1:5" ht="15.75" thickBot="1" x14ac:dyDescent="0.3">
      <c r="A413" s="26" t="s">
        <v>319</v>
      </c>
      <c r="B413" s="15">
        <f t="shared" si="68"/>
        <v>0</v>
      </c>
      <c r="C413" s="15">
        <f t="shared" si="68"/>
        <v>0</v>
      </c>
      <c r="D413" s="15">
        <f t="shared" si="68"/>
        <v>0</v>
      </c>
      <c r="E413" s="15">
        <f t="shared" si="68"/>
        <v>0</v>
      </c>
    </row>
    <row r="414" spans="1:5" ht="15.75" thickBot="1" x14ac:dyDescent="0.3">
      <c r="A414" s="13" t="s">
        <v>28</v>
      </c>
      <c r="B414" s="36">
        <f>B415+B416</f>
        <v>0</v>
      </c>
      <c r="C414" s="36">
        <f t="shared" ref="C414:E414" si="69">C415+C416</f>
        <v>0</v>
      </c>
      <c r="D414" s="36">
        <f t="shared" si="69"/>
        <v>0</v>
      </c>
      <c r="E414" s="36">
        <f t="shared" si="69"/>
        <v>0</v>
      </c>
    </row>
    <row r="415" spans="1:5" ht="15.75" thickBot="1" x14ac:dyDescent="0.3">
      <c r="A415" s="26" t="s">
        <v>296</v>
      </c>
      <c r="B415" s="14">
        <f t="shared" ref="B415:E416" si="70">B51+B88+B125</f>
        <v>0</v>
      </c>
      <c r="C415" s="14">
        <f t="shared" si="70"/>
        <v>0</v>
      </c>
      <c r="D415" s="14">
        <f t="shared" si="70"/>
        <v>0</v>
      </c>
      <c r="E415" s="14">
        <f t="shared" si="70"/>
        <v>0</v>
      </c>
    </row>
    <row r="416" spans="1:5" ht="15.75" thickBot="1" x14ac:dyDescent="0.3">
      <c r="A416" s="26" t="s">
        <v>319</v>
      </c>
      <c r="B416" s="15">
        <f t="shared" si="70"/>
        <v>0</v>
      </c>
      <c r="C416" s="15">
        <f t="shared" si="70"/>
        <v>0</v>
      </c>
      <c r="D416" s="15">
        <f t="shared" si="70"/>
        <v>0</v>
      </c>
      <c r="E416" s="15">
        <f t="shared" si="70"/>
        <v>0</v>
      </c>
    </row>
    <row r="417" spans="1:5" ht="15.75" thickBot="1" x14ac:dyDescent="0.3">
      <c r="A417" s="13" t="s">
        <v>29</v>
      </c>
      <c r="B417" s="36">
        <f>B418+B419</f>
        <v>0</v>
      </c>
      <c r="C417" s="36">
        <f>C418+C419</f>
        <v>0</v>
      </c>
      <c r="D417" s="36">
        <f t="shared" ref="D417:E417" si="71">D418+D419</f>
        <v>0</v>
      </c>
      <c r="E417" s="36">
        <f t="shared" si="71"/>
        <v>0</v>
      </c>
    </row>
    <row r="418" spans="1:5" ht="15.75" thickBot="1" x14ac:dyDescent="0.3">
      <c r="A418" s="26" t="s">
        <v>296</v>
      </c>
      <c r="B418" s="14">
        <f t="shared" ref="B418:E419" si="72">B54+B91+B128</f>
        <v>0</v>
      </c>
      <c r="C418" s="14">
        <f t="shared" si="72"/>
        <v>0</v>
      </c>
      <c r="D418" s="14">
        <f t="shared" si="72"/>
        <v>0</v>
      </c>
      <c r="E418" s="14">
        <f t="shared" si="72"/>
        <v>0</v>
      </c>
    </row>
    <row r="419" spans="1:5" ht="15.75" thickBot="1" x14ac:dyDescent="0.3">
      <c r="A419" s="26" t="s">
        <v>319</v>
      </c>
      <c r="B419" s="15">
        <f t="shared" si="72"/>
        <v>0</v>
      </c>
      <c r="C419" s="15">
        <f t="shared" si="72"/>
        <v>0</v>
      </c>
      <c r="D419" s="15">
        <f t="shared" si="72"/>
        <v>0</v>
      </c>
      <c r="E419" s="15">
        <f t="shared" si="72"/>
        <v>0</v>
      </c>
    </row>
    <row r="420" spans="1:5" ht="24.75" thickBot="1" x14ac:dyDescent="0.3">
      <c r="A420" s="13" t="s">
        <v>30</v>
      </c>
      <c r="B420" s="36">
        <f>B93+B56</f>
        <v>0</v>
      </c>
      <c r="C420" s="36">
        <f>C93+C56</f>
        <v>0</v>
      </c>
      <c r="D420" s="36">
        <f>D93+D56</f>
        <v>0</v>
      </c>
      <c r="E420" s="36">
        <f>E93+E56</f>
        <v>0</v>
      </c>
    </row>
    <row r="421" spans="1:5" ht="15.75" thickBot="1" x14ac:dyDescent="0.3">
      <c r="A421" s="26" t="s">
        <v>296</v>
      </c>
      <c r="B421" s="14">
        <f t="shared" ref="B421:E422" si="73">B57+B94+B131</f>
        <v>0</v>
      </c>
      <c r="C421" s="14">
        <f t="shared" si="73"/>
        <v>0</v>
      </c>
      <c r="D421" s="14">
        <f t="shared" si="73"/>
        <v>0</v>
      </c>
      <c r="E421" s="14">
        <f t="shared" si="73"/>
        <v>0</v>
      </c>
    </row>
    <row r="422" spans="1:5" ht="15.75" thickBot="1" x14ac:dyDescent="0.3">
      <c r="A422" s="26" t="s">
        <v>319</v>
      </c>
      <c r="B422" s="15">
        <f t="shared" si="73"/>
        <v>0</v>
      </c>
      <c r="C422" s="15">
        <f t="shared" si="73"/>
        <v>0</v>
      </c>
      <c r="D422" s="15">
        <f t="shared" si="73"/>
        <v>0</v>
      </c>
      <c r="E422" s="15">
        <f t="shared" si="73"/>
        <v>0</v>
      </c>
    </row>
    <row r="423" spans="1:5" ht="15.75" thickBot="1" x14ac:dyDescent="0.3">
      <c r="A423" s="13" t="s">
        <v>59</v>
      </c>
      <c r="B423" s="36">
        <f>B424+B425+B426+B427</f>
        <v>0</v>
      </c>
      <c r="C423" s="36">
        <f t="shared" ref="C423:E423" si="74">C424+C425+C426+C427</f>
        <v>0</v>
      </c>
      <c r="D423" s="36">
        <f t="shared" si="74"/>
        <v>0</v>
      </c>
      <c r="E423" s="36">
        <f t="shared" si="74"/>
        <v>0</v>
      </c>
    </row>
    <row r="424" spans="1:5" ht="15.75" thickBot="1" x14ac:dyDescent="0.3">
      <c r="A424" s="26" t="s">
        <v>296</v>
      </c>
      <c r="B424" s="14">
        <f t="shared" ref="B424:E427" si="75">B154+B179+B204+B230+B259+B284+B309+B389</f>
        <v>0</v>
      </c>
      <c r="C424" s="14">
        <f t="shared" si="75"/>
        <v>0</v>
      </c>
      <c r="D424" s="14">
        <f t="shared" si="75"/>
        <v>0</v>
      </c>
      <c r="E424" s="14">
        <f t="shared" si="75"/>
        <v>0</v>
      </c>
    </row>
    <row r="425" spans="1:5" ht="15.75" thickBot="1" x14ac:dyDescent="0.3">
      <c r="A425" s="26" t="s">
        <v>320</v>
      </c>
      <c r="B425" s="14">
        <f t="shared" si="75"/>
        <v>0</v>
      </c>
      <c r="C425" s="14">
        <f t="shared" si="75"/>
        <v>0</v>
      </c>
      <c r="D425" s="14">
        <f t="shared" si="75"/>
        <v>0</v>
      </c>
      <c r="E425" s="14">
        <f t="shared" si="75"/>
        <v>0</v>
      </c>
    </row>
    <row r="426" spans="1:5" ht="15.75" thickBot="1" x14ac:dyDescent="0.3">
      <c r="A426" s="26" t="s">
        <v>312</v>
      </c>
      <c r="B426" s="14">
        <f t="shared" si="75"/>
        <v>0</v>
      </c>
      <c r="C426" s="14">
        <f t="shared" si="75"/>
        <v>0</v>
      </c>
      <c r="D426" s="14">
        <f t="shared" si="75"/>
        <v>0</v>
      </c>
      <c r="E426" s="14">
        <f t="shared" si="75"/>
        <v>0</v>
      </c>
    </row>
    <row r="427" spans="1:5" ht="15.75" thickBot="1" x14ac:dyDescent="0.3">
      <c r="A427" s="26" t="s">
        <v>313</v>
      </c>
      <c r="B427" s="14">
        <f t="shared" si="75"/>
        <v>0</v>
      </c>
      <c r="C427" s="14">
        <f t="shared" si="75"/>
        <v>0</v>
      </c>
      <c r="D427" s="14">
        <f t="shared" si="75"/>
        <v>0</v>
      </c>
      <c r="E427" s="14">
        <f t="shared" si="75"/>
        <v>0</v>
      </c>
    </row>
    <row r="428" spans="1:5" ht="15.75" thickBot="1" x14ac:dyDescent="0.3">
      <c r="A428" s="13" t="s">
        <v>60</v>
      </c>
      <c r="B428" s="36">
        <f>B429+B430+B431+B432</f>
        <v>0</v>
      </c>
      <c r="C428" s="36">
        <f>C429+C430+C431+C432</f>
        <v>273086</v>
      </c>
      <c r="D428" s="36" t="e">
        <f>D429+D430+D431+D432</f>
        <v>#REF!</v>
      </c>
      <c r="E428" s="36">
        <f>E429+E430+E431+E432</f>
        <v>188000</v>
      </c>
    </row>
    <row r="429" spans="1:5" ht="15.75" thickBot="1" x14ac:dyDescent="0.3">
      <c r="A429" s="26" t="s">
        <v>296</v>
      </c>
      <c r="B429" s="14">
        <f>B159+B184+B209+B235+B264+B289+B314+B394</f>
        <v>0</v>
      </c>
      <c r="C429" s="14">
        <f>C264+C289+C314+C340+C367+C394</f>
        <v>273086</v>
      </c>
      <c r="D429" s="14" t="e">
        <f>D264+D289+D340++D394+D314+D367+#REF!</f>
        <v>#REF!</v>
      </c>
      <c r="E429" s="14">
        <f>E264+E314+E340+E367+E394+E289</f>
        <v>188000</v>
      </c>
    </row>
    <row r="430" spans="1:5" ht="15.75" thickBot="1" x14ac:dyDescent="0.3">
      <c r="A430" s="26" t="s">
        <v>320</v>
      </c>
      <c r="B430" s="14">
        <f>B160+B185+B210+B236+B265+B290+B315+B395</f>
        <v>0</v>
      </c>
      <c r="C430" s="14">
        <f>C160+C185+C210+C236+C265+C290+C315+C395</f>
        <v>0</v>
      </c>
      <c r="D430" s="14">
        <f>D160+D185+D210+D236+D265+D290+D315+D395</f>
        <v>0</v>
      </c>
      <c r="E430" s="14">
        <f t="shared" ref="C430:E432" si="76">E160+E185+E210+E236+E265+E290+E315+E395</f>
        <v>0</v>
      </c>
    </row>
    <row r="431" spans="1:5" ht="15.75" thickBot="1" x14ac:dyDescent="0.3">
      <c r="A431" s="26" t="s">
        <v>312</v>
      </c>
      <c r="B431" s="14">
        <f>B161+B186+B211+B237+B266+B291+B316+B396</f>
        <v>0</v>
      </c>
      <c r="C431" s="14">
        <f t="shared" si="76"/>
        <v>0</v>
      </c>
      <c r="D431" s="14">
        <f t="shared" si="76"/>
        <v>0</v>
      </c>
      <c r="E431" s="14">
        <f t="shared" si="76"/>
        <v>0</v>
      </c>
    </row>
    <row r="432" spans="1:5" ht="15.75" thickBot="1" x14ac:dyDescent="0.3">
      <c r="A432" s="26" t="s">
        <v>313</v>
      </c>
      <c r="B432" s="14">
        <f>B162+B187+B212+B238+B267+B292+B317+B397</f>
        <v>0</v>
      </c>
      <c r="C432" s="14">
        <f>C162+C187+C212+C238+C267+C292+C317+C397</f>
        <v>0</v>
      </c>
      <c r="D432" s="14">
        <f t="shared" si="76"/>
        <v>0</v>
      </c>
      <c r="E432" s="14">
        <f t="shared" si="76"/>
        <v>0</v>
      </c>
    </row>
    <row r="433" spans="1:5" ht="15.75" thickBot="1" x14ac:dyDescent="0.3">
      <c r="A433" s="17" t="s">
        <v>32</v>
      </c>
      <c r="B433" s="18">
        <f>IF(B401-B400=0,0,"Error")</f>
        <v>0</v>
      </c>
      <c r="C433" s="18">
        <f>IF(C401-C400=0,0,"Error")</f>
        <v>0</v>
      </c>
      <c r="D433" s="18">
        <f>IF(D401-D400=0,0,"Error")</f>
        <v>0</v>
      </c>
      <c r="E433" s="18">
        <f>IF(E401-E400=0,0,"Error")</f>
        <v>0</v>
      </c>
    </row>
  </sheetData>
  <mergeCells count="98">
    <mergeCell ref="A1:E1"/>
    <mergeCell ref="A386:A387"/>
    <mergeCell ref="A2:E2"/>
    <mergeCell ref="A359:A360"/>
    <mergeCell ref="B373:E373"/>
    <mergeCell ref="B375:E375"/>
    <mergeCell ref="B376:E376"/>
    <mergeCell ref="A377:A378"/>
    <mergeCell ref="A385:E385"/>
    <mergeCell ref="A332:A333"/>
    <mergeCell ref="B346:E346"/>
    <mergeCell ref="B348:E348"/>
    <mergeCell ref="B349:E349"/>
    <mergeCell ref="A350:A351"/>
    <mergeCell ref="A358:E358"/>
    <mergeCell ref="A306:A307"/>
    <mergeCell ref="B319:E319"/>
    <mergeCell ref="B321:E321"/>
    <mergeCell ref="B322:E322"/>
    <mergeCell ref="A323:A324"/>
    <mergeCell ref="A331:E331"/>
    <mergeCell ref="A280:E280"/>
    <mergeCell ref="A281:A282"/>
    <mergeCell ref="B295:E295"/>
    <mergeCell ref="B296:E296"/>
    <mergeCell ref="A297:A298"/>
    <mergeCell ref="A305:E305"/>
    <mergeCell ref="A272:A273"/>
    <mergeCell ref="D243:E243"/>
    <mergeCell ref="B244:E244"/>
    <mergeCell ref="B245:E245"/>
    <mergeCell ref="B246:E246"/>
    <mergeCell ref="A247:A248"/>
    <mergeCell ref="A255:E255"/>
    <mergeCell ref="A256:A257"/>
    <mergeCell ref="D269:E269"/>
    <mergeCell ref="B270:E270"/>
    <mergeCell ref="B271:E271"/>
    <mergeCell ref="B242:E242"/>
    <mergeCell ref="A192:A193"/>
    <mergeCell ref="A200:E200"/>
    <mergeCell ref="A201:A202"/>
    <mergeCell ref="B214:E214"/>
    <mergeCell ref="B216:E216"/>
    <mergeCell ref="B217:E217"/>
    <mergeCell ref="A218:A219"/>
    <mergeCell ref="A226:E226"/>
    <mergeCell ref="A227:A228"/>
    <mergeCell ref="A240:E240"/>
    <mergeCell ref="A241:E241"/>
    <mergeCell ref="B191:E191"/>
    <mergeCell ref="B141:E141"/>
    <mergeCell ref="A142:A143"/>
    <mergeCell ref="A150:E150"/>
    <mergeCell ref="A151:A152"/>
    <mergeCell ref="D164:E164"/>
    <mergeCell ref="B165:E165"/>
    <mergeCell ref="B166:E166"/>
    <mergeCell ref="A167:A168"/>
    <mergeCell ref="A175:E175"/>
    <mergeCell ref="A176:A177"/>
    <mergeCell ref="B190:E190"/>
    <mergeCell ref="B139:E139"/>
    <mergeCell ref="B140:E140"/>
    <mergeCell ref="A73:A74"/>
    <mergeCell ref="B98:E98"/>
    <mergeCell ref="B99:E99"/>
    <mergeCell ref="B100:E100"/>
    <mergeCell ref="A101:A102"/>
    <mergeCell ref="A109:E109"/>
    <mergeCell ref="A110:A111"/>
    <mergeCell ref="A135:E135"/>
    <mergeCell ref="A136:E136"/>
    <mergeCell ref="B137:E137"/>
    <mergeCell ref="D138:E138"/>
    <mergeCell ref="A72:E72"/>
    <mergeCell ref="A23:E23"/>
    <mergeCell ref="B24:E24"/>
    <mergeCell ref="B25:E25"/>
    <mergeCell ref="B26:E26"/>
    <mergeCell ref="A27:A28"/>
    <mergeCell ref="A35:E35"/>
    <mergeCell ref="A36:A37"/>
    <mergeCell ref="B61:E61"/>
    <mergeCell ref="B62:E62"/>
    <mergeCell ref="B63:E63"/>
    <mergeCell ref="A64:A65"/>
    <mergeCell ref="A22:E22"/>
    <mergeCell ref="A3:E3"/>
    <mergeCell ref="B5:E5"/>
    <mergeCell ref="B6:E6"/>
    <mergeCell ref="B7:E7"/>
    <mergeCell ref="A8:E8"/>
    <mergeCell ref="A9:E11"/>
    <mergeCell ref="B12:E12"/>
    <mergeCell ref="A13:A14"/>
    <mergeCell ref="B18:E18"/>
    <mergeCell ref="A19:E19"/>
  </mergeCells>
  <pageMargins left="0.7" right="0.7" top="0.75" bottom="0.75" header="0.3" footer="0.3"/>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57"/>
  <sheetViews>
    <sheetView view="pageBreakPreview" zoomScale="60" zoomScaleNormal="160" workbookViewId="0">
      <selection activeCell="J12" sqref="J12"/>
    </sheetView>
  </sheetViews>
  <sheetFormatPr defaultRowHeight="12" x14ac:dyDescent="0.2"/>
  <cols>
    <col min="1" max="1" width="21.85546875" style="150" customWidth="1"/>
    <col min="2" max="2" width="13.7109375" style="150" customWidth="1"/>
    <col min="3" max="3" width="10.85546875" style="150" customWidth="1"/>
    <col min="4" max="4" width="11.7109375" style="150" customWidth="1"/>
    <col min="5" max="5" width="22.28515625" style="150" customWidth="1"/>
    <col min="6" max="6" width="13.85546875" style="150" customWidth="1"/>
    <col min="7" max="16384" width="9.140625" style="150"/>
  </cols>
  <sheetData>
    <row r="1" spans="1:6" ht="15.75" x14ac:dyDescent="0.25">
      <c r="A1" s="2604" t="s">
        <v>1671</v>
      </c>
      <c r="B1" s="2604"/>
      <c r="C1" s="2604"/>
      <c r="D1" s="2604"/>
      <c r="E1" s="2604"/>
    </row>
    <row r="2" spans="1:6" ht="34.5" customHeight="1" x14ac:dyDescent="0.2">
      <c r="A2" s="2239" t="s">
        <v>864</v>
      </c>
      <c r="B2" s="2239"/>
      <c r="C2" s="2239"/>
      <c r="D2" s="2239"/>
      <c r="E2" s="2239"/>
      <c r="F2" s="594"/>
    </row>
    <row r="3" spans="1:6" ht="18" customHeight="1" x14ac:dyDescent="0.2">
      <c r="A3" s="2186" t="s">
        <v>863</v>
      </c>
      <c r="B3" s="2186"/>
      <c r="C3" s="2186"/>
      <c r="D3" s="2186"/>
      <c r="E3" s="2186"/>
      <c r="F3" s="796"/>
    </row>
    <row r="4" spans="1:6" ht="12.75" thickBot="1" x14ac:dyDescent="0.25">
      <c r="F4" s="796"/>
    </row>
    <row r="5" spans="1:6" ht="24.75" thickBot="1" x14ac:dyDescent="0.25">
      <c r="A5" s="797" t="s">
        <v>0</v>
      </c>
      <c r="B5" s="2187" t="s">
        <v>1212</v>
      </c>
      <c r="C5" s="2187"/>
      <c r="D5" s="2187"/>
      <c r="E5" s="2187"/>
    </row>
    <row r="6" spans="1:6" ht="12.75" thickBot="1" x14ac:dyDescent="0.25">
      <c r="A6" s="797" t="s">
        <v>1</v>
      </c>
      <c r="B6" s="2188" t="s">
        <v>824</v>
      </c>
      <c r="C6" s="2189"/>
      <c r="D6" s="2189"/>
      <c r="E6" s="2190"/>
    </row>
    <row r="7" spans="1:6" ht="24.75" thickBot="1" x14ac:dyDescent="0.25">
      <c r="A7" s="797" t="s">
        <v>3</v>
      </c>
      <c r="B7" s="1873" t="s">
        <v>861</v>
      </c>
      <c r="C7" s="1874"/>
      <c r="D7" s="1874"/>
      <c r="E7" s="1875"/>
    </row>
    <row r="8" spans="1:6" ht="12.75" thickBot="1" x14ac:dyDescent="0.25">
      <c r="A8" s="2191" t="s">
        <v>5</v>
      </c>
      <c r="B8" s="2192"/>
      <c r="C8" s="2192"/>
      <c r="D8" s="2192"/>
      <c r="E8" s="2193"/>
    </row>
    <row r="9" spans="1:6" ht="20.25" customHeight="1" thickBot="1" x14ac:dyDescent="0.25">
      <c r="A9" s="1545" t="s">
        <v>1213</v>
      </c>
      <c r="B9" s="1546"/>
      <c r="C9" s="1546"/>
      <c r="D9" s="1546"/>
      <c r="E9" s="1547"/>
    </row>
    <row r="10" spans="1:6" ht="28.5" customHeight="1" thickBot="1" x14ac:dyDescent="0.25">
      <c r="A10" s="1545"/>
      <c r="B10" s="1546"/>
      <c r="C10" s="1546"/>
      <c r="D10" s="1546"/>
      <c r="E10" s="1547"/>
    </row>
    <row r="11" spans="1:6" ht="30.75" customHeight="1" thickBot="1" x14ac:dyDescent="0.25">
      <c r="A11" s="1545"/>
      <c r="B11" s="1546"/>
      <c r="C11" s="1546"/>
      <c r="D11" s="1546"/>
      <c r="E11" s="1547"/>
    </row>
    <row r="12" spans="1:6" ht="38.25" customHeight="1" thickBot="1" x14ac:dyDescent="0.25">
      <c r="A12" s="798" t="s">
        <v>6</v>
      </c>
      <c r="B12" s="1509" t="s">
        <v>825</v>
      </c>
      <c r="C12" s="1510"/>
      <c r="D12" s="1510"/>
      <c r="E12" s="1511"/>
    </row>
    <row r="13" spans="1:6" ht="23.25" customHeight="1" x14ac:dyDescent="0.2">
      <c r="A13" s="2197" t="s">
        <v>7</v>
      </c>
      <c r="B13" s="799">
        <v>2019</v>
      </c>
      <c r="C13" s="799">
        <v>2020</v>
      </c>
      <c r="D13" s="799">
        <v>2021</v>
      </c>
      <c r="E13" s="799">
        <v>2022</v>
      </c>
    </row>
    <row r="14" spans="1:6" ht="12.75" thickBot="1" x14ac:dyDescent="0.25">
      <c r="A14" s="2198"/>
      <c r="B14" s="800" t="s">
        <v>8</v>
      </c>
      <c r="C14" s="800" t="s">
        <v>9</v>
      </c>
      <c r="D14" s="800" t="s">
        <v>9</v>
      </c>
      <c r="E14" s="800" t="s">
        <v>9</v>
      </c>
    </row>
    <row r="15" spans="1:6" ht="36" customHeight="1" thickBot="1" x14ac:dyDescent="0.25">
      <c r="A15" s="801" t="s">
        <v>826</v>
      </c>
      <c r="B15" s="802">
        <v>0.1</v>
      </c>
      <c r="C15" s="802">
        <v>0.3</v>
      </c>
      <c r="D15" s="802">
        <v>0.4</v>
      </c>
      <c r="E15" s="802" t="s">
        <v>827</v>
      </c>
    </row>
    <row r="16" spans="1:6" ht="32.25" customHeight="1" thickBot="1" x14ac:dyDescent="0.25">
      <c r="A16" s="803" t="s">
        <v>828</v>
      </c>
      <c r="B16" s="802">
        <v>0.05</v>
      </c>
      <c r="C16" s="802">
        <v>0.1</v>
      </c>
      <c r="D16" s="802" t="s">
        <v>827</v>
      </c>
      <c r="E16" s="802" t="s">
        <v>827</v>
      </c>
      <c r="F16" s="804"/>
    </row>
    <row r="17" spans="1:8" ht="24.75" customHeight="1" thickBot="1" x14ac:dyDescent="0.25">
      <c r="A17" s="6" t="s">
        <v>10</v>
      </c>
      <c r="B17" s="2199" t="s">
        <v>829</v>
      </c>
      <c r="C17" s="2200"/>
      <c r="D17" s="2200"/>
      <c r="E17" s="2201"/>
    </row>
    <row r="18" spans="1:8" ht="23.25" customHeight="1" thickBot="1" x14ac:dyDescent="0.25">
      <c r="A18" s="1873" t="s">
        <v>11</v>
      </c>
      <c r="B18" s="1874"/>
      <c r="C18" s="1874"/>
      <c r="D18" s="1874"/>
      <c r="E18" s="1875"/>
    </row>
    <row r="19" spans="1:8" ht="12.75" thickBot="1" x14ac:dyDescent="0.25">
      <c r="A19" s="805"/>
      <c r="B19" s="806" t="s">
        <v>138</v>
      </c>
      <c r="C19" s="806" t="s">
        <v>138</v>
      </c>
      <c r="D19" s="806" t="s">
        <v>138</v>
      </c>
      <c r="E19" s="806" t="s">
        <v>138</v>
      </c>
    </row>
    <row r="20" spans="1:8" ht="43.5" customHeight="1" thickBot="1" x14ac:dyDescent="0.25">
      <c r="A20" s="807" t="s">
        <v>830</v>
      </c>
      <c r="B20" s="808" t="s">
        <v>1214</v>
      </c>
      <c r="C20" s="809">
        <v>0.2</v>
      </c>
      <c r="D20" s="809">
        <v>0.2</v>
      </c>
      <c r="E20" s="810">
        <v>0.1</v>
      </c>
    </row>
    <row r="21" spans="1:8" ht="48.75" customHeight="1" thickBot="1" x14ac:dyDescent="0.25">
      <c r="A21" s="811" t="s">
        <v>1215</v>
      </c>
      <c r="B21" s="812" t="s">
        <v>1216</v>
      </c>
      <c r="C21" s="813">
        <v>0.2</v>
      </c>
      <c r="D21" s="813">
        <v>0.2</v>
      </c>
      <c r="E21" s="810">
        <v>0.1</v>
      </c>
    </row>
    <row r="22" spans="1:8" ht="12.75" thickBot="1" x14ac:dyDescent="0.25">
      <c r="A22" s="814"/>
      <c r="B22" s="815"/>
      <c r="C22" s="816"/>
      <c r="D22" s="816"/>
      <c r="E22" s="817"/>
    </row>
    <row r="23" spans="1:8" ht="12.75" thickBot="1" x14ac:dyDescent="0.25">
      <c r="A23" s="2202" t="s">
        <v>12</v>
      </c>
      <c r="B23" s="2203"/>
      <c r="C23" s="2203"/>
      <c r="D23" s="2203"/>
      <c r="E23" s="2204"/>
    </row>
    <row r="24" spans="1:8" ht="12.75" thickBot="1" x14ac:dyDescent="0.25">
      <c r="A24" s="2202" t="s">
        <v>13</v>
      </c>
      <c r="B24" s="2203"/>
      <c r="C24" s="2203"/>
      <c r="D24" s="2203"/>
      <c r="E24" s="2204"/>
    </row>
    <row r="25" spans="1:8" ht="12.75" thickBot="1" x14ac:dyDescent="0.25">
      <c r="A25" s="17" t="s">
        <v>1217</v>
      </c>
      <c r="B25" s="2205" t="s">
        <v>1218</v>
      </c>
      <c r="C25" s="2206"/>
      <c r="D25" s="2206"/>
      <c r="E25" s="2207"/>
    </row>
    <row r="26" spans="1:8" ht="33.75" customHeight="1" thickBot="1" x14ac:dyDescent="0.25">
      <c r="A26" s="818" t="s">
        <v>14</v>
      </c>
      <c r="B26" s="2208" t="s">
        <v>1219</v>
      </c>
      <c r="C26" s="2209"/>
      <c r="D26" s="2209"/>
      <c r="E26" s="2210"/>
      <c r="F26" s="819"/>
    </row>
    <row r="27" spans="1:8" ht="56.25" customHeight="1" thickBot="1" x14ac:dyDescent="0.25">
      <c r="A27" s="803" t="s">
        <v>15</v>
      </c>
      <c r="B27" s="2211" t="s">
        <v>1220</v>
      </c>
      <c r="C27" s="2212"/>
      <c r="D27" s="2212"/>
      <c r="E27" s="2213"/>
    </row>
    <row r="28" spans="1:8" ht="12.75" thickBot="1" x14ac:dyDescent="0.25">
      <c r="A28" s="803" t="s">
        <v>16</v>
      </c>
      <c r="B28" s="2214" t="s">
        <v>1221</v>
      </c>
      <c r="C28" s="2215"/>
      <c r="D28" s="2215"/>
      <c r="E28" s="2216"/>
    </row>
    <row r="29" spans="1:8" ht="12.75" customHeight="1" x14ac:dyDescent="0.2">
      <c r="A29" s="2197"/>
      <c r="B29" s="820">
        <v>2019</v>
      </c>
      <c r="C29" s="820">
        <v>2020</v>
      </c>
      <c r="D29" s="820">
        <v>2021</v>
      </c>
      <c r="E29" s="820">
        <v>2022</v>
      </c>
    </row>
    <row r="30" spans="1:8" ht="9" customHeight="1" thickBot="1" x14ac:dyDescent="0.25">
      <c r="A30" s="2198"/>
      <c r="B30" s="821" t="s">
        <v>8</v>
      </c>
      <c r="C30" s="821" t="s">
        <v>9</v>
      </c>
      <c r="D30" s="821" t="s">
        <v>9</v>
      </c>
      <c r="E30" s="821" t="s">
        <v>9</v>
      </c>
    </row>
    <row r="31" spans="1:8" ht="12.75" thickBot="1" x14ac:dyDescent="0.25">
      <c r="A31" s="803" t="s">
        <v>17</v>
      </c>
      <c r="B31" s="822">
        <v>8</v>
      </c>
      <c r="C31" s="822">
        <v>8</v>
      </c>
      <c r="D31" s="822">
        <v>8</v>
      </c>
      <c r="E31" s="822">
        <v>8</v>
      </c>
    </row>
    <row r="32" spans="1:8" ht="12.75" thickBot="1" x14ac:dyDescent="0.25">
      <c r="A32" s="803" t="s">
        <v>18</v>
      </c>
      <c r="B32" s="822">
        <f>B61</f>
        <v>87580</v>
      </c>
      <c r="C32" s="822">
        <f>C61</f>
        <v>90000</v>
      </c>
      <c r="D32" s="822">
        <f>D61</f>
        <v>91200</v>
      </c>
      <c r="E32" s="822">
        <f>E61</f>
        <v>91200</v>
      </c>
      <c r="F32" s="823"/>
      <c r="G32" s="823"/>
      <c r="H32" s="823"/>
    </row>
    <row r="33" spans="1:8" ht="12.75" thickBot="1" x14ac:dyDescent="0.25">
      <c r="A33" s="803" t="s">
        <v>19</v>
      </c>
      <c r="B33" s="822">
        <f>B32/B31</f>
        <v>10947.5</v>
      </c>
      <c r="C33" s="822">
        <f>C32/C31</f>
        <v>11250</v>
      </c>
      <c r="D33" s="822">
        <f>D32/D31</f>
        <v>11400</v>
      </c>
      <c r="E33" s="822">
        <f>E32/E31</f>
        <v>11400</v>
      </c>
    </row>
    <row r="34" spans="1:8" ht="12.75" thickBot="1" x14ac:dyDescent="0.25">
      <c r="A34" s="803" t="s">
        <v>20</v>
      </c>
      <c r="B34" s="824" t="s">
        <v>21</v>
      </c>
      <c r="C34" s="825"/>
      <c r="D34" s="825"/>
      <c r="E34" s="825"/>
    </row>
    <row r="35" spans="1:8" ht="24.75" thickBot="1" x14ac:dyDescent="0.25">
      <c r="A35" s="803" t="s">
        <v>22</v>
      </c>
      <c r="B35" s="824" t="s">
        <v>21</v>
      </c>
      <c r="C35" s="825"/>
      <c r="D35" s="825"/>
      <c r="E35" s="825"/>
    </row>
    <row r="36" spans="1:8" ht="24.75" thickBot="1" x14ac:dyDescent="0.25">
      <c r="A36" s="803" t="s">
        <v>23</v>
      </c>
      <c r="B36" s="824" t="s">
        <v>21</v>
      </c>
      <c r="C36" s="825"/>
      <c r="D36" s="825"/>
      <c r="E36" s="825"/>
    </row>
    <row r="37" spans="1:8" ht="12.75" thickBot="1" x14ac:dyDescent="0.25">
      <c r="A37" s="2194" t="s">
        <v>1222</v>
      </c>
      <c r="B37" s="2195"/>
      <c r="C37" s="2195"/>
      <c r="D37" s="2195"/>
      <c r="E37" s="2196"/>
    </row>
    <row r="38" spans="1:8" ht="12.75" customHeight="1" x14ac:dyDescent="0.2">
      <c r="A38" s="2197"/>
      <c r="B38" s="820">
        <v>2019</v>
      </c>
      <c r="C38" s="820">
        <v>2020</v>
      </c>
      <c r="D38" s="820">
        <v>2021</v>
      </c>
      <c r="E38" s="820">
        <v>2022</v>
      </c>
    </row>
    <row r="39" spans="1:8" ht="14.25" customHeight="1" thickBot="1" x14ac:dyDescent="0.25">
      <c r="A39" s="2198"/>
      <c r="B39" s="821" t="s">
        <v>8</v>
      </c>
      <c r="C39" s="821" t="s">
        <v>9</v>
      </c>
      <c r="D39" s="821" t="s">
        <v>9</v>
      </c>
      <c r="E39" s="821" t="s">
        <v>9</v>
      </c>
    </row>
    <row r="40" spans="1:8" ht="12.75" thickBot="1" x14ac:dyDescent="0.25">
      <c r="A40" s="13" t="s">
        <v>24</v>
      </c>
      <c r="B40" s="826">
        <f>B41+B42</f>
        <v>71760</v>
      </c>
      <c r="C40" s="827">
        <f>C41+C42</f>
        <v>72100</v>
      </c>
      <c r="D40" s="827">
        <f>D41+D42</f>
        <v>73000</v>
      </c>
      <c r="E40" s="827">
        <f>E41+E42</f>
        <v>73000</v>
      </c>
      <c r="F40" s="823"/>
      <c r="G40" s="823"/>
      <c r="H40" s="823"/>
    </row>
    <row r="41" spans="1:8" ht="12.75" thickBot="1" x14ac:dyDescent="0.25">
      <c r="A41" s="26" t="s">
        <v>296</v>
      </c>
      <c r="B41" s="828">
        <v>71760</v>
      </c>
      <c r="C41" s="828">
        <v>72100</v>
      </c>
      <c r="D41" s="828">
        <v>73000</v>
      </c>
      <c r="E41" s="828">
        <v>73000</v>
      </c>
    </row>
    <row r="42" spans="1:8" ht="12.75" thickBot="1" x14ac:dyDescent="0.25">
      <c r="A42" s="26" t="s">
        <v>297</v>
      </c>
      <c r="B42" s="828"/>
      <c r="C42" s="829"/>
      <c r="D42" s="829"/>
      <c r="E42" s="829"/>
      <c r="F42" s="830"/>
    </row>
    <row r="43" spans="1:8" ht="24.75" thickBot="1" x14ac:dyDescent="0.25">
      <c r="A43" s="13" t="s">
        <v>25</v>
      </c>
      <c r="B43" s="826">
        <f>B44+B45</f>
        <v>11820</v>
      </c>
      <c r="C43" s="826">
        <f>C44+C45</f>
        <v>12200</v>
      </c>
      <c r="D43" s="826">
        <f>D44+D45</f>
        <v>12500</v>
      </c>
      <c r="E43" s="826">
        <f>E44+E45</f>
        <v>12500</v>
      </c>
      <c r="F43" s="830"/>
    </row>
    <row r="44" spans="1:8" ht="12.75" thickBot="1" x14ac:dyDescent="0.25">
      <c r="A44" s="26" t="s">
        <v>296</v>
      </c>
      <c r="B44" s="831">
        <v>11820</v>
      </c>
      <c r="C44" s="831">
        <v>12200</v>
      </c>
      <c r="D44" s="831">
        <v>12500</v>
      </c>
      <c r="E44" s="831">
        <v>12500</v>
      </c>
    </row>
    <row r="45" spans="1:8" ht="12.75" thickBot="1" x14ac:dyDescent="0.25">
      <c r="A45" s="26" t="s">
        <v>297</v>
      </c>
      <c r="B45" s="828"/>
      <c r="C45" s="831"/>
      <c r="D45" s="831"/>
      <c r="E45" s="831"/>
    </row>
    <row r="46" spans="1:8" ht="12.75" thickBot="1" x14ac:dyDescent="0.25">
      <c r="A46" s="13" t="s">
        <v>26</v>
      </c>
      <c r="B46" s="826">
        <f>B47+B48</f>
        <v>4000</v>
      </c>
      <c r="C46" s="827">
        <f>C47+C48</f>
        <v>5700</v>
      </c>
      <c r="D46" s="826">
        <f>D47+D48</f>
        <v>5700</v>
      </c>
      <c r="E46" s="826">
        <f>E47+E48</f>
        <v>5700</v>
      </c>
      <c r="F46" s="823"/>
      <c r="G46" s="823"/>
      <c r="H46" s="823"/>
    </row>
    <row r="47" spans="1:8" ht="12.75" thickBot="1" x14ac:dyDescent="0.25">
      <c r="A47" s="26" t="s">
        <v>296</v>
      </c>
      <c r="B47" s="828">
        <v>4000</v>
      </c>
      <c r="C47" s="831">
        <v>5700</v>
      </c>
      <c r="D47" s="831">
        <v>5700</v>
      </c>
      <c r="E47" s="831">
        <v>5700</v>
      </c>
    </row>
    <row r="48" spans="1:8" ht="12.75" thickBot="1" x14ac:dyDescent="0.25">
      <c r="A48" s="26" t="s">
        <v>297</v>
      </c>
      <c r="B48" s="828"/>
      <c r="C48" s="831"/>
      <c r="D48" s="831"/>
      <c r="E48" s="831"/>
    </row>
    <row r="49" spans="1:6" ht="12.75" thickBot="1" x14ac:dyDescent="0.25">
      <c r="A49" s="13" t="s">
        <v>27</v>
      </c>
      <c r="B49" s="832">
        <f>B50+B51</f>
        <v>0</v>
      </c>
      <c r="C49" s="832">
        <f>C50+C51</f>
        <v>0</v>
      </c>
      <c r="D49" s="832">
        <f>D50+D51</f>
        <v>0</v>
      </c>
      <c r="E49" s="832">
        <f>E50+E51</f>
        <v>0</v>
      </c>
    </row>
    <row r="50" spans="1:6" ht="12.75" thickBot="1" x14ac:dyDescent="0.25">
      <c r="A50" s="26" t="s">
        <v>296</v>
      </c>
      <c r="B50" s="828"/>
      <c r="C50" s="831"/>
      <c r="D50" s="831"/>
      <c r="E50" s="831"/>
    </row>
    <row r="51" spans="1:6" ht="12.75" thickBot="1" x14ac:dyDescent="0.25">
      <c r="A51" s="26" t="s">
        <v>297</v>
      </c>
      <c r="B51" s="828"/>
      <c r="C51" s="831"/>
      <c r="D51" s="831"/>
      <c r="E51" s="831"/>
    </row>
    <row r="52" spans="1:6" ht="24.75" thickBot="1" x14ac:dyDescent="0.25">
      <c r="A52" s="13" t="s">
        <v>28</v>
      </c>
      <c r="B52" s="833">
        <f>B53+B54</f>
        <v>0</v>
      </c>
      <c r="C52" s="833">
        <f>C53+C54</f>
        <v>0</v>
      </c>
      <c r="D52" s="833">
        <f>D53+D54</f>
        <v>0</v>
      </c>
      <c r="E52" s="833">
        <f>E53+E54</f>
        <v>0</v>
      </c>
    </row>
    <row r="53" spans="1:6" ht="12.75" thickBot="1" x14ac:dyDescent="0.25">
      <c r="A53" s="26" t="s">
        <v>296</v>
      </c>
      <c r="B53" s="834"/>
      <c r="C53" s="835"/>
      <c r="D53" s="835"/>
      <c r="E53" s="835"/>
    </row>
    <row r="54" spans="1:6" ht="12.75" thickBot="1" x14ac:dyDescent="0.25">
      <c r="A54" s="26" t="s">
        <v>297</v>
      </c>
      <c r="B54" s="834"/>
      <c r="C54" s="835"/>
      <c r="D54" s="835"/>
      <c r="E54" s="835"/>
    </row>
    <row r="55" spans="1:6" ht="12.75" thickBot="1" x14ac:dyDescent="0.25">
      <c r="A55" s="13" t="s">
        <v>29</v>
      </c>
      <c r="B55" s="833">
        <f>B56+B57</f>
        <v>0</v>
      </c>
      <c r="C55" s="833">
        <f>C56+C57</f>
        <v>0</v>
      </c>
      <c r="D55" s="833">
        <f>D56+D57</f>
        <v>0</v>
      </c>
      <c r="E55" s="833">
        <f>E56+E57</f>
        <v>0</v>
      </c>
    </row>
    <row r="56" spans="1:6" ht="12.75" thickBot="1" x14ac:dyDescent="0.25">
      <c r="A56" s="26" t="s">
        <v>296</v>
      </c>
      <c r="B56" s="834"/>
      <c r="C56" s="835"/>
      <c r="D56" s="835"/>
      <c r="E56" s="835"/>
    </row>
    <row r="57" spans="1:6" ht="12.75" thickBot="1" x14ac:dyDescent="0.25">
      <c r="A57" s="26" t="s">
        <v>297</v>
      </c>
      <c r="B57" s="834"/>
      <c r="C57" s="835"/>
      <c r="D57" s="835"/>
      <c r="E57" s="835"/>
    </row>
    <row r="58" spans="1:6" ht="24.75" thickBot="1" x14ac:dyDescent="0.25">
      <c r="A58" s="13" t="s">
        <v>30</v>
      </c>
      <c r="B58" s="833">
        <f>B59+B60</f>
        <v>0</v>
      </c>
      <c r="C58" s="833">
        <f>C59+C60</f>
        <v>0</v>
      </c>
      <c r="D58" s="833">
        <f>D59+D60</f>
        <v>0</v>
      </c>
      <c r="E58" s="833">
        <f>E59+E60</f>
        <v>0</v>
      </c>
    </row>
    <row r="59" spans="1:6" ht="12.75" thickBot="1" x14ac:dyDescent="0.25">
      <c r="A59" s="26" t="s">
        <v>296</v>
      </c>
      <c r="B59" s="834"/>
      <c r="C59" s="836"/>
      <c r="D59" s="836"/>
      <c r="E59" s="836"/>
    </row>
    <row r="60" spans="1:6" ht="12.75" thickBot="1" x14ac:dyDescent="0.25">
      <c r="A60" s="26" t="s">
        <v>297</v>
      </c>
      <c r="B60" s="834"/>
      <c r="C60" s="837"/>
      <c r="D60" s="836"/>
      <c r="E60" s="836"/>
    </row>
    <row r="61" spans="1:6" ht="12.75" thickBot="1" x14ac:dyDescent="0.25">
      <c r="A61" s="16" t="s">
        <v>31</v>
      </c>
      <c r="B61" s="838">
        <f>B58+B55+B52+B49+B46+B43+B40</f>
        <v>87580</v>
      </c>
      <c r="C61" s="838">
        <f>C58+C55+C52+C49+C46+C43+C40</f>
        <v>90000</v>
      </c>
      <c r="D61" s="838">
        <f>D58+D55+D52+D49+D46+D43+D40</f>
        <v>91200</v>
      </c>
      <c r="E61" s="838">
        <f>E58+E55+E52+E49+E46+E43+E40</f>
        <v>91200</v>
      </c>
      <c r="F61" s="830"/>
    </row>
    <row r="62" spans="1:6" ht="22.5" customHeight="1" thickBot="1" x14ac:dyDescent="0.25">
      <c r="A62" s="70" t="s">
        <v>32</v>
      </c>
      <c r="B62" s="839">
        <f>IF(B61-B32=0,0,"Error")</f>
        <v>0</v>
      </c>
      <c r="C62" s="839">
        <f>IF(C61-C32=0,0,"Error")</f>
        <v>0</v>
      </c>
      <c r="D62" s="839">
        <f>IF(D61-D32=0,0,"Error")</f>
        <v>0</v>
      </c>
      <c r="E62" s="839">
        <f>IF(E61-E32=0,0,"Error")</f>
        <v>0</v>
      </c>
    </row>
    <row r="63" spans="1:6" ht="22.5" customHeight="1" thickBot="1" x14ac:dyDescent="0.25">
      <c r="A63" s="17" t="s">
        <v>1217</v>
      </c>
      <c r="B63" s="2205" t="s">
        <v>1223</v>
      </c>
      <c r="C63" s="2206"/>
      <c r="D63" s="2206"/>
      <c r="E63" s="2207"/>
    </row>
    <row r="64" spans="1:6" ht="30.75" customHeight="1" thickBot="1" x14ac:dyDescent="0.25">
      <c r="A64" s="840" t="s">
        <v>33</v>
      </c>
      <c r="B64" s="2220" t="s">
        <v>1224</v>
      </c>
      <c r="C64" s="2221"/>
      <c r="D64" s="2221"/>
      <c r="E64" s="2222"/>
    </row>
    <row r="65" spans="1:6" ht="60" customHeight="1" thickBot="1" x14ac:dyDescent="0.25">
      <c r="A65" s="803" t="s">
        <v>15</v>
      </c>
      <c r="B65" s="1873" t="s">
        <v>1225</v>
      </c>
      <c r="C65" s="1874"/>
      <c r="D65" s="1874"/>
      <c r="E65" s="1875"/>
    </row>
    <row r="66" spans="1:6" ht="12.75" thickBot="1" x14ac:dyDescent="0.25">
      <c r="A66" s="803" t="s">
        <v>16</v>
      </c>
      <c r="B66" s="2217" t="s">
        <v>831</v>
      </c>
      <c r="C66" s="2218"/>
      <c r="D66" s="2218"/>
      <c r="E66" s="2219"/>
    </row>
    <row r="67" spans="1:6" ht="12.75" customHeight="1" x14ac:dyDescent="0.2">
      <c r="A67" s="2197"/>
      <c r="B67" s="820">
        <v>2019</v>
      </c>
      <c r="C67" s="820">
        <v>2020</v>
      </c>
      <c r="D67" s="820">
        <v>2021</v>
      </c>
      <c r="E67" s="820">
        <v>2022</v>
      </c>
    </row>
    <row r="68" spans="1:6" ht="18" customHeight="1" thickBot="1" x14ac:dyDescent="0.25">
      <c r="A68" s="2198"/>
      <c r="B68" s="821" t="s">
        <v>8</v>
      </c>
      <c r="C68" s="821" t="s">
        <v>9</v>
      </c>
      <c r="D68" s="821" t="s">
        <v>9</v>
      </c>
      <c r="E68" s="821" t="s">
        <v>9</v>
      </c>
    </row>
    <row r="69" spans="1:6" ht="12.75" thickBot="1" x14ac:dyDescent="0.25">
      <c r="A69" s="803" t="s">
        <v>17</v>
      </c>
      <c r="B69" s="841">
        <v>0.2</v>
      </c>
      <c r="C69" s="841">
        <v>0.25</v>
      </c>
      <c r="D69" s="841">
        <v>0.2</v>
      </c>
      <c r="E69" s="841">
        <v>0.1</v>
      </c>
      <c r="F69" s="819"/>
    </row>
    <row r="70" spans="1:6" ht="12.75" thickBot="1" x14ac:dyDescent="0.25">
      <c r="A70" s="803" t="s">
        <v>18</v>
      </c>
      <c r="B70" s="842">
        <f>B99</f>
        <v>5000</v>
      </c>
      <c r="C70" s="842">
        <f>C99</f>
        <v>5000</v>
      </c>
      <c r="D70" s="842">
        <f>D99</f>
        <v>5000</v>
      </c>
      <c r="E70" s="842">
        <f>E99</f>
        <v>5000</v>
      </c>
    </row>
    <row r="71" spans="1:6" ht="12.75" thickBot="1" x14ac:dyDescent="0.25">
      <c r="A71" s="803" t="s">
        <v>19</v>
      </c>
      <c r="B71" s="842"/>
      <c r="C71" s="842"/>
      <c r="D71" s="842"/>
      <c r="E71" s="842"/>
    </row>
    <row r="72" spans="1:6" ht="12.75" thickBot="1" x14ac:dyDescent="0.25">
      <c r="A72" s="803" t="s">
        <v>20</v>
      </c>
      <c r="B72" s="323" t="s">
        <v>21</v>
      </c>
      <c r="C72" s="843"/>
      <c r="D72" s="843"/>
      <c r="E72" s="843"/>
    </row>
    <row r="73" spans="1:6" ht="24.75" thickBot="1" x14ac:dyDescent="0.25">
      <c r="A73" s="803" t="s">
        <v>22</v>
      </c>
      <c r="B73" s="323" t="s">
        <v>21</v>
      </c>
      <c r="C73" s="843"/>
      <c r="D73" s="843"/>
      <c r="E73" s="843"/>
    </row>
    <row r="74" spans="1:6" ht="24.75" thickBot="1" x14ac:dyDescent="0.25">
      <c r="A74" s="803" t="s">
        <v>23</v>
      </c>
      <c r="B74" s="323" t="s">
        <v>21</v>
      </c>
      <c r="C74" s="843"/>
      <c r="D74" s="843"/>
      <c r="E74" s="843"/>
    </row>
    <row r="75" spans="1:6" ht="24.75" customHeight="1" thickBot="1" x14ac:dyDescent="0.25">
      <c r="A75" s="2194" t="s">
        <v>1226</v>
      </c>
      <c r="B75" s="2195"/>
      <c r="C75" s="2195"/>
      <c r="D75" s="2195"/>
      <c r="E75" s="2196"/>
    </row>
    <row r="76" spans="1:6" ht="12.75" customHeight="1" x14ac:dyDescent="0.2">
      <c r="A76" s="2197"/>
      <c r="B76" s="820">
        <v>2018</v>
      </c>
      <c r="C76" s="820">
        <v>2019</v>
      </c>
      <c r="D76" s="820">
        <v>2020</v>
      </c>
      <c r="E76" s="820">
        <v>2021</v>
      </c>
    </row>
    <row r="77" spans="1:6" ht="9" customHeight="1" thickBot="1" x14ac:dyDescent="0.25">
      <c r="A77" s="2198"/>
      <c r="B77" s="821" t="s">
        <v>8</v>
      </c>
      <c r="C77" s="821" t="s">
        <v>9</v>
      </c>
      <c r="D77" s="821" t="s">
        <v>9</v>
      </c>
      <c r="E77" s="821" t="s">
        <v>9</v>
      </c>
    </row>
    <row r="78" spans="1:6" ht="17.25" customHeight="1" thickBot="1" x14ac:dyDescent="0.25">
      <c r="A78" s="13" t="s">
        <v>24</v>
      </c>
      <c r="B78" s="844">
        <f>B79+B80</f>
        <v>0</v>
      </c>
      <c r="C78" s="844">
        <f>C79+C80</f>
        <v>0</v>
      </c>
      <c r="D78" s="844">
        <f>D79+D80</f>
        <v>0</v>
      </c>
      <c r="E78" s="844">
        <f>E79+E80</f>
        <v>0</v>
      </c>
    </row>
    <row r="79" spans="1:6" ht="22.5" customHeight="1" thickBot="1" x14ac:dyDescent="0.25">
      <c r="A79" s="26" t="s">
        <v>296</v>
      </c>
      <c r="B79" s="831">
        <v>0</v>
      </c>
      <c r="C79" s="831">
        <v>0</v>
      </c>
      <c r="D79" s="831">
        <v>0</v>
      </c>
      <c r="E79" s="831">
        <v>0</v>
      </c>
    </row>
    <row r="80" spans="1:6" ht="15" customHeight="1" thickBot="1" x14ac:dyDescent="0.25">
      <c r="A80" s="26" t="s">
        <v>297</v>
      </c>
      <c r="B80" s="828"/>
      <c r="C80" s="829"/>
      <c r="D80" s="829"/>
      <c r="E80" s="829"/>
    </row>
    <row r="81" spans="1:5" ht="24.75" customHeight="1" thickBot="1" x14ac:dyDescent="0.25">
      <c r="A81" s="13" t="s">
        <v>25</v>
      </c>
      <c r="B81" s="844">
        <f>B82+B83</f>
        <v>0</v>
      </c>
      <c r="C81" s="844">
        <f>C82+C83</f>
        <v>0</v>
      </c>
      <c r="D81" s="844">
        <f>D82+D83</f>
        <v>0</v>
      </c>
      <c r="E81" s="844">
        <f>E82+E83</f>
        <v>0</v>
      </c>
    </row>
    <row r="82" spans="1:5" ht="12.75" thickBot="1" x14ac:dyDescent="0.25">
      <c r="A82" s="26" t="s">
        <v>296</v>
      </c>
      <c r="B82" s="831"/>
      <c r="C82" s="831"/>
      <c r="D82" s="831"/>
      <c r="E82" s="831"/>
    </row>
    <row r="83" spans="1:5" ht="12.75" thickBot="1" x14ac:dyDescent="0.25">
      <c r="A83" s="26" t="s">
        <v>297</v>
      </c>
      <c r="B83" s="828"/>
      <c r="C83" s="831"/>
      <c r="D83" s="831"/>
      <c r="E83" s="831"/>
    </row>
    <row r="84" spans="1:5" ht="24.75" customHeight="1" thickBot="1" x14ac:dyDescent="0.25">
      <c r="A84" s="13" t="s">
        <v>26</v>
      </c>
      <c r="B84" s="826">
        <f>B85+B86</f>
        <v>5000</v>
      </c>
      <c r="C84" s="826">
        <f>C85+C86</f>
        <v>5000</v>
      </c>
      <c r="D84" s="826">
        <f>D85+D86</f>
        <v>5000</v>
      </c>
      <c r="E84" s="826">
        <f>E85+E86</f>
        <v>5000</v>
      </c>
    </row>
    <row r="85" spans="1:5" ht="12.75" thickBot="1" x14ac:dyDescent="0.25">
      <c r="A85" s="26" t="s">
        <v>296</v>
      </c>
      <c r="B85" s="826">
        <v>5000</v>
      </c>
      <c r="C85" s="831">
        <v>5000</v>
      </c>
      <c r="D85" s="831">
        <v>5000</v>
      </c>
      <c r="E85" s="831">
        <v>5000</v>
      </c>
    </row>
    <row r="86" spans="1:5" ht="12.75" thickBot="1" x14ac:dyDescent="0.25">
      <c r="A86" s="26" t="s">
        <v>297</v>
      </c>
      <c r="B86" s="834"/>
      <c r="C86" s="835"/>
      <c r="D86" s="835"/>
      <c r="E86" s="835"/>
    </row>
    <row r="87" spans="1:5" ht="12.75" thickBot="1" x14ac:dyDescent="0.25">
      <c r="A87" s="13" t="s">
        <v>27</v>
      </c>
      <c r="B87" s="833">
        <f>B88+B89</f>
        <v>0</v>
      </c>
      <c r="C87" s="833">
        <f>C88+C89</f>
        <v>0</v>
      </c>
      <c r="D87" s="833">
        <f>D88+D89</f>
        <v>0</v>
      </c>
      <c r="E87" s="833">
        <f>E88+E89</f>
        <v>0</v>
      </c>
    </row>
    <row r="88" spans="1:5" ht="12.75" thickBot="1" x14ac:dyDescent="0.25">
      <c r="A88" s="26" t="s">
        <v>296</v>
      </c>
      <c r="B88" s="834"/>
      <c r="C88" s="835"/>
      <c r="D88" s="835"/>
      <c r="E88" s="835"/>
    </row>
    <row r="89" spans="1:5" ht="12.75" thickBot="1" x14ac:dyDescent="0.25">
      <c r="A89" s="26" t="s">
        <v>297</v>
      </c>
      <c r="B89" s="834"/>
      <c r="C89" s="835"/>
      <c r="D89" s="835"/>
      <c r="E89" s="835"/>
    </row>
    <row r="90" spans="1:5" ht="24.75" thickBot="1" x14ac:dyDescent="0.25">
      <c r="A90" s="13" t="s">
        <v>28</v>
      </c>
      <c r="B90" s="833">
        <f>B91+B92</f>
        <v>0</v>
      </c>
      <c r="C90" s="833">
        <f>C91+C92</f>
        <v>0</v>
      </c>
      <c r="D90" s="833">
        <f>D91+D92</f>
        <v>0</v>
      </c>
      <c r="E90" s="833">
        <f>E91+E92</f>
        <v>0</v>
      </c>
    </row>
    <row r="91" spans="1:5" ht="12.75" thickBot="1" x14ac:dyDescent="0.25">
      <c r="A91" s="26" t="s">
        <v>296</v>
      </c>
      <c r="B91" s="834"/>
      <c r="C91" s="835"/>
      <c r="D91" s="835"/>
      <c r="E91" s="835"/>
    </row>
    <row r="92" spans="1:5" ht="12.75" thickBot="1" x14ac:dyDescent="0.25">
      <c r="A92" s="26" t="s">
        <v>297</v>
      </c>
      <c r="B92" s="834"/>
      <c r="C92" s="835"/>
      <c r="D92" s="835"/>
      <c r="E92" s="835"/>
    </row>
    <row r="93" spans="1:5" ht="12.75" thickBot="1" x14ac:dyDescent="0.25">
      <c r="A93" s="13" t="s">
        <v>29</v>
      </c>
      <c r="B93" s="833">
        <f>B94+B95</f>
        <v>0</v>
      </c>
      <c r="C93" s="833">
        <f>C94+C95</f>
        <v>0</v>
      </c>
      <c r="D93" s="833">
        <f>D94+D95</f>
        <v>0</v>
      </c>
      <c r="E93" s="833">
        <f>E94+E95</f>
        <v>0</v>
      </c>
    </row>
    <row r="94" spans="1:5" ht="12.75" thickBot="1" x14ac:dyDescent="0.25">
      <c r="A94" s="26" t="s">
        <v>296</v>
      </c>
      <c r="B94" s="834"/>
      <c r="C94" s="835"/>
      <c r="D94" s="835"/>
      <c r="E94" s="835"/>
    </row>
    <row r="95" spans="1:5" ht="12.75" thickBot="1" x14ac:dyDescent="0.25">
      <c r="A95" s="26" t="s">
        <v>297</v>
      </c>
      <c r="B95" s="834"/>
      <c r="C95" s="835"/>
      <c r="D95" s="835"/>
      <c r="E95" s="835"/>
    </row>
    <row r="96" spans="1:5" ht="24.75" thickBot="1" x14ac:dyDescent="0.25">
      <c r="A96" s="13" t="s">
        <v>30</v>
      </c>
      <c r="B96" s="833">
        <f>B97+B98</f>
        <v>0</v>
      </c>
      <c r="C96" s="833">
        <f>C97+C98</f>
        <v>0</v>
      </c>
      <c r="D96" s="833">
        <f>D97+D98</f>
        <v>0</v>
      </c>
      <c r="E96" s="833">
        <f>E97+E98</f>
        <v>0</v>
      </c>
    </row>
    <row r="97" spans="1:8" ht="12.75" thickBot="1" x14ac:dyDescent="0.25">
      <c r="A97" s="26" t="s">
        <v>296</v>
      </c>
      <c r="B97" s="834"/>
      <c r="C97" s="835"/>
      <c r="D97" s="835"/>
      <c r="E97" s="835"/>
    </row>
    <row r="98" spans="1:8" ht="12.75" thickBot="1" x14ac:dyDescent="0.25">
      <c r="A98" s="128" t="s">
        <v>297</v>
      </c>
      <c r="B98" s="834"/>
      <c r="C98" s="835"/>
      <c r="D98" s="835"/>
      <c r="E98" s="835"/>
    </row>
    <row r="99" spans="1:8" ht="12.75" thickBot="1" x14ac:dyDescent="0.25">
      <c r="A99" s="845" t="s">
        <v>34</v>
      </c>
      <c r="B99" s="838">
        <f>B96+B93+B90+B87+B84+B81+B78</f>
        <v>5000</v>
      </c>
      <c r="C99" s="838">
        <f>C96+C93+C90+C87+C84+C81+C78</f>
        <v>5000</v>
      </c>
      <c r="D99" s="838">
        <f>D96+D93+D90+D87+D84+D81+D78</f>
        <v>5000</v>
      </c>
      <c r="E99" s="838">
        <f>E96+E93+E90+E87+E84+E81+E78</f>
        <v>5000</v>
      </c>
    </row>
    <row r="100" spans="1:8" ht="17.25" customHeight="1" thickBot="1" x14ac:dyDescent="0.25">
      <c r="A100" s="17" t="s">
        <v>32</v>
      </c>
      <c r="B100" s="839">
        <f>IF(B99-B70=0,0,"Error")</f>
        <v>0</v>
      </c>
      <c r="C100" s="839">
        <f>IF(C99-C70=0,0,"Error")</f>
        <v>0</v>
      </c>
      <c r="D100" s="839">
        <f>IF(D99-D70=0,0,"Error")</f>
        <v>0</v>
      </c>
      <c r="E100" s="839">
        <f>IF(E99-E70=0,0,"Error")</f>
        <v>0</v>
      </c>
    </row>
    <row r="101" spans="1:8" ht="25.5" customHeight="1" thickBot="1" x14ac:dyDescent="0.25">
      <c r="A101" s="17" t="s">
        <v>1227</v>
      </c>
      <c r="B101" s="2223" t="s">
        <v>1228</v>
      </c>
      <c r="C101" s="2224"/>
      <c r="D101" s="2224"/>
      <c r="E101" s="2225"/>
    </row>
    <row r="102" spans="1:8" ht="43.5" customHeight="1" thickBot="1" x14ac:dyDescent="0.25">
      <c r="A102" s="840" t="s">
        <v>35</v>
      </c>
      <c r="B102" s="2208" t="s">
        <v>1229</v>
      </c>
      <c r="C102" s="2209"/>
      <c r="D102" s="2209"/>
      <c r="E102" s="2210"/>
    </row>
    <row r="103" spans="1:8" ht="49.5" customHeight="1" thickBot="1" x14ac:dyDescent="0.25">
      <c r="A103" s="803" t="s">
        <v>15</v>
      </c>
      <c r="B103" s="1873" t="s">
        <v>1230</v>
      </c>
      <c r="C103" s="1874"/>
      <c r="D103" s="1874"/>
      <c r="E103" s="1875"/>
    </row>
    <row r="104" spans="1:8" ht="12.75" thickBot="1" x14ac:dyDescent="0.25">
      <c r="A104" s="803" t="s">
        <v>16</v>
      </c>
      <c r="B104" s="2217" t="s">
        <v>88</v>
      </c>
      <c r="C104" s="2218"/>
      <c r="D104" s="2218"/>
      <c r="E104" s="2219"/>
    </row>
    <row r="105" spans="1:8" ht="12.75" customHeight="1" x14ac:dyDescent="0.2">
      <c r="A105" s="2197"/>
      <c r="B105" s="820">
        <v>2019</v>
      </c>
      <c r="C105" s="820">
        <v>2020</v>
      </c>
      <c r="D105" s="820">
        <v>2021</v>
      </c>
      <c r="E105" s="820">
        <v>2022</v>
      </c>
    </row>
    <row r="106" spans="1:8" ht="12.75" thickBot="1" x14ac:dyDescent="0.25">
      <c r="A106" s="2198"/>
      <c r="B106" s="821" t="s">
        <v>8</v>
      </c>
      <c r="C106" s="821" t="s">
        <v>9</v>
      </c>
      <c r="D106" s="821" t="s">
        <v>9</v>
      </c>
      <c r="E106" s="821" t="s">
        <v>9</v>
      </c>
    </row>
    <row r="107" spans="1:8" ht="12.75" thickBot="1" x14ac:dyDescent="0.25">
      <c r="A107" s="803" t="s">
        <v>17</v>
      </c>
      <c r="B107" s="842">
        <v>200</v>
      </c>
      <c r="C107" s="842">
        <v>250</v>
      </c>
      <c r="D107" s="842">
        <v>350</v>
      </c>
      <c r="E107" s="842">
        <v>400</v>
      </c>
    </row>
    <row r="108" spans="1:8" ht="12.75" thickBot="1" x14ac:dyDescent="0.25">
      <c r="A108" s="803" t="s">
        <v>18</v>
      </c>
      <c r="B108" s="842">
        <f>B122</f>
        <v>6000</v>
      </c>
      <c r="C108" s="842">
        <f>C122</f>
        <v>10000</v>
      </c>
      <c r="D108" s="842">
        <v>10800</v>
      </c>
      <c r="E108" s="842">
        <v>11300</v>
      </c>
      <c r="F108" s="823"/>
      <c r="G108" s="823"/>
      <c r="H108" s="823"/>
    </row>
    <row r="109" spans="1:8" ht="12.75" thickBot="1" x14ac:dyDescent="0.25">
      <c r="A109" s="803" t="s">
        <v>19</v>
      </c>
      <c r="B109" s="842">
        <f>B108/B107</f>
        <v>30</v>
      </c>
      <c r="C109" s="822">
        <f t="shared" ref="C109:E109" si="0">C108/C107</f>
        <v>40</v>
      </c>
      <c r="D109" s="822">
        <f t="shared" si="0"/>
        <v>30.857142857142858</v>
      </c>
      <c r="E109" s="822">
        <f t="shared" si="0"/>
        <v>28.25</v>
      </c>
    </row>
    <row r="110" spans="1:8" ht="12.75" thickBot="1" x14ac:dyDescent="0.25">
      <c r="A110" s="803" t="s">
        <v>20</v>
      </c>
      <c r="B110" s="323"/>
      <c r="C110" s="843"/>
      <c r="D110" s="843"/>
      <c r="E110" s="843"/>
    </row>
    <row r="111" spans="1:8" ht="24.75" thickBot="1" x14ac:dyDescent="0.25">
      <c r="A111" s="803" t="s">
        <v>22</v>
      </c>
      <c r="B111" s="323"/>
      <c r="C111" s="843"/>
      <c r="D111" s="843"/>
      <c r="E111" s="843"/>
    </row>
    <row r="112" spans="1:8" ht="24.75" thickBot="1" x14ac:dyDescent="0.25">
      <c r="A112" s="803" t="s">
        <v>23</v>
      </c>
      <c r="B112" s="323"/>
      <c r="C112" s="843"/>
      <c r="D112" s="843"/>
      <c r="E112" s="843"/>
    </row>
    <row r="113" spans="1:9" ht="24.75" customHeight="1" thickBot="1" x14ac:dyDescent="0.25">
      <c r="A113" s="2194" t="s">
        <v>1231</v>
      </c>
      <c r="B113" s="2195"/>
      <c r="C113" s="2195"/>
      <c r="D113" s="2195"/>
      <c r="E113" s="2196"/>
    </row>
    <row r="114" spans="1:9" ht="23.25" customHeight="1" x14ac:dyDescent="0.2">
      <c r="A114" s="2197"/>
      <c r="B114" s="820">
        <v>2019</v>
      </c>
      <c r="C114" s="820">
        <v>2020</v>
      </c>
      <c r="D114" s="820">
        <v>2021</v>
      </c>
      <c r="E114" s="820">
        <v>2022</v>
      </c>
    </row>
    <row r="115" spans="1:9" ht="22.5" customHeight="1" thickBot="1" x14ac:dyDescent="0.25">
      <c r="A115" s="2198"/>
      <c r="B115" s="821" t="s">
        <v>8</v>
      </c>
      <c r="C115" s="821" t="s">
        <v>9</v>
      </c>
      <c r="D115" s="821" t="s">
        <v>9</v>
      </c>
      <c r="E115" s="821" t="s">
        <v>9</v>
      </c>
    </row>
    <row r="116" spans="1:9" ht="24.75" customHeight="1" thickBot="1" x14ac:dyDescent="0.25">
      <c r="A116" s="13" t="s">
        <v>24</v>
      </c>
      <c r="B116" s="844">
        <f>B117+B118</f>
        <v>0</v>
      </c>
      <c r="C116" s="844">
        <f>C117+C118</f>
        <v>0</v>
      </c>
      <c r="D116" s="844">
        <f>D117+D118</f>
        <v>0</v>
      </c>
      <c r="E116" s="844">
        <f>E117+E118</f>
        <v>0</v>
      </c>
    </row>
    <row r="117" spans="1:9" ht="12.75" thickBot="1" x14ac:dyDescent="0.25">
      <c r="A117" s="26" t="s">
        <v>296</v>
      </c>
      <c r="B117" s="831"/>
      <c r="C117" s="831"/>
      <c r="D117" s="831"/>
      <c r="E117" s="831">
        <v>0</v>
      </c>
    </row>
    <row r="118" spans="1:9" ht="12.75" thickBot="1" x14ac:dyDescent="0.25">
      <c r="A118" s="26" t="s">
        <v>297</v>
      </c>
      <c r="B118" s="828"/>
      <c r="C118" s="829"/>
      <c r="D118" s="829"/>
      <c r="E118" s="829"/>
    </row>
    <row r="119" spans="1:9" ht="24.75" customHeight="1" thickBot="1" x14ac:dyDescent="0.25">
      <c r="A119" s="13" t="s">
        <v>25</v>
      </c>
      <c r="B119" s="844">
        <f>B120+B121</f>
        <v>0</v>
      </c>
      <c r="C119" s="844">
        <f>C120+C121</f>
        <v>0</v>
      </c>
      <c r="D119" s="844">
        <f>D120+D121</f>
        <v>0</v>
      </c>
      <c r="E119" s="844">
        <f>E120+E121</f>
        <v>0</v>
      </c>
    </row>
    <row r="120" spans="1:9" ht="12.75" thickBot="1" x14ac:dyDescent="0.25">
      <c r="A120" s="26" t="s">
        <v>296</v>
      </c>
      <c r="B120" s="831"/>
      <c r="C120" s="831"/>
      <c r="D120" s="831"/>
      <c r="E120" s="831">
        <v>0</v>
      </c>
    </row>
    <row r="121" spans="1:9" ht="12.75" thickBot="1" x14ac:dyDescent="0.25">
      <c r="A121" s="26" t="s">
        <v>297</v>
      </c>
      <c r="B121" s="828"/>
      <c r="C121" s="831"/>
      <c r="D121" s="831"/>
      <c r="E121" s="831"/>
    </row>
    <row r="122" spans="1:9" ht="21" customHeight="1" thickBot="1" x14ac:dyDescent="0.25">
      <c r="A122" s="13" t="s">
        <v>26</v>
      </c>
      <c r="B122" s="827">
        <f>B123+B124</f>
        <v>6000</v>
      </c>
      <c r="C122" s="827">
        <f>C123+C124</f>
        <v>10000</v>
      </c>
      <c r="D122" s="827">
        <f>D123+D124</f>
        <v>10800</v>
      </c>
      <c r="E122" s="827">
        <f>E123+E124</f>
        <v>11300</v>
      </c>
      <c r="G122" s="823"/>
      <c r="H122" s="823"/>
      <c r="I122" s="823"/>
    </row>
    <row r="123" spans="1:9" ht="12.75" thickBot="1" x14ac:dyDescent="0.25">
      <c r="A123" s="26" t="s">
        <v>296</v>
      </c>
      <c r="B123" s="826">
        <v>6000</v>
      </c>
      <c r="C123" s="831">
        <v>10000</v>
      </c>
      <c r="D123" s="831">
        <v>10800</v>
      </c>
      <c r="E123" s="831">
        <v>11300</v>
      </c>
    </row>
    <row r="124" spans="1:9" ht="12.75" thickBot="1" x14ac:dyDescent="0.25">
      <c r="A124" s="26" t="s">
        <v>297</v>
      </c>
      <c r="B124" s="834"/>
      <c r="C124" s="835"/>
      <c r="D124" s="835"/>
      <c r="E124" s="835"/>
    </row>
    <row r="125" spans="1:9" ht="12.75" thickBot="1" x14ac:dyDescent="0.25">
      <c r="A125" s="13" t="s">
        <v>27</v>
      </c>
      <c r="B125" s="833">
        <f>B126+B127</f>
        <v>0</v>
      </c>
      <c r="C125" s="833">
        <f>C126+C127</f>
        <v>0</v>
      </c>
      <c r="D125" s="833">
        <f>D126+D127</f>
        <v>0</v>
      </c>
      <c r="E125" s="833">
        <f>E126+E127</f>
        <v>0</v>
      </c>
    </row>
    <row r="126" spans="1:9" ht="12.75" thickBot="1" x14ac:dyDescent="0.25">
      <c r="A126" s="26" t="s">
        <v>296</v>
      </c>
      <c r="B126" s="834"/>
      <c r="C126" s="835"/>
      <c r="D126" s="835"/>
      <c r="E126" s="835"/>
    </row>
    <row r="127" spans="1:9" ht="12.75" thickBot="1" x14ac:dyDescent="0.25">
      <c r="A127" s="26" t="s">
        <v>297</v>
      </c>
      <c r="B127" s="834"/>
      <c r="C127" s="835"/>
      <c r="D127" s="835"/>
      <c r="E127" s="835"/>
    </row>
    <row r="128" spans="1:9" ht="24.75" thickBot="1" x14ac:dyDescent="0.25">
      <c r="A128" s="13" t="s">
        <v>28</v>
      </c>
      <c r="B128" s="833">
        <f>B129+B130</f>
        <v>0</v>
      </c>
      <c r="C128" s="833">
        <f>C129+C130</f>
        <v>0</v>
      </c>
      <c r="D128" s="833">
        <f>D129+D130</f>
        <v>0</v>
      </c>
      <c r="E128" s="833">
        <f>E129+E130</f>
        <v>0</v>
      </c>
    </row>
    <row r="129" spans="1:5" ht="12.75" thickBot="1" x14ac:dyDescent="0.25">
      <c r="A129" s="26" t="s">
        <v>296</v>
      </c>
      <c r="B129" s="834"/>
      <c r="C129" s="835"/>
      <c r="D129" s="835"/>
      <c r="E129" s="835"/>
    </row>
    <row r="130" spans="1:5" ht="15" customHeight="1" thickBot="1" x14ac:dyDescent="0.25">
      <c r="A130" s="26" t="s">
        <v>297</v>
      </c>
      <c r="B130" s="834"/>
      <c r="C130" s="835"/>
      <c r="D130" s="835"/>
      <c r="E130" s="835"/>
    </row>
    <row r="131" spans="1:5" ht="12.75" thickBot="1" x14ac:dyDescent="0.25">
      <c r="A131" s="13" t="s">
        <v>29</v>
      </c>
      <c r="B131" s="833">
        <f>B132+B133</f>
        <v>0</v>
      </c>
      <c r="C131" s="833">
        <f>C132+C133</f>
        <v>0</v>
      </c>
      <c r="D131" s="833">
        <f>D132+D133</f>
        <v>0</v>
      </c>
      <c r="E131" s="833">
        <f>E132+E133</f>
        <v>0</v>
      </c>
    </row>
    <row r="132" spans="1:5" ht="12.75" thickBot="1" x14ac:dyDescent="0.25">
      <c r="A132" s="26" t="s">
        <v>296</v>
      </c>
      <c r="B132" s="834"/>
      <c r="C132" s="835"/>
      <c r="D132" s="835"/>
      <c r="E132" s="835"/>
    </row>
    <row r="133" spans="1:5" ht="12.75" thickBot="1" x14ac:dyDescent="0.25">
      <c r="A133" s="26" t="s">
        <v>297</v>
      </c>
      <c r="B133" s="834"/>
      <c r="C133" s="835"/>
      <c r="D133" s="835"/>
      <c r="E133" s="835"/>
    </row>
    <row r="134" spans="1:5" ht="24.75" thickBot="1" x14ac:dyDescent="0.25">
      <c r="A134" s="13" t="s">
        <v>30</v>
      </c>
      <c r="B134" s="833">
        <f>B135+B136</f>
        <v>0</v>
      </c>
      <c r="C134" s="833">
        <f>C135+C136</f>
        <v>0</v>
      </c>
      <c r="D134" s="833">
        <f>D135+D136</f>
        <v>0</v>
      </c>
      <c r="E134" s="833">
        <f>E135+E136</f>
        <v>0</v>
      </c>
    </row>
    <row r="135" spans="1:5" ht="12.75" thickBot="1" x14ac:dyDescent="0.25">
      <c r="A135" s="26" t="s">
        <v>296</v>
      </c>
      <c r="B135" s="834"/>
      <c r="C135" s="835"/>
      <c r="D135" s="835"/>
      <c r="E135" s="835"/>
    </row>
    <row r="136" spans="1:5" ht="12.75" thickBot="1" x14ac:dyDescent="0.25">
      <c r="A136" s="26" t="s">
        <v>297</v>
      </c>
      <c r="B136" s="834"/>
      <c r="C136" s="835"/>
      <c r="D136" s="835"/>
      <c r="E136" s="835"/>
    </row>
    <row r="137" spans="1:5" ht="12.75" thickBot="1" x14ac:dyDescent="0.25">
      <c r="A137" s="35" t="s">
        <v>36</v>
      </c>
      <c r="B137" s="838">
        <f>B134+B131+B128+B125+B122+B119+B116</f>
        <v>6000</v>
      </c>
      <c r="C137" s="838">
        <f>C134+C131+C128+C125+C122+C119+C116</f>
        <v>10000</v>
      </c>
      <c r="D137" s="838">
        <f>D134+D131+D128+D125+D122+D119+D116</f>
        <v>10800</v>
      </c>
      <c r="E137" s="838">
        <f>E134+E131+E128+E125+E122+E119+E116</f>
        <v>11300</v>
      </c>
    </row>
    <row r="138" spans="1:5" ht="17.25" customHeight="1" thickBot="1" x14ac:dyDescent="0.25">
      <c r="A138" s="17" t="s">
        <v>32</v>
      </c>
      <c r="B138" s="839">
        <f>IF(B137-B108=0,0,"Error")</f>
        <v>0</v>
      </c>
      <c r="C138" s="839">
        <f>IF(C137-C108=0,0,"Error")</f>
        <v>0</v>
      </c>
      <c r="D138" s="839">
        <f>IF(D137-D108=0,0,"Error")</f>
        <v>0</v>
      </c>
      <c r="E138" s="839">
        <f>IF(E137-E108=0,0,"Error")</f>
        <v>0</v>
      </c>
    </row>
    <row r="139" spans="1:5" ht="12.75" thickBot="1" x14ac:dyDescent="0.25">
      <c r="A139" s="2202" t="s">
        <v>39</v>
      </c>
      <c r="B139" s="2203"/>
      <c r="C139" s="2203"/>
      <c r="D139" s="2203"/>
      <c r="E139" s="2204"/>
    </row>
    <row r="140" spans="1:5" ht="12.75" thickBot="1" x14ac:dyDescent="0.25">
      <c r="A140" s="2202" t="s">
        <v>40</v>
      </c>
      <c r="B140" s="2203"/>
      <c r="C140" s="2203"/>
      <c r="D140" s="2203"/>
      <c r="E140" s="2204"/>
    </row>
    <row r="141" spans="1:5" ht="24.75" thickBot="1" x14ac:dyDescent="0.25">
      <c r="A141" s="818" t="s">
        <v>56</v>
      </c>
      <c r="B141" s="2226" t="s">
        <v>832</v>
      </c>
      <c r="C141" s="2227"/>
      <c r="D141" s="2228"/>
      <c r="E141" s="2229"/>
    </row>
    <row r="142" spans="1:5" ht="30.75" customHeight="1" thickBot="1" x14ac:dyDescent="0.25">
      <c r="A142" s="818" t="s">
        <v>82</v>
      </c>
      <c r="B142" s="846" t="s">
        <v>1232</v>
      </c>
      <c r="C142" s="847" t="s">
        <v>306</v>
      </c>
      <c r="D142" s="2230" t="s">
        <v>1233</v>
      </c>
      <c r="E142" s="2231"/>
    </row>
    <row r="143" spans="1:5" ht="12.75" thickBot="1" x14ac:dyDescent="0.25">
      <c r="A143" s="848"/>
      <c r="B143" s="2232"/>
      <c r="C143" s="2233"/>
      <c r="D143" s="2234"/>
      <c r="E143" s="2235"/>
    </row>
    <row r="144" spans="1:5" ht="46.5" customHeight="1" thickBot="1" x14ac:dyDescent="0.25">
      <c r="A144" s="803" t="s">
        <v>15</v>
      </c>
      <c r="B144" s="1873" t="s">
        <v>1234</v>
      </c>
      <c r="C144" s="1874"/>
      <c r="D144" s="1874"/>
      <c r="E144" s="1875"/>
    </row>
    <row r="145" spans="1:5" ht="12.75" thickBot="1" x14ac:dyDescent="0.25">
      <c r="A145" s="803" t="s">
        <v>16</v>
      </c>
      <c r="B145" s="2236" t="s">
        <v>1235</v>
      </c>
      <c r="C145" s="2237"/>
      <c r="D145" s="2237"/>
      <c r="E145" s="2238"/>
    </row>
    <row r="146" spans="1:5" ht="12.75" customHeight="1" x14ac:dyDescent="0.2">
      <c r="A146" s="2197"/>
      <c r="B146" s="820">
        <v>2019</v>
      </c>
      <c r="C146" s="820">
        <v>2020</v>
      </c>
      <c r="D146" s="820">
        <v>2021</v>
      </c>
      <c r="E146" s="820">
        <v>2022</v>
      </c>
    </row>
    <row r="147" spans="1:5" ht="12.75" thickBot="1" x14ac:dyDescent="0.25">
      <c r="A147" s="2198"/>
      <c r="B147" s="821" t="s">
        <v>8</v>
      </c>
      <c r="C147" s="821" t="s">
        <v>9</v>
      </c>
      <c r="D147" s="821" t="s">
        <v>9</v>
      </c>
      <c r="E147" s="821" t="s">
        <v>9</v>
      </c>
    </row>
    <row r="148" spans="1:5" ht="12.75" thickBot="1" x14ac:dyDescent="0.25">
      <c r="A148" s="803" t="s">
        <v>17</v>
      </c>
      <c r="B148" s="842">
        <v>1</v>
      </c>
      <c r="C148" s="842">
        <v>1</v>
      </c>
      <c r="D148" s="842">
        <v>1</v>
      </c>
      <c r="E148" s="842">
        <v>1</v>
      </c>
    </row>
    <row r="149" spans="1:5" ht="12.75" thickBot="1" x14ac:dyDescent="0.25">
      <c r="A149" s="803" t="s">
        <v>18</v>
      </c>
      <c r="B149" s="842">
        <f>B167</f>
        <v>104000</v>
      </c>
      <c r="C149" s="842">
        <f t="shared" ref="C149:E149" si="1">C167</f>
        <v>100000</v>
      </c>
      <c r="D149" s="842">
        <f t="shared" si="1"/>
        <v>100000</v>
      </c>
      <c r="E149" s="842">
        <f t="shared" si="1"/>
        <v>100000</v>
      </c>
    </row>
    <row r="150" spans="1:5" ht="12.75" thickBot="1" x14ac:dyDescent="0.25">
      <c r="A150" s="803" t="s">
        <v>19</v>
      </c>
      <c r="B150" s="842">
        <f>B149/B148</f>
        <v>104000</v>
      </c>
      <c r="C150" s="842">
        <f>C149/C148</f>
        <v>100000</v>
      </c>
      <c r="D150" s="842">
        <f>D149/D148</f>
        <v>100000</v>
      </c>
      <c r="E150" s="842">
        <f>E149/E148</f>
        <v>100000</v>
      </c>
    </row>
    <row r="151" spans="1:5" ht="12.75" thickBot="1" x14ac:dyDescent="0.25">
      <c r="A151" s="803" t="s">
        <v>20</v>
      </c>
      <c r="B151" s="323" t="s">
        <v>21</v>
      </c>
      <c r="C151" s="843"/>
      <c r="D151" s="843"/>
      <c r="E151" s="843"/>
    </row>
    <row r="152" spans="1:5" ht="24.75" thickBot="1" x14ac:dyDescent="0.25">
      <c r="A152" s="803" t="s">
        <v>22</v>
      </c>
      <c r="B152" s="323" t="s">
        <v>21</v>
      </c>
      <c r="C152" s="843"/>
      <c r="D152" s="843"/>
      <c r="E152" s="843"/>
    </row>
    <row r="153" spans="1:5" ht="24.75" thickBot="1" x14ac:dyDescent="0.25">
      <c r="A153" s="803" t="s">
        <v>23</v>
      </c>
      <c r="B153" s="323" t="s">
        <v>21</v>
      </c>
      <c r="C153" s="843"/>
      <c r="D153" s="843"/>
      <c r="E153" s="843"/>
    </row>
    <row r="154" spans="1:5" ht="12.75" thickBot="1" x14ac:dyDescent="0.25">
      <c r="A154" s="2194" t="s">
        <v>1236</v>
      </c>
      <c r="B154" s="2195"/>
      <c r="C154" s="2195"/>
      <c r="D154" s="2195"/>
      <c r="E154" s="2196"/>
    </row>
    <row r="155" spans="1:5" ht="12.75" customHeight="1" x14ac:dyDescent="0.2">
      <c r="A155" s="2197"/>
      <c r="B155" s="820">
        <v>2019</v>
      </c>
      <c r="C155" s="820">
        <v>2020</v>
      </c>
      <c r="D155" s="820">
        <v>2021</v>
      </c>
      <c r="E155" s="820">
        <v>2022</v>
      </c>
    </row>
    <row r="156" spans="1:5" ht="9" customHeight="1" thickBot="1" x14ac:dyDescent="0.25">
      <c r="A156" s="2198"/>
      <c r="B156" s="821" t="s">
        <v>8</v>
      </c>
      <c r="C156" s="821" t="s">
        <v>9</v>
      </c>
      <c r="D156" s="821" t="s">
        <v>9</v>
      </c>
      <c r="E156" s="821" t="s">
        <v>9</v>
      </c>
    </row>
    <row r="157" spans="1:5" ht="12.75" thickBot="1" x14ac:dyDescent="0.25">
      <c r="A157" s="13" t="s">
        <v>42</v>
      </c>
      <c r="B157" s="833">
        <f>B158+B159+B160+B161</f>
        <v>0</v>
      </c>
      <c r="C157" s="833">
        <f>C158+C159+C160+C161</f>
        <v>0</v>
      </c>
      <c r="D157" s="833">
        <f>D158+D159+D160+D161</f>
        <v>0</v>
      </c>
      <c r="E157" s="833">
        <f>E158+E159+E160+E161</f>
        <v>0</v>
      </c>
    </row>
    <row r="158" spans="1:5" ht="12.75" thickBot="1" x14ac:dyDescent="0.25">
      <c r="A158" s="26" t="s">
        <v>296</v>
      </c>
      <c r="B158" s="835"/>
      <c r="C158" s="835"/>
      <c r="D158" s="835"/>
      <c r="E158" s="835"/>
    </row>
    <row r="159" spans="1:5" ht="12.75" thickBot="1" x14ac:dyDescent="0.25">
      <c r="A159" s="26" t="s">
        <v>311</v>
      </c>
      <c r="B159" s="835"/>
      <c r="C159" s="835"/>
      <c r="D159" s="835"/>
      <c r="E159" s="835"/>
    </row>
    <row r="160" spans="1:5" ht="12.75" thickBot="1" x14ac:dyDescent="0.25">
      <c r="A160" s="26" t="s">
        <v>312</v>
      </c>
      <c r="B160" s="835"/>
      <c r="C160" s="835"/>
      <c r="D160" s="835"/>
      <c r="E160" s="835"/>
    </row>
    <row r="161" spans="1:5" ht="12.75" thickBot="1" x14ac:dyDescent="0.25">
      <c r="A161" s="26" t="s">
        <v>313</v>
      </c>
      <c r="B161" s="835"/>
      <c r="C161" s="835"/>
      <c r="D161" s="835"/>
      <c r="E161" s="835"/>
    </row>
    <row r="162" spans="1:5" ht="12.75" thickBot="1" x14ac:dyDescent="0.25">
      <c r="A162" s="13" t="s">
        <v>43</v>
      </c>
      <c r="B162" s="849">
        <f>B163+B164+B165+B166</f>
        <v>104000</v>
      </c>
      <c r="C162" s="849">
        <f>C163+C164+C165+C166</f>
        <v>100000</v>
      </c>
      <c r="D162" s="849">
        <f>D163+D164+D165+D166</f>
        <v>100000</v>
      </c>
      <c r="E162" s="849">
        <f>E163+E164+E165+E166</f>
        <v>100000</v>
      </c>
    </row>
    <row r="163" spans="1:5" ht="12.75" thickBot="1" x14ac:dyDescent="0.25">
      <c r="A163" s="26" t="s">
        <v>296</v>
      </c>
      <c r="B163" s="828"/>
      <c r="C163" s="831"/>
      <c r="D163" s="831"/>
      <c r="E163" s="831"/>
    </row>
    <row r="164" spans="1:5" ht="12.75" thickBot="1" x14ac:dyDescent="0.25">
      <c r="A164" s="26" t="s">
        <v>311</v>
      </c>
      <c r="B164" s="828">
        <v>93000</v>
      </c>
      <c r="C164" s="831">
        <v>93000</v>
      </c>
      <c r="D164" s="831">
        <v>93000</v>
      </c>
      <c r="E164" s="831">
        <v>93000</v>
      </c>
    </row>
    <row r="165" spans="1:5" ht="12.75" thickBot="1" x14ac:dyDescent="0.25">
      <c r="A165" s="26" t="s">
        <v>312</v>
      </c>
      <c r="B165" s="828"/>
      <c r="C165" s="831"/>
      <c r="D165" s="831"/>
      <c r="E165" s="831"/>
    </row>
    <row r="166" spans="1:5" ht="12.75" thickBot="1" x14ac:dyDescent="0.25">
      <c r="A166" s="26" t="s">
        <v>313</v>
      </c>
      <c r="B166" s="828">
        <v>11000</v>
      </c>
      <c r="C166" s="831">
        <v>7000</v>
      </c>
      <c r="D166" s="831">
        <v>7000</v>
      </c>
      <c r="E166" s="831">
        <v>7000</v>
      </c>
    </row>
    <row r="167" spans="1:5" ht="12.75" thickBot="1" x14ac:dyDescent="0.25">
      <c r="A167" s="102" t="s">
        <v>31</v>
      </c>
      <c r="B167" s="849">
        <f>B163+B164+B165+B166</f>
        <v>104000</v>
      </c>
      <c r="C167" s="849">
        <f t="shared" ref="C167:E167" si="2">C163+C164+C165+C166</f>
        <v>100000</v>
      </c>
      <c r="D167" s="849">
        <f t="shared" si="2"/>
        <v>100000</v>
      </c>
      <c r="E167" s="849">
        <f t="shared" si="2"/>
        <v>100000</v>
      </c>
    </row>
    <row r="168" spans="1:5" ht="12.75" thickBot="1" x14ac:dyDescent="0.25">
      <c r="A168" s="17" t="s">
        <v>32</v>
      </c>
      <c r="B168" s="839">
        <f>B167-B149</f>
        <v>0</v>
      </c>
      <c r="C168" s="839">
        <f t="shared" ref="C168:E168" si="3">C167-C149</f>
        <v>0</v>
      </c>
      <c r="D168" s="839">
        <f t="shared" si="3"/>
        <v>0</v>
      </c>
      <c r="E168" s="839">
        <f t="shared" si="3"/>
        <v>0</v>
      </c>
    </row>
    <row r="169" spans="1:5" ht="25.5" customHeight="1" thickBot="1" x14ac:dyDescent="0.25">
      <c r="A169" s="850" t="s">
        <v>45</v>
      </c>
      <c r="B169" s="2244" t="s">
        <v>81</v>
      </c>
      <c r="C169" s="2245"/>
      <c r="D169" s="2245"/>
      <c r="E169" s="2246"/>
    </row>
    <row r="170" spans="1:5" ht="45" customHeight="1" thickBot="1" x14ac:dyDescent="0.25">
      <c r="A170" s="818" t="s">
        <v>35</v>
      </c>
      <c r="B170" s="851" t="s">
        <v>248</v>
      </c>
      <c r="C170" s="847" t="s">
        <v>306</v>
      </c>
      <c r="D170" s="2232" t="s">
        <v>1237</v>
      </c>
      <c r="E170" s="2235"/>
    </row>
    <row r="171" spans="1:5" ht="27.75" customHeight="1" thickBot="1" x14ac:dyDescent="0.25">
      <c r="A171" s="803" t="s">
        <v>15</v>
      </c>
      <c r="B171" s="2247" t="s">
        <v>1238</v>
      </c>
      <c r="C171" s="2248"/>
      <c r="D171" s="2248"/>
      <c r="E171" s="2249"/>
    </row>
    <row r="172" spans="1:5" ht="12.75" thickBot="1" x14ac:dyDescent="0.25">
      <c r="A172" s="852" t="s">
        <v>16</v>
      </c>
      <c r="B172" s="2250" t="s">
        <v>137</v>
      </c>
      <c r="C172" s="2251"/>
      <c r="D172" s="2251"/>
      <c r="E172" s="2252"/>
    </row>
    <row r="173" spans="1:5" x14ac:dyDescent="0.2">
      <c r="A173" s="2197"/>
      <c r="B173" s="820">
        <v>2019</v>
      </c>
      <c r="C173" s="820">
        <v>2020</v>
      </c>
      <c r="D173" s="820">
        <v>2021</v>
      </c>
      <c r="E173" s="820">
        <v>2022</v>
      </c>
    </row>
    <row r="174" spans="1:5" ht="12.75" thickBot="1" x14ac:dyDescent="0.25">
      <c r="A174" s="2198"/>
      <c r="B174" s="821" t="s">
        <v>8</v>
      </c>
      <c r="C174" s="821" t="s">
        <v>9</v>
      </c>
      <c r="D174" s="821" t="s">
        <v>9</v>
      </c>
      <c r="E174" s="821" t="s">
        <v>9</v>
      </c>
    </row>
    <row r="175" spans="1:5" ht="12.75" thickBot="1" x14ac:dyDescent="0.25">
      <c r="A175" s="803" t="s">
        <v>17</v>
      </c>
      <c r="B175" s="323">
        <v>10</v>
      </c>
      <c r="C175" s="323">
        <v>0</v>
      </c>
      <c r="D175" s="323">
        <v>0</v>
      </c>
      <c r="E175" s="323">
        <v>0</v>
      </c>
    </row>
    <row r="176" spans="1:5" ht="12.75" thickBot="1" x14ac:dyDescent="0.25">
      <c r="A176" s="803" t="s">
        <v>18</v>
      </c>
      <c r="B176" s="842">
        <f>B194</f>
        <v>4000</v>
      </c>
      <c r="C176" s="842">
        <f>C194</f>
        <v>0</v>
      </c>
      <c r="D176" s="842">
        <f t="shared" ref="D176:E176" si="4">D194</f>
        <v>0</v>
      </c>
      <c r="E176" s="842">
        <f t="shared" si="4"/>
        <v>0</v>
      </c>
    </row>
    <row r="177" spans="1:5" ht="12.75" thickBot="1" x14ac:dyDescent="0.25">
      <c r="A177" s="803" t="s">
        <v>19</v>
      </c>
      <c r="B177" s="842"/>
      <c r="C177" s="842"/>
      <c r="D177" s="842"/>
      <c r="E177" s="842"/>
    </row>
    <row r="178" spans="1:5" ht="12.75" thickBot="1" x14ac:dyDescent="0.25">
      <c r="A178" s="803" t="s">
        <v>20</v>
      </c>
      <c r="B178" s="323"/>
      <c r="C178" s="843"/>
      <c r="D178" s="843"/>
      <c r="E178" s="843"/>
    </row>
    <row r="179" spans="1:5" ht="24.75" thickBot="1" x14ac:dyDescent="0.25">
      <c r="A179" s="803" t="s">
        <v>22</v>
      </c>
      <c r="B179" s="323"/>
      <c r="C179" s="843"/>
      <c r="D179" s="843"/>
      <c r="E179" s="843"/>
    </row>
    <row r="180" spans="1:5" ht="24.75" thickBot="1" x14ac:dyDescent="0.25">
      <c r="A180" s="803" t="s">
        <v>23</v>
      </c>
      <c r="B180" s="323"/>
      <c r="C180" s="843"/>
      <c r="D180" s="843"/>
      <c r="E180" s="843"/>
    </row>
    <row r="181" spans="1:5" ht="15.75" customHeight="1" thickBot="1" x14ac:dyDescent="0.25">
      <c r="A181" s="2194" t="s">
        <v>1239</v>
      </c>
      <c r="B181" s="2195"/>
      <c r="C181" s="2195"/>
      <c r="D181" s="2195"/>
      <c r="E181" s="2196"/>
    </row>
    <row r="182" spans="1:5" x14ac:dyDescent="0.2">
      <c r="A182" s="2197"/>
      <c r="B182" s="820">
        <v>2019</v>
      </c>
      <c r="C182" s="820">
        <v>2020</v>
      </c>
      <c r="D182" s="820">
        <v>2021</v>
      </c>
      <c r="E182" s="820">
        <v>2022</v>
      </c>
    </row>
    <row r="183" spans="1:5" ht="12.75" thickBot="1" x14ac:dyDescent="0.25">
      <c r="A183" s="2198"/>
      <c r="B183" s="821" t="s">
        <v>8</v>
      </c>
      <c r="C183" s="821" t="s">
        <v>9</v>
      </c>
      <c r="D183" s="821" t="s">
        <v>9</v>
      </c>
      <c r="E183" s="821" t="s">
        <v>9</v>
      </c>
    </row>
    <row r="184" spans="1:5" ht="12.75" thickBot="1" x14ac:dyDescent="0.25">
      <c r="A184" s="13" t="s">
        <v>42</v>
      </c>
      <c r="B184" s="844">
        <f>B185+B186+B187+B188</f>
        <v>0</v>
      </c>
      <c r="C184" s="844">
        <f t="shared" ref="C184:E184" si="5">C185+C186+C187+C188</f>
        <v>0</v>
      </c>
      <c r="D184" s="844">
        <f t="shared" si="5"/>
        <v>0</v>
      </c>
      <c r="E184" s="844">
        <f t="shared" si="5"/>
        <v>0</v>
      </c>
    </row>
    <row r="185" spans="1:5" ht="12.75" thickBot="1" x14ac:dyDescent="0.25">
      <c r="A185" s="26" t="s">
        <v>296</v>
      </c>
      <c r="B185" s="831"/>
      <c r="C185" s="831"/>
      <c r="D185" s="831"/>
      <c r="E185" s="831"/>
    </row>
    <row r="186" spans="1:5" ht="12.75" thickBot="1" x14ac:dyDescent="0.25">
      <c r="A186" s="26" t="s">
        <v>311</v>
      </c>
      <c r="B186" s="831"/>
      <c r="C186" s="831"/>
      <c r="D186" s="831"/>
      <c r="E186" s="831"/>
    </row>
    <row r="187" spans="1:5" ht="12.75" thickBot="1" x14ac:dyDescent="0.25">
      <c r="A187" s="26" t="s">
        <v>312</v>
      </c>
      <c r="B187" s="831"/>
      <c r="C187" s="831"/>
      <c r="D187" s="831"/>
      <c r="E187" s="831"/>
    </row>
    <row r="188" spans="1:5" ht="12.75" thickBot="1" x14ac:dyDescent="0.25">
      <c r="A188" s="26" t="s">
        <v>313</v>
      </c>
      <c r="B188" s="831"/>
      <c r="C188" s="831"/>
      <c r="D188" s="831"/>
      <c r="E188" s="831"/>
    </row>
    <row r="189" spans="1:5" ht="12.75" thickBot="1" x14ac:dyDescent="0.25">
      <c r="A189" s="13" t="s">
        <v>43</v>
      </c>
      <c r="B189" s="849">
        <f>B190+B191+B192+B193</f>
        <v>4000</v>
      </c>
      <c r="C189" s="832">
        <f t="shared" ref="C189:E189" si="6">C190+C191+C192+C193</f>
        <v>0</v>
      </c>
      <c r="D189" s="832">
        <f t="shared" si="6"/>
        <v>0</v>
      </c>
      <c r="E189" s="832">
        <f t="shared" si="6"/>
        <v>0</v>
      </c>
    </row>
    <row r="190" spans="1:5" ht="12.75" thickBot="1" x14ac:dyDescent="0.25">
      <c r="A190" s="26" t="s">
        <v>296</v>
      </c>
      <c r="B190" s="828">
        <v>4000</v>
      </c>
      <c r="C190" s="831"/>
      <c r="D190" s="831"/>
      <c r="E190" s="831"/>
    </row>
    <row r="191" spans="1:5" ht="12.75" thickBot="1" x14ac:dyDescent="0.25">
      <c r="A191" s="26" t="s">
        <v>311</v>
      </c>
      <c r="B191" s="828"/>
      <c r="C191" s="831"/>
      <c r="D191" s="831"/>
      <c r="E191" s="831"/>
    </row>
    <row r="192" spans="1:5" ht="12.75" thickBot="1" x14ac:dyDescent="0.25">
      <c r="A192" s="26" t="s">
        <v>312</v>
      </c>
      <c r="B192" s="828"/>
      <c r="C192" s="831"/>
      <c r="D192" s="831"/>
      <c r="E192" s="831"/>
    </row>
    <row r="193" spans="1:5" ht="12.75" thickBot="1" x14ac:dyDescent="0.25">
      <c r="A193" s="26" t="s">
        <v>313</v>
      </c>
      <c r="B193" s="831"/>
      <c r="C193" s="831"/>
      <c r="D193" s="831"/>
      <c r="E193" s="831"/>
    </row>
    <row r="194" spans="1:5" ht="12.75" thickBot="1" x14ac:dyDescent="0.25">
      <c r="A194" s="102" t="s">
        <v>634</v>
      </c>
      <c r="B194" s="849">
        <f>B189+B184</f>
        <v>4000</v>
      </c>
      <c r="C194" s="832">
        <f t="shared" ref="C194:E194" si="7">C189+C184</f>
        <v>0</v>
      </c>
      <c r="D194" s="832">
        <f t="shared" si="7"/>
        <v>0</v>
      </c>
      <c r="E194" s="832">
        <f t="shared" si="7"/>
        <v>0</v>
      </c>
    </row>
    <row r="195" spans="1:5" ht="12.75" thickBot="1" x14ac:dyDescent="0.25">
      <c r="A195" s="17" t="s">
        <v>32</v>
      </c>
      <c r="B195" s="839">
        <f>B194-B176</f>
        <v>0</v>
      </c>
      <c r="C195" s="839">
        <f t="shared" ref="C195:E195" si="8">C194-C176</f>
        <v>0</v>
      </c>
      <c r="D195" s="839">
        <f t="shared" si="8"/>
        <v>0</v>
      </c>
      <c r="E195" s="839">
        <f t="shared" si="8"/>
        <v>0</v>
      </c>
    </row>
    <row r="196" spans="1:5" ht="24.75" thickBot="1" x14ac:dyDescent="0.25">
      <c r="A196" s="818" t="s">
        <v>56</v>
      </c>
      <c r="B196" s="2240" t="s">
        <v>833</v>
      </c>
      <c r="C196" s="2241"/>
      <c r="D196" s="2242"/>
      <c r="E196" s="2243"/>
    </row>
    <row r="197" spans="1:5" ht="43.5" customHeight="1" thickBot="1" x14ac:dyDescent="0.25">
      <c r="A197" s="818" t="s">
        <v>37</v>
      </c>
      <c r="B197" s="303" t="s">
        <v>834</v>
      </c>
      <c r="C197" s="847" t="s">
        <v>306</v>
      </c>
      <c r="D197" s="2232" t="s">
        <v>1240</v>
      </c>
      <c r="E197" s="2235"/>
    </row>
    <row r="198" spans="1:5" ht="116.25" customHeight="1" thickBot="1" x14ac:dyDescent="0.25">
      <c r="A198" s="803" t="s">
        <v>15</v>
      </c>
      <c r="B198" s="1873" t="s">
        <v>835</v>
      </c>
      <c r="C198" s="1874"/>
      <c r="D198" s="1874"/>
      <c r="E198" s="1875"/>
    </row>
    <row r="199" spans="1:5" ht="12.75" thickBot="1" x14ac:dyDescent="0.25">
      <c r="A199" s="803" t="s">
        <v>16</v>
      </c>
      <c r="B199" s="2217" t="s">
        <v>823</v>
      </c>
      <c r="C199" s="2218"/>
      <c r="D199" s="2218"/>
      <c r="E199" s="2219"/>
    </row>
    <row r="200" spans="1:5" ht="12.75" customHeight="1" x14ac:dyDescent="0.2">
      <c r="A200" s="2197"/>
      <c r="B200" s="820">
        <v>2019</v>
      </c>
      <c r="C200" s="820">
        <v>2020</v>
      </c>
      <c r="D200" s="820">
        <v>2021</v>
      </c>
      <c r="E200" s="820">
        <v>2022</v>
      </c>
    </row>
    <row r="201" spans="1:5" ht="9" customHeight="1" thickBot="1" x14ac:dyDescent="0.25">
      <c r="A201" s="2198"/>
      <c r="B201" s="821" t="s">
        <v>8</v>
      </c>
      <c r="C201" s="821" t="s">
        <v>9</v>
      </c>
      <c r="D201" s="821" t="s">
        <v>9</v>
      </c>
      <c r="E201" s="821" t="s">
        <v>9</v>
      </c>
    </row>
    <row r="202" spans="1:5" ht="12.75" thickBot="1" x14ac:dyDescent="0.25">
      <c r="A202" s="803" t="s">
        <v>17</v>
      </c>
      <c r="B202" s="822">
        <v>1</v>
      </c>
      <c r="C202" s="822">
        <v>1</v>
      </c>
      <c r="D202" s="822">
        <v>1</v>
      </c>
      <c r="E202" s="822">
        <v>1</v>
      </c>
    </row>
    <row r="203" spans="1:5" ht="12.75" thickBot="1" x14ac:dyDescent="0.25">
      <c r="A203" s="803" t="s">
        <v>18</v>
      </c>
      <c r="B203" s="842">
        <v>10000</v>
      </c>
      <c r="C203" s="842">
        <v>10000</v>
      </c>
      <c r="D203" s="842">
        <v>10000</v>
      </c>
      <c r="E203" s="822">
        <v>10000</v>
      </c>
    </row>
    <row r="204" spans="1:5" ht="12.75" thickBot="1" x14ac:dyDescent="0.25">
      <c r="A204" s="803" t="s">
        <v>19</v>
      </c>
      <c r="B204" s="842">
        <f>B203/B202</f>
        <v>10000</v>
      </c>
      <c r="C204" s="842">
        <f t="shared" ref="C204:E204" si="9">C203/C202</f>
        <v>10000</v>
      </c>
      <c r="D204" s="842">
        <f t="shared" si="9"/>
        <v>10000</v>
      </c>
      <c r="E204" s="842">
        <f t="shared" si="9"/>
        <v>10000</v>
      </c>
    </row>
    <row r="205" spans="1:5" ht="12.75" thickBot="1" x14ac:dyDescent="0.25">
      <c r="A205" s="803" t="s">
        <v>20</v>
      </c>
      <c r="B205" s="323"/>
      <c r="C205" s="843"/>
      <c r="D205" s="843"/>
      <c r="E205" s="825"/>
    </row>
    <row r="206" spans="1:5" ht="24.75" thickBot="1" x14ac:dyDescent="0.25">
      <c r="A206" s="803" t="s">
        <v>22</v>
      </c>
      <c r="B206" s="323"/>
      <c r="C206" s="843"/>
      <c r="D206" s="843"/>
      <c r="E206" s="825"/>
    </row>
    <row r="207" spans="1:5" ht="24.75" thickBot="1" x14ac:dyDescent="0.25">
      <c r="A207" s="803" t="s">
        <v>23</v>
      </c>
      <c r="B207" s="323"/>
      <c r="C207" s="843"/>
      <c r="D207" s="843"/>
      <c r="E207" s="825"/>
    </row>
    <row r="208" spans="1:5" ht="12.75" thickBot="1" x14ac:dyDescent="0.25">
      <c r="A208" s="2194" t="s">
        <v>1241</v>
      </c>
      <c r="B208" s="2195"/>
      <c r="C208" s="2195"/>
      <c r="D208" s="2195"/>
      <c r="E208" s="2196"/>
    </row>
    <row r="209" spans="1:5" ht="18" customHeight="1" x14ac:dyDescent="0.2">
      <c r="A209" s="2197"/>
      <c r="B209" s="820">
        <v>2019</v>
      </c>
      <c r="C209" s="820">
        <v>2020</v>
      </c>
      <c r="D209" s="820">
        <v>2021</v>
      </c>
      <c r="E209" s="820">
        <v>2022</v>
      </c>
    </row>
    <row r="210" spans="1:5" ht="17.25" customHeight="1" thickBot="1" x14ac:dyDescent="0.25">
      <c r="A210" s="2198"/>
      <c r="B210" s="821" t="s">
        <v>8</v>
      </c>
      <c r="C210" s="821" t="s">
        <v>9</v>
      </c>
      <c r="D210" s="821" t="s">
        <v>9</v>
      </c>
      <c r="E210" s="821" t="s">
        <v>9</v>
      </c>
    </row>
    <row r="211" spans="1:5" ht="12.75" thickBot="1" x14ac:dyDescent="0.25">
      <c r="A211" s="13" t="s">
        <v>42</v>
      </c>
      <c r="B211" s="835">
        <f>B212+B213+B214+B215</f>
        <v>10000</v>
      </c>
      <c r="C211" s="835">
        <f t="shared" ref="C211:E211" si="10">C212+C213+C214+C215</f>
        <v>10000</v>
      </c>
      <c r="D211" s="835">
        <f t="shared" si="10"/>
        <v>10000</v>
      </c>
      <c r="E211" s="835">
        <f t="shared" si="10"/>
        <v>10000</v>
      </c>
    </row>
    <row r="212" spans="1:5" ht="12.75" thickBot="1" x14ac:dyDescent="0.25">
      <c r="A212" s="26" t="s">
        <v>296</v>
      </c>
      <c r="B212" s="835">
        <v>10000</v>
      </c>
      <c r="C212" s="835">
        <v>10000</v>
      </c>
      <c r="D212" s="835">
        <v>10000</v>
      </c>
      <c r="E212" s="835">
        <v>10000</v>
      </c>
    </row>
    <row r="213" spans="1:5" ht="12.75" thickBot="1" x14ac:dyDescent="0.25">
      <c r="A213" s="26" t="s">
        <v>311</v>
      </c>
      <c r="B213" s="835"/>
      <c r="C213" s="835"/>
      <c r="D213" s="835"/>
      <c r="E213" s="835"/>
    </row>
    <row r="214" spans="1:5" ht="12.75" thickBot="1" x14ac:dyDescent="0.25">
      <c r="A214" s="26" t="s">
        <v>312</v>
      </c>
      <c r="B214" s="835"/>
      <c r="C214" s="835"/>
      <c r="D214" s="835"/>
      <c r="E214" s="835"/>
    </row>
    <row r="215" spans="1:5" ht="12.75" thickBot="1" x14ac:dyDescent="0.25">
      <c r="A215" s="26" t="s">
        <v>313</v>
      </c>
      <c r="B215" s="835"/>
      <c r="C215" s="835"/>
      <c r="D215" s="835"/>
      <c r="E215" s="835"/>
    </row>
    <row r="216" spans="1:5" ht="12.75" thickBot="1" x14ac:dyDescent="0.25">
      <c r="A216" s="13" t="s">
        <v>43</v>
      </c>
      <c r="B216" s="853">
        <f>B217+B218+B219+B220</f>
        <v>0</v>
      </c>
      <c r="C216" s="853">
        <f t="shared" ref="C216:E216" si="11">C217+C218+C219+C220</f>
        <v>0</v>
      </c>
      <c r="D216" s="853">
        <f t="shared" si="11"/>
        <v>0</v>
      </c>
      <c r="E216" s="853">
        <f t="shared" si="11"/>
        <v>0</v>
      </c>
    </row>
    <row r="217" spans="1:5" ht="12.75" thickBot="1" x14ac:dyDescent="0.25">
      <c r="A217" s="26" t="s">
        <v>296</v>
      </c>
      <c r="B217" s="834"/>
      <c r="C217" s="835"/>
      <c r="D217" s="835"/>
      <c r="E217" s="835"/>
    </row>
    <row r="218" spans="1:5" ht="12.75" thickBot="1" x14ac:dyDescent="0.25">
      <c r="A218" s="26" t="s">
        <v>311</v>
      </c>
      <c r="B218" s="834"/>
      <c r="C218" s="835"/>
      <c r="D218" s="835"/>
      <c r="E218" s="835"/>
    </row>
    <row r="219" spans="1:5" ht="12.75" thickBot="1" x14ac:dyDescent="0.25">
      <c r="A219" s="26" t="s">
        <v>312</v>
      </c>
      <c r="B219" s="834"/>
      <c r="C219" s="835"/>
      <c r="D219" s="835"/>
      <c r="E219" s="835"/>
    </row>
    <row r="220" spans="1:5" ht="12.75" thickBot="1" x14ac:dyDescent="0.25">
      <c r="A220" s="26" t="s">
        <v>313</v>
      </c>
      <c r="B220" s="834"/>
      <c r="C220" s="835"/>
      <c r="D220" s="835"/>
      <c r="E220" s="835"/>
    </row>
    <row r="221" spans="1:5" ht="12.75" thickBot="1" x14ac:dyDescent="0.25">
      <c r="A221" s="102" t="s">
        <v>38</v>
      </c>
      <c r="B221" s="834">
        <f>B211+B216</f>
        <v>10000</v>
      </c>
      <c r="C221" s="834">
        <f t="shared" ref="C221:E221" si="12">C211+C216</f>
        <v>10000</v>
      </c>
      <c r="D221" s="834">
        <f t="shared" si="12"/>
        <v>10000</v>
      </c>
      <c r="E221" s="834">
        <f t="shared" si="12"/>
        <v>10000</v>
      </c>
    </row>
    <row r="222" spans="1:5" ht="12.75" thickBot="1" x14ac:dyDescent="0.25">
      <c r="A222" s="17" t="s">
        <v>32</v>
      </c>
      <c r="B222" s="839">
        <f>B221-B203</f>
        <v>0</v>
      </c>
      <c r="C222" s="839">
        <f t="shared" ref="C222:E222" si="13">C221-C203</f>
        <v>0</v>
      </c>
      <c r="D222" s="839">
        <f t="shared" si="13"/>
        <v>0</v>
      </c>
      <c r="E222" s="839">
        <f t="shared" si="13"/>
        <v>0</v>
      </c>
    </row>
    <row r="223" spans="1:5" ht="12.75" thickBot="1" x14ac:dyDescent="0.25">
      <c r="A223" s="20"/>
      <c r="B223" s="854"/>
      <c r="C223" s="854"/>
      <c r="D223" s="854"/>
      <c r="E223" s="854"/>
    </row>
    <row r="224" spans="1:5" ht="35.25" customHeight="1" thickBot="1" x14ac:dyDescent="0.25">
      <c r="A224" s="6" t="s">
        <v>57</v>
      </c>
      <c r="B224" s="855">
        <f>B61+B99+B137+B167+B194+B221</f>
        <v>216580</v>
      </c>
      <c r="C224" s="855">
        <f>C61+C99+C137+C167+C194+C221</f>
        <v>215000</v>
      </c>
      <c r="D224" s="855">
        <f>D61+D99+D137+D167+D194+D221</f>
        <v>217000</v>
      </c>
      <c r="E224" s="855">
        <f>E61+E99+E137+E167+E194+E221</f>
        <v>217500</v>
      </c>
    </row>
    <row r="225" spans="1:7" ht="36.75" thickBot="1" x14ac:dyDescent="0.25">
      <c r="A225" s="6" t="s">
        <v>58</v>
      </c>
      <c r="B225" s="855">
        <f>B226+B229+B232+B235+B238+B241+B244+B247+B252</f>
        <v>216580</v>
      </c>
      <c r="C225" s="855">
        <f t="shared" ref="C225:E225" si="14">C226+C229+C232+C235+C238+C241+C244+C247+C252</f>
        <v>215000</v>
      </c>
      <c r="D225" s="855">
        <f t="shared" si="14"/>
        <v>217000</v>
      </c>
      <c r="E225" s="855">
        <f t="shared" si="14"/>
        <v>217500</v>
      </c>
    </row>
    <row r="226" spans="1:7" ht="12.75" thickBot="1" x14ac:dyDescent="0.25">
      <c r="A226" s="13" t="s">
        <v>24</v>
      </c>
      <c r="B226" s="826">
        <f>B227+B228</f>
        <v>71760</v>
      </c>
      <c r="C226" s="826">
        <f t="shared" ref="C226:E226" si="15">C227+C228</f>
        <v>72100</v>
      </c>
      <c r="D226" s="826">
        <f t="shared" si="15"/>
        <v>73000</v>
      </c>
      <c r="E226" s="826">
        <f t="shared" si="15"/>
        <v>73000</v>
      </c>
      <c r="F226" s="830"/>
      <c r="G226" s="830"/>
    </row>
    <row r="227" spans="1:7" ht="12.75" thickBot="1" x14ac:dyDescent="0.25">
      <c r="A227" s="26" t="s">
        <v>296</v>
      </c>
      <c r="B227" s="828">
        <f t="shared" ref="B227:E230" si="16">B41+B79+B117</f>
        <v>71760</v>
      </c>
      <c r="C227" s="828">
        <f t="shared" si="16"/>
        <v>72100</v>
      </c>
      <c r="D227" s="828">
        <f t="shared" si="16"/>
        <v>73000</v>
      </c>
      <c r="E227" s="828">
        <f t="shared" si="16"/>
        <v>73000</v>
      </c>
    </row>
    <row r="228" spans="1:7" ht="12.75" thickBot="1" x14ac:dyDescent="0.25">
      <c r="A228" s="26" t="s">
        <v>319</v>
      </c>
      <c r="B228" s="828">
        <f t="shared" si="16"/>
        <v>0</v>
      </c>
      <c r="C228" s="828">
        <f t="shared" si="16"/>
        <v>0</v>
      </c>
      <c r="D228" s="828">
        <f t="shared" si="16"/>
        <v>0</v>
      </c>
      <c r="E228" s="828">
        <f t="shared" si="16"/>
        <v>0</v>
      </c>
    </row>
    <row r="229" spans="1:7" ht="24.75" thickBot="1" x14ac:dyDescent="0.25">
      <c r="A229" s="13" t="s">
        <v>25</v>
      </c>
      <c r="B229" s="826">
        <f t="shared" si="16"/>
        <v>11820</v>
      </c>
      <c r="C229" s="826">
        <f t="shared" si="16"/>
        <v>12200</v>
      </c>
      <c r="D229" s="826">
        <f t="shared" si="16"/>
        <v>12500</v>
      </c>
      <c r="E229" s="826">
        <f t="shared" si="16"/>
        <v>12500</v>
      </c>
    </row>
    <row r="230" spans="1:7" ht="12.75" thickBot="1" x14ac:dyDescent="0.25">
      <c r="A230" s="26" t="s">
        <v>296</v>
      </c>
      <c r="B230" s="831">
        <f t="shared" si="16"/>
        <v>11820</v>
      </c>
      <c r="C230" s="831">
        <f t="shared" si="16"/>
        <v>12200</v>
      </c>
      <c r="D230" s="831">
        <f t="shared" si="16"/>
        <v>12500</v>
      </c>
      <c r="E230" s="831">
        <f t="shared" si="16"/>
        <v>12500</v>
      </c>
    </row>
    <row r="231" spans="1:7" ht="12.75" thickBot="1" x14ac:dyDescent="0.25">
      <c r="A231" s="26" t="s">
        <v>319</v>
      </c>
      <c r="B231" s="828">
        <f>B45+B83+B118</f>
        <v>0</v>
      </c>
      <c r="C231" s="828">
        <f>C45+C83+C118</f>
        <v>0</v>
      </c>
      <c r="D231" s="828">
        <f>D45+D83+D118</f>
        <v>0</v>
      </c>
      <c r="E231" s="828">
        <f>E45+E83+E118</f>
        <v>0</v>
      </c>
    </row>
    <row r="232" spans="1:7" ht="12.75" thickBot="1" x14ac:dyDescent="0.25">
      <c r="A232" s="13" t="s">
        <v>26</v>
      </c>
      <c r="B232" s="826">
        <f t="shared" ref="B232:E246" si="17">B46+B84+B122</f>
        <v>15000</v>
      </c>
      <c r="C232" s="826">
        <f t="shared" si="17"/>
        <v>20700</v>
      </c>
      <c r="D232" s="826">
        <f t="shared" si="17"/>
        <v>21500</v>
      </c>
      <c r="E232" s="826">
        <f t="shared" si="17"/>
        <v>22000</v>
      </c>
    </row>
    <row r="233" spans="1:7" ht="12.75" thickBot="1" x14ac:dyDescent="0.25">
      <c r="A233" s="26" t="s">
        <v>296</v>
      </c>
      <c r="B233" s="828">
        <f t="shared" si="17"/>
        <v>15000</v>
      </c>
      <c r="C233" s="828">
        <f t="shared" si="17"/>
        <v>20700</v>
      </c>
      <c r="D233" s="828">
        <f t="shared" si="17"/>
        <v>21500</v>
      </c>
      <c r="E233" s="828">
        <f t="shared" si="17"/>
        <v>22000</v>
      </c>
    </row>
    <row r="234" spans="1:7" ht="12.75" thickBot="1" x14ac:dyDescent="0.25">
      <c r="A234" s="26" t="s">
        <v>319</v>
      </c>
      <c r="B234" s="828">
        <f t="shared" si="17"/>
        <v>0</v>
      </c>
      <c r="C234" s="828">
        <f t="shared" si="17"/>
        <v>0</v>
      </c>
      <c r="D234" s="828">
        <f t="shared" si="17"/>
        <v>0</v>
      </c>
      <c r="E234" s="828">
        <f t="shared" si="17"/>
        <v>0</v>
      </c>
    </row>
    <row r="235" spans="1:7" ht="12.75" thickBot="1" x14ac:dyDescent="0.25">
      <c r="A235" s="13" t="s">
        <v>27</v>
      </c>
      <c r="B235" s="855">
        <f t="shared" si="17"/>
        <v>0</v>
      </c>
      <c r="C235" s="855">
        <f t="shared" si="17"/>
        <v>0</v>
      </c>
      <c r="D235" s="855">
        <f t="shared" si="17"/>
        <v>0</v>
      </c>
      <c r="E235" s="855">
        <f t="shared" si="17"/>
        <v>0</v>
      </c>
    </row>
    <row r="236" spans="1:7" ht="12.75" thickBot="1" x14ac:dyDescent="0.25">
      <c r="A236" s="26" t="s">
        <v>296</v>
      </c>
      <c r="B236" s="831">
        <f t="shared" si="17"/>
        <v>0</v>
      </c>
      <c r="C236" s="831">
        <f t="shared" si="17"/>
        <v>0</v>
      </c>
      <c r="D236" s="831">
        <f t="shared" si="17"/>
        <v>0</v>
      </c>
      <c r="E236" s="831">
        <f t="shared" si="17"/>
        <v>0</v>
      </c>
    </row>
    <row r="237" spans="1:7" ht="12.75" thickBot="1" x14ac:dyDescent="0.25">
      <c r="A237" s="26" t="s">
        <v>319</v>
      </c>
      <c r="B237" s="828">
        <f t="shared" si="17"/>
        <v>0</v>
      </c>
      <c r="C237" s="828">
        <f t="shared" si="17"/>
        <v>0</v>
      </c>
      <c r="D237" s="828">
        <f t="shared" si="17"/>
        <v>0</v>
      </c>
      <c r="E237" s="828">
        <f t="shared" si="17"/>
        <v>0</v>
      </c>
    </row>
    <row r="238" spans="1:7" ht="24.75" thickBot="1" x14ac:dyDescent="0.25">
      <c r="A238" s="13" t="s">
        <v>28</v>
      </c>
      <c r="B238" s="855">
        <f t="shared" si="17"/>
        <v>0</v>
      </c>
      <c r="C238" s="855">
        <f t="shared" si="17"/>
        <v>0</v>
      </c>
      <c r="D238" s="855">
        <f t="shared" si="17"/>
        <v>0</v>
      </c>
      <c r="E238" s="855">
        <f t="shared" si="17"/>
        <v>0</v>
      </c>
    </row>
    <row r="239" spans="1:7" ht="12.75" thickBot="1" x14ac:dyDescent="0.25">
      <c r="A239" s="26" t="s">
        <v>296</v>
      </c>
      <c r="B239" s="831">
        <f t="shared" si="17"/>
        <v>0</v>
      </c>
      <c r="C239" s="831">
        <f t="shared" si="17"/>
        <v>0</v>
      </c>
      <c r="D239" s="831">
        <f t="shared" si="17"/>
        <v>0</v>
      </c>
      <c r="E239" s="831">
        <f t="shared" si="17"/>
        <v>0</v>
      </c>
    </row>
    <row r="240" spans="1:7" ht="12.75" thickBot="1" x14ac:dyDescent="0.25">
      <c r="A240" s="26" t="s">
        <v>319</v>
      </c>
      <c r="B240" s="828">
        <f t="shared" si="17"/>
        <v>0</v>
      </c>
      <c r="C240" s="828">
        <f t="shared" si="17"/>
        <v>0</v>
      </c>
      <c r="D240" s="828">
        <f t="shared" si="17"/>
        <v>0</v>
      </c>
      <c r="E240" s="828">
        <f t="shared" si="17"/>
        <v>0</v>
      </c>
    </row>
    <row r="241" spans="1:5" ht="12.75" thickBot="1" x14ac:dyDescent="0.25">
      <c r="A241" s="13" t="s">
        <v>29</v>
      </c>
      <c r="B241" s="855">
        <f t="shared" si="17"/>
        <v>0</v>
      </c>
      <c r="C241" s="855">
        <f t="shared" si="17"/>
        <v>0</v>
      </c>
      <c r="D241" s="855">
        <f t="shared" si="17"/>
        <v>0</v>
      </c>
      <c r="E241" s="855">
        <f t="shared" si="17"/>
        <v>0</v>
      </c>
    </row>
    <row r="242" spans="1:5" ht="12.75" thickBot="1" x14ac:dyDescent="0.25">
      <c r="A242" s="26" t="s">
        <v>296</v>
      </c>
      <c r="B242" s="831">
        <f t="shared" si="17"/>
        <v>0</v>
      </c>
      <c r="C242" s="831">
        <f t="shared" si="17"/>
        <v>0</v>
      </c>
      <c r="D242" s="831">
        <f t="shared" si="17"/>
        <v>0</v>
      </c>
      <c r="E242" s="831">
        <f t="shared" si="17"/>
        <v>0</v>
      </c>
    </row>
    <row r="243" spans="1:5" ht="12.75" thickBot="1" x14ac:dyDescent="0.25">
      <c r="A243" s="26" t="s">
        <v>319</v>
      </c>
      <c r="B243" s="828">
        <f t="shared" si="17"/>
        <v>0</v>
      </c>
      <c r="C243" s="828">
        <f t="shared" si="17"/>
        <v>0</v>
      </c>
      <c r="D243" s="828">
        <f t="shared" si="17"/>
        <v>0</v>
      </c>
      <c r="E243" s="828">
        <f t="shared" si="17"/>
        <v>0</v>
      </c>
    </row>
    <row r="244" spans="1:5" ht="24.75" thickBot="1" x14ac:dyDescent="0.25">
      <c r="A244" s="13" t="s">
        <v>30</v>
      </c>
      <c r="B244" s="855">
        <f t="shared" si="17"/>
        <v>0</v>
      </c>
      <c r="C244" s="855">
        <f t="shared" si="17"/>
        <v>0</v>
      </c>
      <c r="D244" s="855">
        <f t="shared" si="17"/>
        <v>0</v>
      </c>
      <c r="E244" s="855">
        <f t="shared" si="17"/>
        <v>0</v>
      </c>
    </row>
    <row r="245" spans="1:5" ht="12.75" thickBot="1" x14ac:dyDescent="0.25">
      <c r="A245" s="26" t="s">
        <v>296</v>
      </c>
      <c r="B245" s="831">
        <f t="shared" si="17"/>
        <v>0</v>
      </c>
      <c r="C245" s="831">
        <f t="shared" si="17"/>
        <v>0</v>
      </c>
      <c r="D245" s="831">
        <f t="shared" si="17"/>
        <v>0</v>
      </c>
      <c r="E245" s="831">
        <f t="shared" si="17"/>
        <v>0</v>
      </c>
    </row>
    <row r="246" spans="1:5" ht="12.75" thickBot="1" x14ac:dyDescent="0.25">
      <c r="A246" s="26" t="s">
        <v>319</v>
      </c>
      <c r="B246" s="828">
        <f t="shared" si="17"/>
        <v>0</v>
      </c>
      <c r="C246" s="828">
        <f t="shared" si="17"/>
        <v>0</v>
      </c>
      <c r="D246" s="828">
        <f t="shared" si="17"/>
        <v>0</v>
      </c>
      <c r="E246" s="828">
        <f t="shared" si="17"/>
        <v>0</v>
      </c>
    </row>
    <row r="247" spans="1:5" ht="12.75" thickBot="1" x14ac:dyDescent="0.25">
      <c r="A247" s="13" t="s">
        <v>59</v>
      </c>
      <c r="B247" s="826">
        <f>B157+B184+B211</f>
        <v>10000</v>
      </c>
      <c r="C247" s="826">
        <f t="shared" ref="C247:E247" si="18">C157+C184+C211</f>
        <v>10000</v>
      </c>
      <c r="D247" s="826">
        <f t="shared" si="18"/>
        <v>10000</v>
      </c>
      <c r="E247" s="826">
        <f t="shared" si="18"/>
        <v>10000</v>
      </c>
    </row>
    <row r="248" spans="1:5" ht="12.75" thickBot="1" x14ac:dyDescent="0.25">
      <c r="A248" s="26" t="s">
        <v>296</v>
      </c>
      <c r="B248" s="831">
        <f>B215+B214+B213+B212</f>
        <v>10000</v>
      </c>
      <c r="C248" s="831">
        <f t="shared" ref="C248:E248" si="19">C215+C214+C213+C212</f>
        <v>10000</v>
      </c>
      <c r="D248" s="831">
        <f t="shared" si="19"/>
        <v>10000</v>
      </c>
      <c r="E248" s="831">
        <f t="shared" si="19"/>
        <v>10000</v>
      </c>
    </row>
    <row r="249" spans="1:5" ht="12.75" thickBot="1" x14ac:dyDescent="0.25">
      <c r="A249" s="26" t="s">
        <v>320</v>
      </c>
      <c r="B249" s="831">
        <v>0</v>
      </c>
      <c r="C249" s="831">
        <v>0</v>
      </c>
      <c r="D249" s="831">
        <v>0</v>
      </c>
      <c r="E249" s="831">
        <v>0</v>
      </c>
    </row>
    <row r="250" spans="1:5" ht="12.75" thickBot="1" x14ac:dyDescent="0.25">
      <c r="A250" s="26" t="s">
        <v>312</v>
      </c>
      <c r="B250" s="831">
        <v>0</v>
      </c>
      <c r="C250" s="831">
        <v>0</v>
      </c>
      <c r="D250" s="831">
        <v>0</v>
      </c>
      <c r="E250" s="831">
        <v>0</v>
      </c>
    </row>
    <row r="251" spans="1:5" ht="12.75" thickBot="1" x14ac:dyDescent="0.25">
      <c r="A251" s="26" t="s">
        <v>313</v>
      </c>
      <c r="B251" s="831">
        <v>0</v>
      </c>
      <c r="C251" s="831">
        <v>0</v>
      </c>
      <c r="D251" s="831">
        <v>0</v>
      </c>
      <c r="E251" s="831">
        <v>0</v>
      </c>
    </row>
    <row r="252" spans="1:5" ht="12.75" thickBot="1" x14ac:dyDescent="0.25">
      <c r="A252" s="13" t="s">
        <v>60</v>
      </c>
      <c r="B252" s="826">
        <f>B162+B189+B216</f>
        <v>108000</v>
      </c>
      <c r="C252" s="826">
        <f t="shared" ref="C252:E252" si="20">C162+C189+C216</f>
        <v>100000</v>
      </c>
      <c r="D252" s="826">
        <f t="shared" si="20"/>
        <v>100000</v>
      </c>
      <c r="E252" s="826">
        <f t="shared" si="20"/>
        <v>100000</v>
      </c>
    </row>
    <row r="253" spans="1:5" ht="12.75" thickBot="1" x14ac:dyDescent="0.25">
      <c r="A253" s="26" t="s">
        <v>296</v>
      </c>
      <c r="B253" s="826">
        <f t="shared" ref="B253:E256" si="21">B163+B190+B217</f>
        <v>4000</v>
      </c>
      <c r="C253" s="826">
        <f t="shared" si="21"/>
        <v>0</v>
      </c>
      <c r="D253" s="826">
        <f t="shared" si="21"/>
        <v>0</v>
      </c>
      <c r="E253" s="826">
        <f t="shared" si="21"/>
        <v>0</v>
      </c>
    </row>
    <row r="254" spans="1:5" ht="12.75" thickBot="1" x14ac:dyDescent="0.25">
      <c r="A254" s="26" t="s">
        <v>320</v>
      </c>
      <c r="B254" s="826">
        <f t="shared" si="21"/>
        <v>93000</v>
      </c>
      <c r="C254" s="826">
        <f t="shared" si="21"/>
        <v>93000</v>
      </c>
      <c r="D254" s="826">
        <f t="shared" si="21"/>
        <v>93000</v>
      </c>
      <c r="E254" s="826">
        <f t="shared" si="21"/>
        <v>93000</v>
      </c>
    </row>
    <row r="255" spans="1:5" ht="12.75" thickBot="1" x14ac:dyDescent="0.25">
      <c r="A255" s="26" t="s">
        <v>312</v>
      </c>
      <c r="B255" s="826">
        <f t="shared" si="21"/>
        <v>0</v>
      </c>
      <c r="C255" s="826">
        <f t="shared" si="21"/>
        <v>0</v>
      </c>
      <c r="D255" s="826">
        <f t="shared" si="21"/>
        <v>0</v>
      </c>
      <c r="E255" s="826">
        <f t="shared" si="21"/>
        <v>0</v>
      </c>
    </row>
    <row r="256" spans="1:5" ht="12.75" thickBot="1" x14ac:dyDescent="0.25">
      <c r="A256" s="26" t="s">
        <v>313</v>
      </c>
      <c r="B256" s="826">
        <f t="shared" si="21"/>
        <v>11000</v>
      </c>
      <c r="C256" s="826">
        <f t="shared" si="21"/>
        <v>7000</v>
      </c>
      <c r="D256" s="826">
        <f t="shared" si="21"/>
        <v>7000</v>
      </c>
      <c r="E256" s="826">
        <f t="shared" si="21"/>
        <v>7000</v>
      </c>
    </row>
    <row r="257" spans="1:5" ht="12.75" thickBot="1" x14ac:dyDescent="0.25">
      <c r="A257" s="17" t="s">
        <v>32</v>
      </c>
      <c r="B257" s="855">
        <f>B225-B224</f>
        <v>0</v>
      </c>
      <c r="C257" s="855">
        <f t="shared" ref="C257:E257" si="22">C225-C224</f>
        <v>0</v>
      </c>
      <c r="D257" s="855">
        <f t="shared" si="22"/>
        <v>0</v>
      </c>
      <c r="E257" s="855">
        <f t="shared" si="22"/>
        <v>0</v>
      </c>
    </row>
  </sheetData>
  <mergeCells count="59">
    <mergeCell ref="A1:E1"/>
    <mergeCell ref="A200:A201"/>
    <mergeCell ref="A208:E208"/>
    <mergeCell ref="A209:A210"/>
    <mergeCell ref="A2:E2"/>
    <mergeCell ref="A181:E181"/>
    <mergeCell ref="A182:A183"/>
    <mergeCell ref="B196:E196"/>
    <mergeCell ref="D197:E197"/>
    <mergeCell ref="B198:E198"/>
    <mergeCell ref="B199:E199"/>
    <mergeCell ref="A155:A156"/>
    <mergeCell ref="B169:E169"/>
    <mergeCell ref="D170:E170"/>
    <mergeCell ref="B171:E171"/>
    <mergeCell ref="B172:E172"/>
    <mergeCell ref="A173:A174"/>
    <mergeCell ref="A154:E154"/>
    <mergeCell ref="A105:A106"/>
    <mergeCell ref="A113:E113"/>
    <mergeCell ref="A114:A115"/>
    <mergeCell ref="A139:E139"/>
    <mergeCell ref="A140:E140"/>
    <mergeCell ref="B141:E141"/>
    <mergeCell ref="D142:E142"/>
    <mergeCell ref="B143:E143"/>
    <mergeCell ref="B144:E144"/>
    <mergeCell ref="B145:E145"/>
    <mergeCell ref="A146:A147"/>
    <mergeCell ref="B104:E104"/>
    <mergeCell ref="A38:A39"/>
    <mergeCell ref="B63:E63"/>
    <mergeCell ref="B64:E64"/>
    <mergeCell ref="B65:E65"/>
    <mergeCell ref="B66:E66"/>
    <mergeCell ref="A67:A68"/>
    <mergeCell ref="A75:E75"/>
    <mergeCell ref="A76:A77"/>
    <mergeCell ref="B101:E101"/>
    <mergeCell ref="B102:E102"/>
    <mergeCell ref="B103:E103"/>
    <mergeCell ref="A37:E37"/>
    <mergeCell ref="B12:E12"/>
    <mergeCell ref="A13:A14"/>
    <mergeCell ref="B17:E17"/>
    <mergeCell ref="A18:E18"/>
    <mergeCell ref="A23:E23"/>
    <mergeCell ref="A24:E24"/>
    <mergeCell ref="B25:E25"/>
    <mergeCell ref="B26:E26"/>
    <mergeCell ref="B27:E27"/>
    <mergeCell ref="B28:E28"/>
    <mergeCell ref="A29:A30"/>
    <mergeCell ref="A9:E11"/>
    <mergeCell ref="A3:E3"/>
    <mergeCell ref="B5:E5"/>
    <mergeCell ref="B6:E6"/>
    <mergeCell ref="B7:E7"/>
    <mergeCell ref="A8:E8"/>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9"/>
  <sheetViews>
    <sheetView view="pageBreakPreview" zoomScale="60" zoomScaleNormal="136" workbookViewId="0">
      <selection activeCell="A2" sqref="A2:E2"/>
    </sheetView>
  </sheetViews>
  <sheetFormatPr defaultRowHeight="15" x14ac:dyDescent="0.25"/>
  <cols>
    <col min="1" max="1" width="28.5703125" customWidth="1"/>
    <col min="2" max="5" width="11.7109375" customWidth="1"/>
    <col min="7" max="7" width="9.140625" customWidth="1"/>
    <col min="8" max="8" width="11" customWidth="1"/>
    <col min="9" max="9" width="16" customWidth="1"/>
  </cols>
  <sheetData>
    <row r="1" spans="1:10" ht="15.75" x14ac:dyDescent="0.25">
      <c r="A1" s="2604" t="s">
        <v>1672</v>
      </c>
      <c r="B1" s="2604"/>
      <c r="C1" s="2604"/>
      <c r="D1" s="2604"/>
      <c r="E1" s="2604"/>
    </row>
    <row r="2" spans="1:10" ht="33" customHeight="1" x14ac:dyDescent="0.25">
      <c r="A2" s="1503" t="s">
        <v>884</v>
      </c>
      <c r="B2" s="1503"/>
      <c r="C2" s="1503"/>
      <c r="D2" s="1503"/>
      <c r="E2" s="1503"/>
      <c r="F2" s="1"/>
    </row>
    <row r="3" spans="1:10" ht="18" customHeight="1" thickBot="1" x14ac:dyDescent="0.3">
      <c r="A3" s="1504" t="s">
        <v>863</v>
      </c>
      <c r="B3" s="1504"/>
      <c r="C3" s="1504"/>
      <c r="D3" s="1504"/>
      <c r="E3" s="1504"/>
      <c r="F3" s="87"/>
    </row>
    <row r="4" spans="1:10" ht="15.75" thickBot="1" x14ac:dyDescent="0.3">
      <c r="A4" s="759" t="s">
        <v>0</v>
      </c>
      <c r="B4" s="2253" t="s">
        <v>836</v>
      </c>
      <c r="C4" s="2254"/>
      <c r="D4" s="2254"/>
      <c r="E4" s="2255"/>
    </row>
    <row r="5" spans="1:10" ht="15.75" thickBot="1" x14ac:dyDescent="0.3">
      <c r="A5" s="759" t="s">
        <v>1</v>
      </c>
      <c r="B5" s="2256" t="s">
        <v>105</v>
      </c>
      <c r="C5" s="2257"/>
      <c r="D5" s="2257"/>
      <c r="E5" s="2258"/>
    </row>
    <row r="6" spans="1:10" ht="15.75" thickBot="1" x14ac:dyDescent="0.3">
      <c r="A6" s="759" t="s">
        <v>3</v>
      </c>
      <c r="B6" s="2259" t="s">
        <v>861</v>
      </c>
      <c r="C6" s="2260"/>
      <c r="D6" s="2260"/>
      <c r="E6" s="2261"/>
    </row>
    <row r="7" spans="1:10" ht="15.75" thickBot="1" x14ac:dyDescent="0.3">
      <c r="A7" s="2262" t="s">
        <v>5</v>
      </c>
      <c r="B7" s="2263"/>
      <c r="C7" s="2263"/>
      <c r="D7" s="2263"/>
      <c r="E7" s="2264"/>
    </row>
    <row r="8" spans="1:10" ht="90.75" customHeight="1" thickBot="1" x14ac:dyDescent="0.3">
      <c r="A8" s="2265" t="s">
        <v>1166</v>
      </c>
      <c r="B8" s="2266"/>
      <c r="C8" s="2266"/>
      <c r="D8" s="2266"/>
      <c r="E8" s="2267"/>
    </row>
    <row r="9" spans="1:10" ht="38.25" customHeight="1" thickBot="1" x14ac:dyDescent="0.3">
      <c r="A9" s="760" t="s">
        <v>6</v>
      </c>
      <c r="B9" s="2268" t="s">
        <v>837</v>
      </c>
      <c r="C9" s="2269"/>
      <c r="D9" s="2269"/>
      <c r="E9" s="2270"/>
    </row>
    <row r="10" spans="1:10" ht="23.25" customHeight="1" x14ac:dyDescent="0.25">
      <c r="A10" s="1381" t="s">
        <v>7</v>
      </c>
      <c r="B10" s="433">
        <v>2019</v>
      </c>
      <c r="C10" s="433">
        <v>2020</v>
      </c>
      <c r="D10" s="433">
        <v>2021</v>
      </c>
      <c r="E10" s="433">
        <v>2022</v>
      </c>
    </row>
    <row r="11" spans="1:10" ht="15.75" thickBot="1" x14ac:dyDescent="0.3">
      <c r="A11" s="1382"/>
      <c r="B11" s="423" t="s">
        <v>8</v>
      </c>
      <c r="C11" s="423" t="s">
        <v>9</v>
      </c>
      <c r="D11" s="423" t="s">
        <v>9</v>
      </c>
      <c r="E11" s="423" t="s">
        <v>9</v>
      </c>
    </row>
    <row r="12" spans="1:10" ht="34.5" thickBot="1" x14ac:dyDescent="0.3">
      <c r="A12" s="342" t="s">
        <v>838</v>
      </c>
      <c r="B12" s="422">
        <v>1</v>
      </c>
      <c r="C12" s="422">
        <v>1</v>
      </c>
      <c r="D12" s="422">
        <v>1</v>
      </c>
      <c r="E12" s="422">
        <v>1</v>
      </c>
    </row>
    <row r="13" spans="1:10" ht="24.75" customHeight="1" thickBot="1" x14ac:dyDescent="0.3">
      <c r="A13" s="6" t="s">
        <v>10</v>
      </c>
      <c r="B13" s="1417" t="s">
        <v>839</v>
      </c>
      <c r="C13" s="2114"/>
      <c r="D13" s="2114"/>
      <c r="E13" s="2115"/>
    </row>
    <row r="14" spans="1:10" ht="23.25" customHeight="1" thickBot="1" x14ac:dyDescent="0.3">
      <c r="A14" s="1411" t="s">
        <v>11</v>
      </c>
      <c r="B14" s="1412"/>
      <c r="C14" s="1412"/>
      <c r="D14" s="1412"/>
      <c r="E14" s="1413"/>
      <c r="G14" s="72"/>
      <c r="H14" s="761"/>
      <c r="I14" s="72"/>
      <c r="J14" s="30"/>
    </row>
    <row r="15" spans="1:10" ht="34.5" thickBot="1" x14ac:dyDescent="0.3">
      <c r="A15" s="762" t="s">
        <v>1167</v>
      </c>
      <c r="B15" s="763">
        <v>1</v>
      </c>
      <c r="C15" s="764">
        <v>1</v>
      </c>
      <c r="D15" s="764">
        <v>1</v>
      </c>
      <c r="E15" s="764">
        <v>1</v>
      </c>
      <c r="G15" s="765"/>
      <c r="H15" s="766"/>
      <c r="I15" s="72"/>
    </row>
    <row r="16" spans="1:10" ht="15.75" thickBot="1" x14ac:dyDescent="0.3">
      <c r="A16" s="1414" t="s">
        <v>12</v>
      </c>
      <c r="B16" s="1415"/>
      <c r="C16" s="1415"/>
      <c r="D16" s="1415"/>
      <c r="E16" s="1416"/>
      <c r="G16" s="72"/>
      <c r="H16" s="72"/>
      <c r="I16" s="72"/>
    </row>
    <row r="17" spans="1:11" ht="15.75" thickBot="1" x14ac:dyDescent="0.3">
      <c r="A17" s="1322" t="s">
        <v>13</v>
      </c>
      <c r="B17" s="1323"/>
      <c r="C17" s="1323"/>
      <c r="D17" s="1323"/>
      <c r="E17" s="1324"/>
      <c r="G17" s="767"/>
      <c r="H17" s="72"/>
      <c r="I17" s="72"/>
    </row>
    <row r="18" spans="1:11" ht="18.75" customHeight="1" thickBot="1" x14ac:dyDescent="0.3">
      <c r="A18" s="7" t="s">
        <v>14</v>
      </c>
      <c r="B18" s="1417" t="s">
        <v>840</v>
      </c>
      <c r="C18" s="1418"/>
      <c r="D18" s="1418"/>
      <c r="E18" s="1419"/>
      <c r="G18" s="72"/>
      <c r="H18" s="72"/>
      <c r="I18" s="72"/>
    </row>
    <row r="19" spans="1:11" ht="59.25" customHeight="1" thickBot="1" x14ac:dyDescent="0.3">
      <c r="A19" s="5" t="s">
        <v>15</v>
      </c>
      <c r="B19" s="1417" t="s">
        <v>841</v>
      </c>
      <c r="C19" s="2114"/>
      <c r="D19" s="2114"/>
      <c r="E19" s="2115"/>
      <c r="G19" s="768"/>
    </row>
    <row r="20" spans="1:11" ht="15" customHeight="1" thickBot="1" x14ac:dyDescent="0.3">
      <c r="A20" s="5" t="s">
        <v>16</v>
      </c>
      <c r="B20" s="1406" t="s">
        <v>64</v>
      </c>
      <c r="C20" s="1407"/>
      <c r="D20" s="1407"/>
      <c r="E20" s="1408"/>
    </row>
    <row r="21" spans="1:11" ht="12.75" customHeight="1" x14ac:dyDescent="0.25">
      <c r="A21" s="1381"/>
      <c r="B21" s="8">
        <v>2019</v>
      </c>
      <c r="C21" s="8">
        <v>2020</v>
      </c>
      <c r="D21" s="8">
        <v>2021</v>
      </c>
      <c r="E21" s="8">
        <v>2022</v>
      </c>
    </row>
    <row r="22" spans="1:11" ht="15.75" customHeight="1" thickBot="1" x14ac:dyDescent="0.3">
      <c r="A22" s="1382"/>
      <c r="B22" s="9" t="s">
        <v>8</v>
      </c>
      <c r="C22" s="9" t="s">
        <v>9</v>
      </c>
      <c r="D22" s="9" t="s">
        <v>9</v>
      </c>
      <c r="E22" s="9" t="s">
        <v>9</v>
      </c>
    </row>
    <row r="23" spans="1:11" ht="15.75" thickBot="1" x14ac:dyDescent="0.3">
      <c r="A23" s="5" t="s">
        <v>17</v>
      </c>
      <c r="B23" s="10">
        <v>13000</v>
      </c>
      <c r="C23" s="10">
        <v>13500</v>
      </c>
      <c r="D23" s="10">
        <v>13500</v>
      </c>
      <c r="E23" s="10">
        <v>13500</v>
      </c>
    </row>
    <row r="24" spans="1:11" ht="15.75" thickBot="1" x14ac:dyDescent="0.3">
      <c r="A24" s="5" t="s">
        <v>18</v>
      </c>
      <c r="B24" s="10">
        <v>196000</v>
      </c>
      <c r="C24" s="10">
        <v>209500</v>
      </c>
      <c r="D24" s="10">
        <v>209500</v>
      </c>
      <c r="E24" s="10">
        <v>209500</v>
      </c>
    </row>
    <row r="25" spans="1:11" ht="15.75" thickBot="1" x14ac:dyDescent="0.3">
      <c r="A25" s="5" t="s">
        <v>19</v>
      </c>
      <c r="B25" s="10">
        <f>B24/B23</f>
        <v>15.076923076923077</v>
      </c>
      <c r="C25" s="10">
        <f t="shared" ref="C25:E25" si="0">C24/C23</f>
        <v>15.518518518518519</v>
      </c>
      <c r="D25" s="10">
        <f t="shared" si="0"/>
        <v>15.518518518518519</v>
      </c>
      <c r="E25" s="10">
        <f t="shared" si="0"/>
        <v>15.518518518518519</v>
      </c>
    </row>
    <row r="26" spans="1:11" ht="15.75" thickBot="1" x14ac:dyDescent="0.3">
      <c r="A26" s="5" t="s">
        <v>20</v>
      </c>
      <c r="B26" s="407" t="s">
        <v>21</v>
      </c>
      <c r="C26" s="11">
        <f>C23/B23-1</f>
        <v>3.8461538461538547E-2</v>
      </c>
      <c r="D26" s="11">
        <f t="shared" ref="D26:E28" si="1">D23/C23-1</f>
        <v>0</v>
      </c>
      <c r="E26" s="11">
        <f t="shared" si="1"/>
        <v>0</v>
      </c>
      <c r="G26" s="12"/>
      <c r="H26" s="30"/>
      <c r="I26" s="12"/>
      <c r="J26" s="12"/>
      <c r="K26" s="12"/>
    </row>
    <row r="27" spans="1:11" ht="15.75" thickBot="1" x14ac:dyDescent="0.3">
      <c r="A27" s="5" t="s">
        <v>22</v>
      </c>
      <c r="B27" s="407" t="s">
        <v>21</v>
      </c>
      <c r="C27" s="11">
        <f>C24/B24-1</f>
        <v>6.8877551020408267E-2</v>
      </c>
      <c r="D27" s="11">
        <f t="shared" si="1"/>
        <v>0</v>
      </c>
      <c r="E27" s="11">
        <f t="shared" si="1"/>
        <v>0</v>
      </c>
    </row>
    <row r="28" spans="1:11" ht="15.75" thickBot="1" x14ac:dyDescent="0.3">
      <c r="A28" s="5" t="s">
        <v>23</v>
      </c>
      <c r="B28" s="407" t="s">
        <v>21</v>
      </c>
      <c r="C28" s="11">
        <f>C25/B25-1</f>
        <v>2.9289493575207937E-2</v>
      </c>
      <c r="D28" s="11">
        <f t="shared" si="1"/>
        <v>0</v>
      </c>
      <c r="E28" s="11">
        <f t="shared" si="1"/>
        <v>0</v>
      </c>
    </row>
    <row r="29" spans="1:11" ht="15.75" thickBot="1" x14ac:dyDescent="0.3">
      <c r="A29" s="1378" t="s">
        <v>164</v>
      </c>
      <c r="B29" s="1379"/>
      <c r="C29" s="1379"/>
      <c r="D29" s="1379"/>
      <c r="E29" s="1380"/>
    </row>
    <row r="30" spans="1:11" ht="12.75" customHeight="1" x14ac:dyDescent="0.25">
      <c r="A30" s="1381"/>
      <c r="B30" s="8">
        <v>2019</v>
      </c>
      <c r="C30" s="8">
        <v>2020</v>
      </c>
      <c r="D30" s="8">
        <v>2021</v>
      </c>
      <c r="E30" s="8">
        <v>2022</v>
      </c>
    </row>
    <row r="31" spans="1:11" ht="15.75" thickBot="1" x14ac:dyDescent="0.3">
      <c r="A31" s="1382"/>
      <c r="B31" s="9" t="s">
        <v>8</v>
      </c>
      <c r="C31" s="9" t="s">
        <v>9</v>
      </c>
      <c r="D31" s="9" t="s">
        <v>9</v>
      </c>
      <c r="E31" s="9" t="s">
        <v>9</v>
      </c>
    </row>
    <row r="32" spans="1:11" ht="15.75" thickBot="1" x14ac:dyDescent="0.3">
      <c r="A32" s="13" t="s">
        <v>24</v>
      </c>
      <c r="B32" s="769">
        <f>B33</f>
        <v>156800</v>
      </c>
      <c r="C32" s="769">
        <f t="shared" ref="C32:E32" si="2">C33</f>
        <v>168500</v>
      </c>
      <c r="D32" s="769">
        <f t="shared" si="2"/>
        <v>168500</v>
      </c>
      <c r="E32" s="769">
        <f t="shared" si="2"/>
        <v>168500</v>
      </c>
      <c r="G32" s="12"/>
    </row>
    <row r="33" spans="1:7" ht="15.75" thickBot="1" x14ac:dyDescent="0.3">
      <c r="A33" s="26" t="s">
        <v>296</v>
      </c>
      <c r="B33" s="770">
        <v>156800</v>
      </c>
      <c r="C33" s="770">
        <v>168500</v>
      </c>
      <c r="D33" s="770">
        <v>168500</v>
      </c>
      <c r="E33" s="770">
        <v>168500</v>
      </c>
      <c r="G33" s="12"/>
    </row>
    <row r="34" spans="1:7" ht="15.75" thickBot="1" x14ac:dyDescent="0.3">
      <c r="A34" s="26" t="s">
        <v>297</v>
      </c>
      <c r="B34" s="770"/>
      <c r="C34" s="770"/>
      <c r="D34" s="770"/>
      <c r="E34" s="770"/>
      <c r="G34" s="620"/>
    </row>
    <row r="35" spans="1:7" ht="24.75" thickBot="1" x14ac:dyDescent="0.3">
      <c r="A35" s="13" t="s">
        <v>25</v>
      </c>
      <c r="B35" s="770">
        <f>B36</f>
        <v>21200</v>
      </c>
      <c r="C35" s="770">
        <f>C36</f>
        <v>23000</v>
      </c>
      <c r="D35" s="770">
        <f t="shared" ref="D35:E35" si="3">D36</f>
        <v>23000</v>
      </c>
      <c r="E35" s="770">
        <f t="shared" si="3"/>
        <v>23000</v>
      </c>
    </row>
    <row r="36" spans="1:7" ht="15.75" thickBot="1" x14ac:dyDescent="0.3">
      <c r="A36" s="26" t="s">
        <v>296</v>
      </c>
      <c r="B36" s="770">
        <v>21200</v>
      </c>
      <c r="C36" s="770">
        <v>23000</v>
      </c>
      <c r="D36" s="770">
        <v>23000</v>
      </c>
      <c r="E36" s="770">
        <v>23000</v>
      </c>
    </row>
    <row r="37" spans="1:7" ht="15.75" thickBot="1" x14ac:dyDescent="0.3">
      <c r="A37" s="26" t="s">
        <v>297</v>
      </c>
      <c r="B37" s="771"/>
      <c r="C37" s="771"/>
      <c r="D37" s="771"/>
      <c r="E37" s="771"/>
    </row>
    <row r="38" spans="1:7" ht="15.75" thickBot="1" x14ac:dyDescent="0.3">
      <c r="A38" s="13" t="s">
        <v>26</v>
      </c>
      <c r="B38" s="769">
        <f>B39</f>
        <v>18000</v>
      </c>
      <c r="C38" s="769">
        <f t="shared" ref="C38:E38" si="4">C39</f>
        <v>18000</v>
      </c>
      <c r="D38" s="769">
        <f t="shared" si="4"/>
        <v>18000</v>
      </c>
      <c r="E38" s="769">
        <f t="shared" si="4"/>
        <v>18000</v>
      </c>
    </row>
    <row r="39" spans="1:7" ht="15.75" thickBot="1" x14ac:dyDescent="0.3">
      <c r="A39" s="26" t="s">
        <v>296</v>
      </c>
      <c r="B39" s="769">
        <v>18000</v>
      </c>
      <c r="C39" s="769">
        <v>18000</v>
      </c>
      <c r="D39" s="769">
        <v>18000</v>
      </c>
      <c r="E39" s="769">
        <v>18000</v>
      </c>
    </row>
    <row r="40" spans="1:7" ht="15.75" thickBot="1" x14ac:dyDescent="0.3">
      <c r="A40" s="26" t="s">
        <v>297</v>
      </c>
      <c r="B40" s="772"/>
      <c r="C40" s="769"/>
      <c r="D40" s="769"/>
      <c r="E40" s="769"/>
    </row>
    <row r="41" spans="1:7" ht="15.75" thickBot="1" x14ac:dyDescent="0.3">
      <c r="A41" s="13" t="s">
        <v>27</v>
      </c>
      <c r="B41" s="14">
        <v>0</v>
      </c>
      <c r="C41" s="14">
        <v>0</v>
      </c>
      <c r="D41" s="14">
        <v>0</v>
      </c>
      <c r="E41" s="14">
        <v>0</v>
      </c>
    </row>
    <row r="42" spans="1:7" ht="15.75" thickBot="1" x14ac:dyDescent="0.3">
      <c r="A42" s="26" t="s">
        <v>296</v>
      </c>
      <c r="B42" s="15"/>
      <c r="C42" s="14"/>
      <c r="D42" s="14"/>
      <c r="E42" s="14"/>
    </row>
    <row r="43" spans="1:7" ht="15.75" thickBot="1" x14ac:dyDescent="0.3">
      <c r="A43" s="26" t="s">
        <v>297</v>
      </c>
      <c r="B43" s="15"/>
      <c r="C43" s="14"/>
      <c r="D43" s="14"/>
      <c r="E43" s="14"/>
    </row>
    <row r="44" spans="1:7" ht="15.75" thickBot="1" x14ac:dyDescent="0.3">
      <c r="A44" s="13" t="s">
        <v>28</v>
      </c>
      <c r="B44" s="14">
        <v>0</v>
      </c>
      <c r="C44" s="14">
        <v>0</v>
      </c>
      <c r="D44" s="14">
        <v>0</v>
      </c>
      <c r="E44" s="14">
        <v>0</v>
      </c>
    </row>
    <row r="45" spans="1:7" ht="15.75" thickBot="1" x14ac:dyDescent="0.3">
      <c r="A45" s="26" t="s">
        <v>296</v>
      </c>
      <c r="B45" s="15"/>
      <c r="C45" s="14"/>
      <c r="D45" s="14"/>
      <c r="E45" s="14"/>
    </row>
    <row r="46" spans="1:7" ht="15.75" thickBot="1" x14ac:dyDescent="0.3">
      <c r="A46" s="26" t="s">
        <v>297</v>
      </c>
      <c r="B46" s="15"/>
      <c r="C46" s="14"/>
      <c r="D46" s="14"/>
      <c r="E46" s="14"/>
    </row>
    <row r="47" spans="1:7" ht="15.75" thickBot="1" x14ac:dyDescent="0.3">
      <c r="A47" s="13" t="s">
        <v>29</v>
      </c>
      <c r="B47" s="14">
        <v>0</v>
      </c>
      <c r="C47" s="14">
        <v>0</v>
      </c>
      <c r="D47" s="14">
        <v>0</v>
      </c>
      <c r="E47" s="14">
        <v>0</v>
      </c>
    </row>
    <row r="48" spans="1:7" ht="15.75" thickBot="1" x14ac:dyDescent="0.3">
      <c r="A48" s="26" t="s">
        <v>296</v>
      </c>
      <c r="B48" s="15"/>
      <c r="C48" s="14"/>
      <c r="D48" s="14"/>
      <c r="E48" s="14"/>
    </row>
    <row r="49" spans="1:12" ht="15.75" thickBot="1" x14ac:dyDescent="0.3">
      <c r="A49" s="26" t="s">
        <v>297</v>
      </c>
      <c r="B49" s="15"/>
      <c r="C49" s="14"/>
      <c r="D49" s="14"/>
      <c r="E49" s="14"/>
    </row>
    <row r="50" spans="1:12" ht="24.75" thickBot="1" x14ac:dyDescent="0.3">
      <c r="A50" s="13" t="s">
        <v>30</v>
      </c>
      <c r="B50" s="14">
        <v>0</v>
      </c>
      <c r="C50" s="14">
        <v>0</v>
      </c>
      <c r="D50" s="14">
        <f>C50*1.03*0.99</f>
        <v>0</v>
      </c>
      <c r="E50" s="14">
        <f>D50*1.03*0.99</f>
        <v>0</v>
      </c>
      <c r="H50" s="96"/>
    </row>
    <row r="51" spans="1:12" ht="15.75" thickBot="1" x14ac:dyDescent="0.3">
      <c r="A51" s="26" t="s">
        <v>296</v>
      </c>
      <c r="B51" s="15">
        <f>B33+B36+B39+B42+B45+B48</f>
        <v>196000</v>
      </c>
      <c r="C51" s="15">
        <f t="shared" ref="C51:E51" si="5">C33+C36+C39+C42+C45+C48</f>
        <v>209500</v>
      </c>
      <c r="D51" s="15">
        <f t="shared" si="5"/>
        <v>209500</v>
      </c>
      <c r="E51" s="15">
        <f t="shared" si="5"/>
        <v>209500</v>
      </c>
      <c r="J51" s="97"/>
      <c r="K51" s="97"/>
      <c r="L51" s="97"/>
    </row>
    <row r="52" spans="1:12" ht="15.75" thickBot="1" x14ac:dyDescent="0.3">
      <c r="A52" s="26" t="s">
        <v>297</v>
      </c>
      <c r="B52" s="286">
        <v>0</v>
      </c>
      <c r="C52" s="123">
        <v>0</v>
      </c>
      <c r="D52" s="123">
        <v>0</v>
      </c>
      <c r="E52" s="123">
        <v>0</v>
      </c>
    </row>
    <row r="53" spans="1:12" ht="15.75" thickBot="1" x14ac:dyDescent="0.3">
      <c r="A53" s="16" t="s">
        <v>31</v>
      </c>
      <c r="B53" s="15">
        <f>B50+B47+B44+B41+B38+B35+B32</f>
        <v>196000</v>
      </c>
      <c r="C53" s="15">
        <f t="shared" ref="C53:E53" si="6">C50+C47+C44+C41+C38+C35+C32</f>
        <v>209500</v>
      </c>
      <c r="D53" s="15">
        <f t="shared" si="6"/>
        <v>209500</v>
      </c>
      <c r="E53" s="15">
        <f t="shared" si="6"/>
        <v>209500</v>
      </c>
    </row>
    <row r="54" spans="1:12" ht="15.75" thickBot="1" x14ac:dyDescent="0.3">
      <c r="A54" s="17" t="s">
        <v>32</v>
      </c>
      <c r="B54" s="18">
        <f>IF(B53-B24=0,0,"Error")</f>
        <v>0</v>
      </c>
      <c r="C54" s="18">
        <f>IF(C53-C24=0,0,"Error")</f>
        <v>0</v>
      </c>
      <c r="D54" s="18">
        <f>IF(D53-D24=0,0,"Error")</f>
        <v>0</v>
      </c>
      <c r="E54" s="18">
        <f>IF(E53-E24=0,0,"Error")</f>
        <v>0</v>
      </c>
    </row>
    <row r="55" spans="1:12" ht="15.75" thickBot="1" x14ac:dyDescent="0.3">
      <c r="A55" s="1322" t="s">
        <v>39</v>
      </c>
      <c r="B55" s="1323"/>
      <c r="C55" s="1323"/>
      <c r="D55" s="1323"/>
      <c r="E55" s="1324"/>
    </row>
    <row r="56" spans="1:12" ht="15.75" thickBot="1" x14ac:dyDescent="0.3">
      <c r="A56" s="1322" t="s">
        <v>40</v>
      </c>
      <c r="B56" s="1323"/>
      <c r="C56" s="1323"/>
      <c r="D56" s="1323"/>
      <c r="E56" s="1324"/>
    </row>
    <row r="57" spans="1:12" ht="15.75" thickBot="1" x14ac:dyDescent="0.3">
      <c r="A57" s="7" t="s">
        <v>56</v>
      </c>
      <c r="B57" s="1427" t="s">
        <v>1168</v>
      </c>
      <c r="C57" s="1428"/>
      <c r="D57" s="1429"/>
      <c r="E57" s="1430"/>
    </row>
    <row r="58" spans="1:12" ht="34.5" customHeight="1" thickBot="1" x14ac:dyDescent="0.3">
      <c r="A58" s="7" t="s">
        <v>82</v>
      </c>
      <c r="B58" s="47" t="s">
        <v>1169</v>
      </c>
      <c r="C58" s="101" t="s">
        <v>306</v>
      </c>
      <c r="D58" s="1429"/>
      <c r="E58" s="1430"/>
      <c r="G58" s="773"/>
      <c r="H58" s="773"/>
      <c r="I58" s="773"/>
      <c r="J58" s="773"/>
      <c r="K58" s="773"/>
    </row>
    <row r="59" spans="1:12" ht="15.75" thickBot="1" x14ac:dyDescent="0.3">
      <c r="A59" s="112"/>
      <c r="B59" s="1427"/>
      <c r="C59" s="1431"/>
      <c r="D59" s="1429"/>
      <c r="E59" s="1430"/>
      <c r="G59" s="773"/>
      <c r="H59" s="773"/>
      <c r="I59" s="773"/>
      <c r="J59" s="773"/>
      <c r="K59" s="773"/>
    </row>
    <row r="60" spans="1:12" ht="24" customHeight="1" thickBot="1" x14ac:dyDescent="0.3">
      <c r="A60" s="5" t="s">
        <v>15</v>
      </c>
      <c r="B60" s="1411" t="s">
        <v>1170</v>
      </c>
      <c r="C60" s="1412"/>
      <c r="D60" s="1412"/>
      <c r="E60" s="1413"/>
      <c r="G60" s="773"/>
      <c r="H60" s="773"/>
      <c r="I60" s="773"/>
      <c r="J60" s="773"/>
      <c r="K60" s="773"/>
    </row>
    <row r="61" spans="1:12" ht="15.75" thickBot="1" x14ac:dyDescent="0.3">
      <c r="A61" s="5" t="s">
        <v>16</v>
      </c>
      <c r="B61" s="1406" t="s">
        <v>64</v>
      </c>
      <c r="C61" s="1407"/>
      <c r="D61" s="1407"/>
      <c r="E61" s="1408"/>
    </row>
    <row r="62" spans="1:12" x14ac:dyDescent="0.25">
      <c r="A62" s="1381"/>
      <c r="B62" s="8">
        <v>2019</v>
      </c>
      <c r="C62" s="8">
        <v>2020</v>
      </c>
      <c r="D62" s="8">
        <v>2021</v>
      </c>
      <c r="E62" s="8">
        <v>2022</v>
      </c>
    </row>
    <row r="63" spans="1:12" ht="15.75" thickBot="1" x14ac:dyDescent="0.3">
      <c r="A63" s="1382"/>
      <c r="B63" s="9" t="s">
        <v>8</v>
      </c>
      <c r="C63" s="9" t="s">
        <v>9</v>
      </c>
      <c r="D63" s="9" t="s">
        <v>9</v>
      </c>
      <c r="E63" s="9" t="s">
        <v>9</v>
      </c>
    </row>
    <row r="64" spans="1:12" ht="15.75" thickBot="1" x14ac:dyDescent="0.3">
      <c r="A64" s="5" t="s">
        <v>17</v>
      </c>
      <c r="B64" s="10">
        <v>20</v>
      </c>
      <c r="C64" s="10">
        <v>80</v>
      </c>
      <c r="D64" s="10">
        <v>20</v>
      </c>
      <c r="E64" s="10">
        <v>20</v>
      </c>
    </row>
    <row r="65" spans="1:11" ht="15.75" thickBot="1" x14ac:dyDescent="0.3">
      <c r="A65" s="5" t="s">
        <v>18</v>
      </c>
      <c r="B65" s="10">
        <v>1000</v>
      </c>
      <c r="C65" s="10">
        <v>3000</v>
      </c>
      <c r="D65" s="10">
        <v>1000</v>
      </c>
      <c r="E65" s="10">
        <v>1000</v>
      </c>
    </row>
    <row r="66" spans="1:11" ht="15.75" thickBot="1" x14ac:dyDescent="0.3">
      <c r="A66" s="5" t="s">
        <v>19</v>
      </c>
      <c r="B66" s="10">
        <f>B65/B64</f>
        <v>50</v>
      </c>
      <c r="C66" s="10">
        <f t="shared" ref="C66:E66" si="7">C65/C64</f>
        <v>37.5</v>
      </c>
      <c r="D66" s="10">
        <f t="shared" si="7"/>
        <v>50</v>
      </c>
      <c r="E66" s="10">
        <f t="shared" si="7"/>
        <v>50</v>
      </c>
    </row>
    <row r="67" spans="1:11" ht="15.75" thickBot="1" x14ac:dyDescent="0.3">
      <c r="A67" s="5" t="s">
        <v>20</v>
      </c>
      <c r="B67" s="407" t="s">
        <v>21</v>
      </c>
      <c r="C67" s="11">
        <f>C64/B64-1</f>
        <v>3</v>
      </c>
      <c r="D67" s="11">
        <f t="shared" ref="D67:E69" si="8">D64/C64-1</f>
        <v>-0.75</v>
      </c>
      <c r="E67" s="11">
        <f t="shared" si="8"/>
        <v>0</v>
      </c>
      <c r="G67" s="12"/>
      <c r="H67" s="12"/>
      <c r="I67" s="12"/>
      <c r="J67" s="12"/>
      <c r="K67" s="12"/>
    </row>
    <row r="68" spans="1:11" ht="15.75" thickBot="1" x14ac:dyDescent="0.3">
      <c r="A68" s="5" t="s">
        <v>22</v>
      </c>
      <c r="B68" s="407" t="s">
        <v>21</v>
      </c>
      <c r="C68" s="11">
        <f>C65/B65-1</f>
        <v>2</v>
      </c>
      <c r="D68" s="11">
        <f t="shared" si="8"/>
        <v>-0.66666666666666674</v>
      </c>
      <c r="E68" s="11">
        <f t="shared" si="8"/>
        <v>0</v>
      </c>
    </row>
    <row r="69" spans="1:11" ht="15.75" thickBot="1" x14ac:dyDescent="0.3">
      <c r="A69" s="5" t="s">
        <v>23</v>
      </c>
      <c r="B69" s="407" t="s">
        <v>21</v>
      </c>
      <c r="C69" s="11">
        <f>C66/B66-1</f>
        <v>-0.25</v>
      </c>
      <c r="D69" s="11">
        <f t="shared" si="8"/>
        <v>0.33333333333333326</v>
      </c>
      <c r="E69" s="11">
        <f t="shared" si="8"/>
        <v>0</v>
      </c>
    </row>
    <row r="70" spans="1:11" ht="15.75" thickBot="1" x14ac:dyDescent="0.3">
      <c r="A70" s="1378" t="s">
        <v>164</v>
      </c>
      <c r="B70" s="1379"/>
      <c r="C70" s="1379"/>
      <c r="D70" s="1379"/>
      <c r="E70" s="1380"/>
    </row>
    <row r="71" spans="1:11" x14ac:dyDescent="0.25">
      <c r="A71" s="1381"/>
      <c r="B71" s="8">
        <v>2018</v>
      </c>
      <c r="C71" s="8">
        <v>2019</v>
      </c>
      <c r="D71" s="8">
        <v>2020</v>
      </c>
      <c r="E71" s="8">
        <v>2021</v>
      </c>
    </row>
    <row r="72" spans="1:11" ht="15.75" thickBot="1" x14ac:dyDescent="0.3">
      <c r="A72" s="1382"/>
      <c r="B72" s="9" t="s">
        <v>8</v>
      </c>
      <c r="C72" s="9" t="s">
        <v>9</v>
      </c>
      <c r="D72" s="9" t="s">
        <v>9</v>
      </c>
      <c r="E72" s="9" t="s">
        <v>9</v>
      </c>
    </row>
    <row r="73" spans="1:11" ht="15.75" thickBot="1" x14ac:dyDescent="0.3">
      <c r="A73" s="13" t="s">
        <v>42</v>
      </c>
      <c r="B73" s="14">
        <v>0</v>
      </c>
      <c r="C73" s="14">
        <v>0</v>
      </c>
      <c r="D73" s="14">
        <v>0</v>
      </c>
      <c r="E73" s="14">
        <v>0</v>
      </c>
    </row>
    <row r="74" spans="1:11" ht="15.75" thickBot="1" x14ac:dyDescent="0.3">
      <c r="A74" s="13" t="s">
        <v>43</v>
      </c>
      <c r="B74" s="14">
        <v>1000</v>
      </c>
      <c r="C74" s="14">
        <v>3000</v>
      </c>
      <c r="D74" s="14">
        <v>1000</v>
      </c>
      <c r="E74" s="14">
        <v>1000</v>
      </c>
    </row>
    <row r="75" spans="1:11" ht="15.75" thickBot="1" x14ac:dyDescent="0.3">
      <c r="A75" s="774" t="s">
        <v>31</v>
      </c>
      <c r="B75" s="15">
        <f>B74+B73</f>
        <v>1000</v>
      </c>
      <c r="C75" s="15">
        <f t="shared" ref="C75:E75" si="9">C74+C73</f>
        <v>3000</v>
      </c>
      <c r="D75" s="15">
        <f t="shared" si="9"/>
        <v>1000</v>
      </c>
      <c r="E75" s="15">
        <f t="shared" si="9"/>
        <v>1000</v>
      </c>
    </row>
    <row r="76" spans="1:11" ht="34.5" thickBot="1" x14ac:dyDescent="0.3">
      <c r="A76" s="7" t="s">
        <v>33</v>
      </c>
      <c r="B76" s="743" t="s">
        <v>1171</v>
      </c>
      <c r="C76" s="103" t="s">
        <v>306</v>
      </c>
      <c r="D76" s="2271"/>
      <c r="E76" s="2272"/>
    </row>
    <row r="77" spans="1:11" ht="24.75" customHeight="1" thickBot="1" x14ac:dyDescent="0.3">
      <c r="A77" s="5" t="s">
        <v>15</v>
      </c>
      <c r="B77" s="1411" t="s">
        <v>1172</v>
      </c>
      <c r="C77" s="1412"/>
      <c r="D77" s="1412"/>
      <c r="E77" s="1413"/>
    </row>
    <row r="78" spans="1:11" ht="15.75" thickBot="1" x14ac:dyDescent="0.3">
      <c r="A78" s="5" t="s">
        <v>16</v>
      </c>
      <c r="B78" s="1406" t="s">
        <v>64</v>
      </c>
      <c r="C78" s="1407"/>
      <c r="D78" s="1407"/>
      <c r="E78" s="1408"/>
    </row>
    <row r="79" spans="1:11" ht="12.75" customHeight="1" x14ac:dyDescent="0.25">
      <c r="A79" s="1381"/>
      <c r="B79" s="8">
        <v>2019</v>
      </c>
      <c r="C79" s="8">
        <v>2020</v>
      </c>
      <c r="D79" s="8">
        <v>2021</v>
      </c>
      <c r="E79" s="8">
        <v>2022</v>
      </c>
    </row>
    <row r="80" spans="1:11" ht="15.75" thickBot="1" x14ac:dyDescent="0.3">
      <c r="A80" s="1382"/>
      <c r="B80" s="9" t="s">
        <v>8</v>
      </c>
      <c r="C80" s="9" t="s">
        <v>9</v>
      </c>
      <c r="D80" s="9" t="s">
        <v>9</v>
      </c>
      <c r="E80" s="9" t="s">
        <v>9</v>
      </c>
    </row>
    <row r="81" spans="1:11" ht="15.75" thickBot="1" x14ac:dyDescent="0.3">
      <c r="A81" s="5" t="s">
        <v>17</v>
      </c>
      <c r="B81" s="407">
        <v>10</v>
      </c>
      <c r="C81" s="407">
        <v>20</v>
      </c>
      <c r="D81" s="407">
        <v>10</v>
      </c>
      <c r="E81" s="407">
        <v>10</v>
      </c>
    </row>
    <row r="82" spans="1:11" ht="15.75" thickBot="1" x14ac:dyDescent="0.3">
      <c r="A82" s="5" t="s">
        <v>18</v>
      </c>
      <c r="B82" s="10">
        <v>1000</v>
      </c>
      <c r="C82" s="10">
        <v>2000</v>
      </c>
      <c r="D82" s="10">
        <v>1000</v>
      </c>
      <c r="E82" s="10">
        <v>1000</v>
      </c>
    </row>
    <row r="83" spans="1:11" ht="15.75" thickBot="1" x14ac:dyDescent="0.3">
      <c r="A83" s="5" t="s">
        <v>19</v>
      </c>
      <c r="B83" s="10">
        <f>B82/B81</f>
        <v>100</v>
      </c>
      <c r="C83" s="10">
        <f t="shared" ref="C83:E83" si="10">C82/C81</f>
        <v>100</v>
      </c>
      <c r="D83" s="10">
        <f t="shared" si="10"/>
        <v>100</v>
      </c>
      <c r="E83" s="10">
        <f t="shared" si="10"/>
        <v>100</v>
      </c>
    </row>
    <row r="84" spans="1:11" ht="15.75" thickBot="1" x14ac:dyDescent="0.3">
      <c r="A84" s="5" t="s">
        <v>20</v>
      </c>
      <c r="B84" s="407"/>
      <c r="C84" s="11">
        <f>C81/B81-1</f>
        <v>1</v>
      </c>
      <c r="D84" s="11">
        <f t="shared" ref="D84:E86" si="11">D81/C81-1</f>
        <v>-0.5</v>
      </c>
      <c r="E84" s="11">
        <f t="shared" si="11"/>
        <v>0</v>
      </c>
      <c r="G84" s="12"/>
      <c r="H84" s="12"/>
      <c r="I84" s="12"/>
      <c r="J84" s="12"/>
      <c r="K84" s="12"/>
    </row>
    <row r="85" spans="1:11" ht="15.75" thickBot="1" x14ac:dyDescent="0.3">
      <c r="A85" s="5" t="s">
        <v>22</v>
      </c>
      <c r="B85" s="407"/>
      <c r="C85" s="11">
        <f t="shared" ref="C85:C86" si="12">C82/B82-1</f>
        <v>1</v>
      </c>
      <c r="D85" s="11">
        <f t="shared" si="11"/>
        <v>-0.5</v>
      </c>
      <c r="E85" s="11">
        <f t="shared" si="11"/>
        <v>0</v>
      </c>
    </row>
    <row r="86" spans="1:11" ht="15.75" thickBot="1" x14ac:dyDescent="0.3">
      <c r="A86" s="5" t="s">
        <v>23</v>
      </c>
      <c r="B86" s="407"/>
      <c r="C86" s="11">
        <f t="shared" si="12"/>
        <v>0</v>
      </c>
      <c r="D86" s="11">
        <f t="shared" si="11"/>
        <v>0</v>
      </c>
      <c r="E86" s="11">
        <f t="shared" si="11"/>
        <v>0</v>
      </c>
    </row>
    <row r="87" spans="1:11" ht="15.75" thickBot="1" x14ac:dyDescent="0.3">
      <c r="A87" s="1378" t="s">
        <v>229</v>
      </c>
      <c r="B87" s="1379"/>
      <c r="C87" s="1379"/>
      <c r="D87" s="1379"/>
      <c r="E87" s="1380"/>
    </row>
    <row r="88" spans="1:11" ht="12.75" customHeight="1" x14ac:dyDescent="0.25">
      <c r="A88" s="1381"/>
      <c r="B88" s="8">
        <v>2019</v>
      </c>
      <c r="C88" s="8">
        <v>2020</v>
      </c>
      <c r="D88" s="8">
        <v>2021</v>
      </c>
      <c r="E88" s="8">
        <v>2022</v>
      </c>
    </row>
    <row r="89" spans="1:11" ht="15.75" thickBot="1" x14ac:dyDescent="0.3">
      <c r="A89" s="1382"/>
      <c r="B89" s="9" t="s">
        <v>8</v>
      </c>
      <c r="C89" s="9" t="s">
        <v>9</v>
      </c>
      <c r="D89" s="9" t="s">
        <v>9</v>
      </c>
      <c r="E89" s="9" t="s">
        <v>9</v>
      </c>
    </row>
    <row r="90" spans="1:11" ht="15.75" thickBot="1" x14ac:dyDescent="0.3">
      <c r="A90" s="13" t="s">
        <v>42</v>
      </c>
      <c r="B90" s="14">
        <v>0</v>
      </c>
      <c r="C90" s="14">
        <v>0</v>
      </c>
      <c r="D90" s="14">
        <v>0</v>
      </c>
      <c r="E90" s="14">
        <v>0</v>
      </c>
    </row>
    <row r="91" spans="1:11" ht="15.75" thickBot="1" x14ac:dyDescent="0.3">
      <c r="A91" s="13" t="s">
        <v>43</v>
      </c>
      <c r="B91" s="14">
        <v>1000</v>
      </c>
      <c r="C91" s="14">
        <v>2000</v>
      </c>
      <c r="D91" s="14">
        <v>1000</v>
      </c>
      <c r="E91" s="14">
        <v>1000</v>
      </c>
    </row>
    <row r="92" spans="1:11" ht="15.75" thickBot="1" x14ac:dyDescent="0.3">
      <c r="A92" s="16" t="s">
        <v>34</v>
      </c>
      <c r="B92" s="15">
        <f>B91+B90</f>
        <v>1000</v>
      </c>
      <c r="C92" s="15">
        <f t="shared" ref="C92:E92" si="13">C91+C90</f>
        <v>2000</v>
      </c>
      <c r="D92" s="15">
        <f t="shared" si="13"/>
        <v>1000</v>
      </c>
      <c r="E92" s="15">
        <f t="shared" si="13"/>
        <v>1000</v>
      </c>
    </row>
    <row r="93" spans="1:11" ht="15.75" thickBot="1" x14ac:dyDescent="0.3">
      <c r="A93" s="775"/>
      <c r="B93" s="21"/>
      <c r="C93" s="21"/>
      <c r="D93" s="21"/>
      <c r="E93" s="21"/>
    </row>
    <row r="94" spans="1:11" ht="27" customHeight="1" thickBot="1" x14ac:dyDescent="0.3">
      <c r="A94" s="6" t="s">
        <v>57</v>
      </c>
      <c r="B94" s="22">
        <f>B82+B65+B24</f>
        <v>198000</v>
      </c>
      <c r="C94" s="22">
        <f t="shared" ref="C94:E94" si="14">C82+C65+C24</f>
        <v>214500</v>
      </c>
      <c r="D94" s="22">
        <f t="shared" si="14"/>
        <v>211500</v>
      </c>
      <c r="E94" s="22">
        <f t="shared" si="14"/>
        <v>211500</v>
      </c>
      <c r="F94" s="12"/>
    </row>
    <row r="95" spans="1:11" ht="24.75" thickBot="1" x14ac:dyDescent="0.3">
      <c r="A95" s="6" t="s">
        <v>58</v>
      </c>
      <c r="B95" s="22">
        <f>B92+B75+B53</f>
        <v>198000</v>
      </c>
      <c r="C95" s="22">
        <f t="shared" ref="C95:E95" si="15">C92+C75+C53</f>
        <v>214500</v>
      </c>
      <c r="D95" s="22">
        <f t="shared" si="15"/>
        <v>211500</v>
      </c>
      <c r="E95" s="22">
        <f t="shared" si="15"/>
        <v>211500</v>
      </c>
    </row>
    <row r="96" spans="1:11" ht="15.75" thickBot="1" x14ac:dyDescent="0.3">
      <c r="A96" s="13" t="s">
        <v>24</v>
      </c>
      <c r="B96" s="36">
        <f>B97+B98</f>
        <v>156800</v>
      </c>
      <c r="C96" s="36">
        <f t="shared" ref="C96:E96" si="16">C97+C98</f>
        <v>168500</v>
      </c>
      <c r="D96" s="36">
        <f t="shared" si="16"/>
        <v>168500</v>
      </c>
      <c r="E96" s="36">
        <f t="shared" si="16"/>
        <v>168500</v>
      </c>
    </row>
    <row r="97" spans="1:5" ht="15.75" thickBot="1" x14ac:dyDescent="0.3">
      <c r="A97" s="26" t="s">
        <v>296</v>
      </c>
      <c r="B97" s="15">
        <f t="shared" ref="B97:E98" si="17">B33</f>
        <v>156800</v>
      </c>
      <c r="C97" s="15">
        <f t="shared" si="17"/>
        <v>168500</v>
      </c>
      <c r="D97" s="15">
        <f t="shared" si="17"/>
        <v>168500</v>
      </c>
      <c r="E97" s="15">
        <f t="shared" si="17"/>
        <v>168500</v>
      </c>
    </row>
    <row r="98" spans="1:5" ht="15.75" thickBot="1" x14ac:dyDescent="0.3">
      <c r="A98" s="26" t="s">
        <v>319</v>
      </c>
      <c r="B98" s="15">
        <f t="shared" si="17"/>
        <v>0</v>
      </c>
      <c r="C98" s="15">
        <f t="shared" si="17"/>
        <v>0</v>
      </c>
      <c r="D98" s="15">
        <f t="shared" si="17"/>
        <v>0</v>
      </c>
      <c r="E98" s="15">
        <f t="shared" si="17"/>
        <v>0</v>
      </c>
    </row>
    <row r="99" spans="1:5" ht="24.75" thickBot="1" x14ac:dyDescent="0.3">
      <c r="A99" s="13" t="s">
        <v>25</v>
      </c>
      <c r="B99" s="36">
        <f>B100+B101</f>
        <v>21200</v>
      </c>
      <c r="C99" s="36">
        <f t="shared" ref="C99:E99" si="18">C100+C101</f>
        <v>23000</v>
      </c>
      <c r="D99" s="36">
        <f t="shared" si="18"/>
        <v>23000</v>
      </c>
      <c r="E99" s="36">
        <f t="shared" si="18"/>
        <v>23000</v>
      </c>
    </row>
    <row r="100" spans="1:5" ht="15.75" thickBot="1" x14ac:dyDescent="0.3">
      <c r="A100" s="26" t="s">
        <v>296</v>
      </c>
      <c r="B100" s="14">
        <f>B36</f>
        <v>21200</v>
      </c>
      <c r="C100" s="14">
        <f t="shared" ref="C100:E101" si="19">C36</f>
        <v>23000</v>
      </c>
      <c r="D100" s="14">
        <f t="shared" si="19"/>
        <v>23000</v>
      </c>
      <c r="E100" s="14">
        <f t="shared" si="19"/>
        <v>23000</v>
      </c>
    </row>
    <row r="101" spans="1:5" ht="15.75" thickBot="1" x14ac:dyDescent="0.3">
      <c r="A101" s="26" t="s">
        <v>319</v>
      </c>
      <c r="B101" s="15">
        <f>B37</f>
        <v>0</v>
      </c>
      <c r="C101" s="15">
        <f t="shared" si="19"/>
        <v>0</v>
      </c>
      <c r="D101" s="15">
        <f t="shared" si="19"/>
        <v>0</v>
      </c>
      <c r="E101" s="15">
        <f t="shared" si="19"/>
        <v>0</v>
      </c>
    </row>
    <row r="102" spans="1:5" ht="15.75" thickBot="1" x14ac:dyDescent="0.3">
      <c r="A102" s="13" t="s">
        <v>26</v>
      </c>
      <c r="B102" s="36">
        <f>B103+B104</f>
        <v>18000</v>
      </c>
      <c r="C102" s="36">
        <f t="shared" ref="C102:E102" si="20">C103+C104</f>
        <v>18000</v>
      </c>
      <c r="D102" s="36">
        <f t="shared" si="20"/>
        <v>18000</v>
      </c>
      <c r="E102" s="36">
        <f t="shared" si="20"/>
        <v>18000</v>
      </c>
    </row>
    <row r="103" spans="1:5" ht="15.75" thickBot="1" x14ac:dyDescent="0.3">
      <c r="A103" s="26" t="s">
        <v>296</v>
      </c>
      <c r="B103" s="15">
        <f>B39</f>
        <v>18000</v>
      </c>
      <c r="C103" s="15">
        <f t="shared" ref="C103:E104" si="21">C39</f>
        <v>18000</v>
      </c>
      <c r="D103" s="15">
        <f t="shared" si="21"/>
        <v>18000</v>
      </c>
      <c r="E103" s="15">
        <f t="shared" si="21"/>
        <v>18000</v>
      </c>
    </row>
    <row r="104" spans="1:5" ht="15.75" thickBot="1" x14ac:dyDescent="0.3">
      <c r="A104" s="26" t="s">
        <v>319</v>
      </c>
      <c r="B104" s="15">
        <f>B40</f>
        <v>0</v>
      </c>
      <c r="C104" s="15">
        <f t="shared" si="21"/>
        <v>0</v>
      </c>
      <c r="D104" s="15">
        <f t="shared" si="21"/>
        <v>0</v>
      </c>
      <c r="E104" s="15">
        <f t="shared" si="21"/>
        <v>0</v>
      </c>
    </row>
    <row r="105" spans="1:5" ht="15.75" thickBot="1" x14ac:dyDescent="0.3">
      <c r="A105" s="13" t="s">
        <v>27</v>
      </c>
      <c r="B105" s="36">
        <f>B106+B107</f>
        <v>0</v>
      </c>
      <c r="C105" s="36">
        <f t="shared" ref="C105:E105" si="22">C106+C107</f>
        <v>0</v>
      </c>
      <c r="D105" s="36">
        <f t="shared" si="22"/>
        <v>0</v>
      </c>
      <c r="E105" s="36">
        <f t="shared" si="22"/>
        <v>0</v>
      </c>
    </row>
    <row r="106" spans="1:5" ht="15.75" thickBot="1" x14ac:dyDescent="0.3">
      <c r="A106" s="26" t="s">
        <v>296</v>
      </c>
      <c r="B106" s="14">
        <f>B42</f>
        <v>0</v>
      </c>
      <c r="C106" s="14">
        <f t="shared" ref="C106:E107" si="23">C42</f>
        <v>0</v>
      </c>
      <c r="D106" s="14">
        <f t="shared" si="23"/>
        <v>0</v>
      </c>
      <c r="E106" s="14">
        <f t="shared" si="23"/>
        <v>0</v>
      </c>
    </row>
    <row r="107" spans="1:5" ht="15.75" thickBot="1" x14ac:dyDescent="0.3">
      <c r="A107" s="26" t="s">
        <v>319</v>
      </c>
      <c r="B107" s="15">
        <f>B43</f>
        <v>0</v>
      </c>
      <c r="C107" s="15">
        <f t="shared" si="23"/>
        <v>0</v>
      </c>
      <c r="D107" s="15">
        <f t="shared" si="23"/>
        <v>0</v>
      </c>
      <c r="E107" s="15">
        <f t="shared" si="23"/>
        <v>0</v>
      </c>
    </row>
    <row r="108" spans="1:5" ht="15.75" thickBot="1" x14ac:dyDescent="0.3">
      <c r="A108" s="13" t="s">
        <v>28</v>
      </c>
      <c r="B108" s="36">
        <f>B109+B110</f>
        <v>0</v>
      </c>
      <c r="C108" s="36">
        <f t="shared" ref="C108:E108" si="24">C109+C110</f>
        <v>0</v>
      </c>
      <c r="D108" s="36">
        <f t="shared" si="24"/>
        <v>0</v>
      </c>
      <c r="E108" s="36">
        <f t="shared" si="24"/>
        <v>0</v>
      </c>
    </row>
    <row r="109" spans="1:5" ht="15.75" thickBot="1" x14ac:dyDescent="0.3">
      <c r="A109" s="26" t="s">
        <v>296</v>
      </c>
      <c r="B109" s="14">
        <f>B45</f>
        <v>0</v>
      </c>
      <c r="C109" s="14">
        <f t="shared" ref="C109:E110" si="25">C45</f>
        <v>0</v>
      </c>
      <c r="D109" s="14">
        <f t="shared" si="25"/>
        <v>0</v>
      </c>
      <c r="E109" s="14">
        <f t="shared" si="25"/>
        <v>0</v>
      </c>
    </row>
    <row r="110" spans="1:5" ht="15.75" thickBot="1" x14ac:dyDescent="0.3">
      <c r="A110" s="26" t="s">
        <v>319</v>
      </c>
      <c r="B110" s="15">
        <f>B46</f>
        <v>0</v>
      </c>
      <c r="C110" s="15">
        <f t="shared" si="25"/>
        <v>0</v>
      </c>
      <c r="D110" s="15">
        <f t="shared" si="25"/>
        <v>0</v>
      </c>
      <c r="E110" s="15">
        <f t="shared" si="25"/>
        <v>0</v>
      </c>
    </row>
    <row r="111" spans="1:5" ht="15.75" thickBot="1" x14ac:dyDescent="0.3">
      <c r="A111" s="13" t="s">
        <v>29</v>
      </c>
      <c r="B111" s="36">
        <f>B112+B113</f>
        <v>0</v>
      </c>
      <c r="C111" s="36">
        <f>C112+C113</f>
        <v>0</v>
      </c>
      <c r="D111" s="36">
        <f t="shared" ref="D111:E111" si="26">D112+D113</f>
        <v>0</v>
      </c>
      <c r="E111" s="36">
        <f t="shared" si="26"/>
        <v>0</v>
      </c>
    </row>
    <row r="112" spans="1:5" ht="15.75" thickBot="1" x14ac:dyDescent="0.3">
      <c r="A112" s="26" t="s">
        <v>296</v>
      </c>
      <c r="B112" s="14">
        <f>B48</f>
        <v>0</v>
      </c>
      <c r="C112" s="14">
        <f t="shared" ref="C112:E116" si="27">C48</f>
        <v>0</v>
      </c>
      <c r="D112" s="14">
        <f t="shared" si="27"/>
        <v>0</v>
      </c>
      <c r="E112" s="14">
        <f t="shared" si="27"/>
        <v>0</v>
      </c>
    </row>
    <row r="113" spans="1:5" ht="15.75" thickBot="1" x14ac:dyDescent="0.3">
      <c r="A113" s="26" t="s">
        <v>319</v>
      </c>
      <c r="B113" s="15">
        <f>B49</f>
        <v>0</v>
      </c>
      <c r="C113" s="15">
        <f t="shared" si="27"/>
        <v>0</v>
      </c>
      <c r="D113" s="15">
        <f t="shared" si="27"/>
        <v>0</v>
      </c>
      <c r="E113" s="15">
        <f t="shared" si="27"/>
        <v>0</v>
      </c>
    </row>
    <row r="114" spans="1:5" ht="24.75" thickBot="1" x14ac:dyDescent="0.3">
      <c r="A114" s="13" t="s">
        <v>30</v>
      </c>
      <c r="B114" s="36">
        <f>B50</f>
        <v>0</v>
      </c>
      <c r="C114" s="36">
        <f t="shared" si="27"/>
        <v>0</v>
      </c>
      <c r="D114" s="36">
        <f t="shared" si="27"/>
        <v>0</v>
      </c>
      <c r="E114" s="36">
        <f t="shared" si="27"/>
        <v>0</v>
      </c>
    </row>
    <row r="115" spans="1:5" ht="15.75" thickBot="1" x14ac:dyDescent="0.3">
      <c r="A115" s="26" t="s">
        <v>296</v>
      </c>
      <c r="B115" s="31">
        <f>B51</f>
        <v>196000</v>
      </c>
      <c r="C115" s="31">
        <f t="shared" si="27"/>
        <v>209500</v>
      </c>
      <c r="D115" s="31">
        <f t="shared" si="27"/>
        <v>209500</v>
      </c>
      <c r="E115" s="31">
        <f t="shared" si="27"/>
        <v>209500</v>
      </c>
    </row>
    <row r="116" spans="1:5" ht="15.75" thickBot="1" x14ac:dyDescent="0.3">
      <c r="A116" s="26" t="s">
        <v>319</v>
      </c>
      <c r="B116" s="424">
        <f>B52</f>
        <v>0</v>
      </c>
      <c r="C116" s="424">
        <f t="shared" si="27"/>
        <v>0</v>
      </c>
      <c r="D116" s="424">
        <f t="shared" si="27"/>
        <v>0</v>
      </c>
      <c r="E116" s="424">
        <f t="shared" si="27"/>
        <v>0</v>
      </c>
    </row>
    <row r="117" spans="1:5" ht="15.75" thickBot="1" x14ac:dyDescent="0.3">
      <c r="A117" s="13" t="s">
        <v>59</v>
      </c>
      <c r="B117" s="31">
        <f>B73+B90</f>
        <v>0</v>
      </c>
      <c r="C117" s="31">
        <f t="shared" ref="C117:E118" si="28">C73+C90</f>
        <v>0</v>
      </c>
      <c r="D117" s="31">
        <f t="shared" si="28"/>
        <v>0</v>
      </c>
      <c r="E117" s="31">
        <f t="shared" si="28"/>
        <v>0</v>
      </c>
    </row>
    <row r="118" spans="1:5" ht="15.75" thickBot="1" x14ac:dyDescent="0.3">
      <c r="A118" s="13" t="s">
        <v>60</v>
      </c>
      <c r="B118" s="31">
        <f>B74+B91</f>
        <v>2000</v>
      </c>
      <c r="C118" s="31">
        <f t="shared" si="28"/>
        <v>5000</v>
      </c>
      <c r="D118" s="31">
        <f t="shared" si="28"/>
        <v>2000</v>
      </c>
      <c r="E118" s="31">
        <f t="shared" si="28"/>
        <v>2000</v>
      </c>
    </row>
    <row r="119" spans="1:5" ht="15.75" thickBot="1" x14ac:dyDescent="0.3">
      <c r="A119" s="17" t="s">
        <v>32</v>
      </c>
      <c r="B119" s="18">
        <f>IF(B95-B94=0,0,"Error")</f>
        <v>0</v>
      </c>
      <c r="C119" s="18">
        <f>IF(C95-C94=0,0,"Error")</f>
        <v>0</v>
      </c>
      <c r="D119" s="18">
        <f>IF(D95-D94=0,0,"Error")</f>
        <v>0</v>
      </c>
      <c r="E119" s="18">
        <f>IF(E95-E94=0,0,"Error")</f>
        <v>0</v>
      </c>
    </row>
  </sheetData>
  <mergeCells count="36">
    <mergeCell ref="A1:E1"/>
    <mergeCell ref="A2:E2"/>
    <mergeCell ref="B77:E77"/>
    <mergeCell ref="B78:E78"/>
    <mergeCell ref="A79:A80"/>
    <mergeCell ref="A87:E87"/>
    <mergeCell ref="A30:A31"/>
    <mergeCell ref="A55:E55"/>
    <mergeCell ref="A56:E56"/>
    <mergeCell ref="B57:E57"/>
    <mergeCell ref="D58:E58"/>
    <mergeCell ref="B59:E59"/>
    <mergeCell ref="A17:E17"/>
    <mergeCell ref="B18:E18"/>
    <mergeCell ref="B19:E19"/>
    <mergeCell ref="B20:E20"/>
    <mergeCell ref="A21:A22"/>
    <mergeCell ref="A88:A89"/>
    <mergeCell ref="B60:E60"/>
    <mergeCell ref="B61:E61"/>
    <mergeCell ref="A62:A63"/>
    <mergeCell ref="A70:E70"/>
    <mergeCell ref="A71:A72"/>
    <mergeCell ref="D76:E76"/>
    <mergeCell ref="A29:E29"/>
    <mergeCell ref="A8:E8"/>
    <mergeCell ref="B9:E9"/>
    <mergeCell ref="A10:A11"/>
    <mergeCell ref="B13:E13"/>
    <mergeCell ref="A14:E14"/>
    <mergeCell ref="A16:E16"/>
    <mergeCell ref="A3:E3"/>
    <mergeCell ref="B4:E4"/>
    <mergeCell ref="B5:E5"/>
    <mergeCell ref="B6:E6"/>
    <mergeCell ref="A7:E7"/>
  </mergeCells>
  <pageMargins left="0" right="0" top="0.94488188976377963" bottom="0.55118110236220474" header="0.31496062992125984" footer="0.31496062992125984"/>
  <pageSetup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0"/>
  <sheetViews>
    <sheetView view="pageBreakPreview" zoomScale="60" zoomScaleNormal="100" workbookViewId="0">
      <selection sqref="A1:E1"/>
    </sheetView>
  </sheetViews>
  <sheetFormatPr defaultRowHeight="12.75" x14ac:dyDescent="0.2"/>
  <cols>
    <col min="1" max="1" width="28.7109375" style="351" customWidth="1"/>
    <col min="2" max="2" width="18.85546875" style="351" customWidth="1"/>
    <col min="3" max="3" width="14" style="351" customWidth="1"/>
    <col min="4" max="4" width="12.28515625" style="351" customWidth="1"/>
    <col min="5" max="5" width="11.5703125" style="351" customWidth="1"/>
    <col min="6" max="16384" width="9.140625" style="351"/>
  </cols>
  <sheetData>
    <row r="1" spans="1:6" ht="22.5" customHeight="1" x14ac:dyDescent="0.25">
      <c r="A1" s="2604" t="s">
        <v>1650</v>
      </c>
      <c r="B1" s="2604"/>
      <c r="C1" s="2604"/>
      <c r="D1" s="2604"/>
      <c r="E1" s="2604"/>
    </row>
    <row r="2" spans="1:6" ht="27" customHeight="1" x14ac:dyDescent="0.2">
      <c r="A2" s="1502" t="s">
        <v>864</v>
      </c>
      <c r="B2" s="1502"/>
      <c r="C2" s="1502"/>
      <c r="D2" s="1502"/>
      <c r="E2" s="1502"/>
      <c r="F2" s="405"/>
    </row>
    <row r="3" spans="1:6" ht="18" customHeight="1" x14ac:dyDescent="0.2">
      <c r="A3" s="1466" t="s">
        <v>863</v>
      </c>
      <c r="B3" s="1466"/>
      <c r="C3" s="1466"/>
      <c r="D3" s="1466"/>
      <c r="E3" s="1466"/>
      <c r="F3" s="404"/>
    </row>
    <row r="4" spans="1:6" ht="18" customHeight="1" thickBot="1" x14ac:dyDescent="0.25"/>
    <row r="5" spans="1:6" ht="18" customHeight="1" thickBot="1" x14ac:dyDescent="0.25">
      <c r="A5" s="403" t="s">
        <v>0</v>
      </c>
      <c r="B5" s="1301" t="s">
        <v>862</v>
      </c>
      <c r="C5" s="1301"/>
      <c r="D5" s="1301"/>
      <c r="E5" s="1301"/>
    </row>
    <row r="6" spans="1:6" ht="18" customHeight="1" thickBot="1" x14ac:dyDescent="0.25">
      <c r="A6" s="403" t="s">
        <v>1</v>
      </c>
      <c r="B6" s="1467" t="s">
        <v>2</v>
      </c>
      <c r="C6" s="1468"/>
      <c r="D6" s="1468"/>
      <c r="E6" s="1469"/>
    </row>
    <row r="7" spans="1:6" ht="18" customHeight="1" thickBot="1" x14ac:dyDescent="0.25">
      <c r="A7" s="403" t="s">
        <v>3</v>
      </c>
      <c r="B7" s="1470" t="s">
        <v>861</v>
      </c>
      <c r="C7" s="1471"/>
      <c r="D7" s="1471"/>
      <c r="E7" s="1472"/>
    </row>
    <row r="8" spans="1:6" ht="18" customHeight="1" thickBot="1" x14ac:dyDescent="0.25">
      <c r="A8" s="1473" t="s">
        <v>5</v>
      </c>
      <c r="B8" s="1474"/>
      <c r="C8" s="1474"/>
      <c r="D8" s="1474"/>
      <c r="E8" s="1475"/>
    </row>
    <row r="9" spans="1:6" ht="18" customHeight="1" x14ac:dyDescent="0.2">
      <c r="A9" s="1452" t="s">
        <v>322</v>
      </c>
      <c r="B9" s="1453"/>
      <c r="C9" s="1453"/>
      <c r="D9" s="1453"/>
      <c r="E9" s="1454"/>
    </row>
    <row r="10" spans="1:6" ht="18" customHeight="1" x14ac:dyDescent="0.2">
      <c r="A10" s="1455"/>
      <c r="B10" s="1456"/>
      <c r="C10" s="1456"/>
      <c r="D10" s="1456"/>
      <c r="E10" s="1457"/>
    </row>
    <row r="11" spans="1:6" ht="133.5" customHeight="1" thickBot="1" x14ac:dyDescent="0.25">
      <c r="A11" s="1458"/>
      <c r="B11" s="1459"/>
      <c r="C11" s="1459"/>
      <c r="D11" s="1459"/>
      <c r="E11" s="1460"/>
    </row>
    <row r="12" spans="1:6" ht="18" customHeight="1" thickBot="1" x14ac:dyDescent="0.25">
      <c r="A12" s="402" t="s">
        <v>6</v>
      </c>
      <c r="B12" s="1461"/>
      <c r="C12" s="1462"/>
      <c r="D12" s="1462"/>
      <c r="E12" s="1463"/>
    </row>
    <row r="13" spans="1:6" ht="18" customHeight="1" x14ac:dyDescent="0.2">
      <c r="A13" s="1464" t="s">
        <v>7</v>
      </c>
      <c r="B13" s="401">
        <v>2019</v>
      </c>
      <c r="C13" s="401">
        <v>2020</v>
      </c>
      <c r="D13" s="401">
        <v>2021</v>
      </c>
      <c r="E13" s="401">
        <v>2022</v>
      </c>
    </row>
    <row r="14" spans="1:6" ht="18" customHeight="1" thickBot="1" x14ac:dyDescent="0.25">
      <c r="A14" s="1465"/>
      <c r="B14" s="400" t="s">
        <v>8</v>
      </c>
      <c r="C14" s="400" t="s">
        <v>9</v>
      </c>
      <c r="D14" s="400" t="s">
        <v>9</v>
      </c>
      <c r="E14" s="400" t="s">
        <v>9</v>
      </c>
    </row>
    <row r="15" spans="1:6" ht="18" customHeight="1" thickBot="1" x14ac:dyDescent="0.25">
      <c r="A15" s="399" t="s">
        <v>92</v>
      </c>
      <c r="B15" s="396" t="s">
        <v>68</v>
      </c>
      <c r="C15" s="396" t="s">
        <v>69</v>
      </c>
      <c r="D15" s="396" t="s">
        <v>69</v>
      </c>
      <c r="E15" s="396" t="s">
        <v>69</v>
      </c>
    </row>
    <row r="16" spans="1:6" ht="18" customHeight="1" thickBot="1" x14ac:dyDescent="0.25">
      <c r="A16" s="368" t="s">
        <v>93</v>
      </c>
      <c r="B16" s="396" t="s">
        <v>68</v>
      </c>
      <c r="C16" s="396" t="s">
        <v>69</v>
      </c>
      <c r="D16" s="396" t="s">
        <v>69</v>
      </c>
      <c r="E16" s="396" t="s">
        <v>69</v>
      </c>
    </row>
    <row r="17" spans="1:5" ht="27.75" customHeight="1" thickBot="1" x14ac:dyDescent="0.25">
      <c r="A17" s="368" t="s">
        <v>67</v>
      </c>
      <c r="B17" s="396" t="s">
        <v>68</v>
      </c>
      <c r="C17" s="396" t="s">
        <v>69</v>
      </c>
      <c r="D17" s="396" t="s">
        <v>69</v>
      </c>
      <c r="E17" s="396" t="s">
        <v>69</v>
      </c>
    </row>
    <row r="18" spans="1:5" ht="32.25" customHeight="1" thickBot="1" x14ac:dyDescent="0.25">
      <c r="A18" s="360" t="s">
        <v>10</v>
      </c>
      <c r="B18" s="1479" t="s">
        <v>323</v>
      </c>
      <c r="C18" s="1461"/>
      <c r="D18" s="1461"/>
      <c r="E18" s="1480"/>
    </row>
    <row r="19" spans="1:5" ht="18" customHeight="1" thickBot="1" x14ac:dyDescent="0.25">
      <c r="A19" s="1470" t="s">
        <v>11</v>
      </c>
      <c r="B19" s="1471"/>
      <c r="C19" s="1471"/>
      <c r="D19" s="1471"/>
      <c r="E19" s="1472"/>
    </row>
    <row r="20" spans="1:5" ht="18" customHeight="1" thickBot="1" x14ac:dyDescent="0.25">
      <c r="A20" s="398"/>
      <c r="B20" s="397"/>
      <c r="C20" s="396" t="s">
        <v>138</v>
      </c>
      <c r="D20" s="396" t="s">
        <v>138</v>
      </c>
      <c r="E20" s="396" t="s">
        <v>138</v>
      </c>
    </row>
    <row r="21" spans="1:5" ht="18" customHeight="1" thickBot="1" x14ac:dyDescent="0.25">
      <c r="A21" s="395"/>
      <c r="B21" s="394"/>
      <c r="C21" s="393" t="s">
        <v>69</v>
      </c>
      <c r="D21" s="393" t="s">
        <v>69</v>
      </c>
      <c r="E21" s="393" t="s">
        <v>69</v>
      </c>
    </row>
    <row r="22" spans="1:5" ht="18" customHeight="1" thickBot="1" x14ac:dyDescent="0.25">
      <c r="A22" s="1481" t="s">
        <v>12</v>
      </c>
      <c r="B22" s="1482"/>
      <c r="C22" s="1482"/>
      <c r="D22" s="1482"/>
      <c r="E22" s="1483"/>
    </row>
    <row r="23" spans="1:5" ht="18" customHeight="1" thickBot="1" x14ac:dyDescent="0.25">
      <c r="A23" s="1481" t="s">
        <v>13</v>
      </c>
      <c r="B23" s="1482"/>
      <c r="C23" s="1482"/>
      <c r="D23" s="1482"/>
      <c r="E23" s="1483"/>
    </row>
    <row r="24" spans="1:5" ht="18" customHeight="1" thickBot="1" x14ac:dyDescent="0.25">
      <c r="A24" s="374" t="s">
        <v>14</v>
      </c>
      <c r="B24" s="1479" t="s">
        <v>324</v>
      </c>
      <c r="C24" s="1462"/>
      <c r="D24" s="1462"/>
      <c r="E24" s="1463"/>
    </row>
    <row r="25" spans="1:5" ht="34.5" customHeight="1" thickBot="1" x14ac:dyDescent="0.25">
      <c r="A25" s="368" t="s">
        <v>15</v>
      </c>
      <c r="B25" s="1484" t="s">
        <v>325</v>
      </c>
      <c r="C25" s="1485"/>
      <c r="D25" s="1485"/>
      <c r="E25" s="1486"/>
    </row>
    <row r="26" spans="1:5" ht="18" customHeight="1" thickBot="1" x14ac:dyDescent="0.25">
      <c r="A26" s="368" t="s">
        <v>16</v>
      </c>
      <c r="B26" s="1487" t="s">
        <v>326</v>
      </c>
      <c r="C26" s="1488"/>
      <c r="D26" s="1488"/>
      <c r="E26" s="1489"/>
    </row>
    <row r="27" spans="1:5" ht="18" customHeight="1" x14ac:dyDescent="0.2">
      <c r="A27" s="1464"/>
      <c r="B27" s="365">
        <v>2019</v>
      </c>
      <c r="C27" s="365">
        <v>2020</v>
      </c>
      <c r="D27" s="365">
        <v>2021</v>
      </c>
      <c r="E27" s="365">
        <v>2022</v>
      </c>
    </row>
    <row r="28" spans="1:5" ht="18" customHeight="1" thickBot="1" x14ac:dyDescent="0.25">
      <c r="A28" s="1465"/>
      <c r="B28" s="364" t="s">
        <v>8</v>
      </c>
      <c r="C28" s="364" t="s">
        <v>9</v>
      </c>
      <c r="D28" s="364" t="s">
        <v>9</v>
      </c>
      <c r="E28" s="364" t="s">
        <v>9</v>
      </c>
    </row>
    <row r="29" spans="1:5" ht="18" customHeight="1" thickBot="1" x14ac:dyDescent="0.25">
      <c r="A29" s="368" t="s">
        <v>17</v>
      </c>
      <c r="B29" s="369">
        <v>1071</v>
      </c>
      <c r="C29" s="369">
        <v>1200</v>
      </c>
      <c r="D29" s="369">
        <v>1200</v>
      </c>
      <c r="E29" s="369">
        <v>1200</v>
      </c>
    </row>
    <row r="30" spans="1:5" ht="18" customHeight="1" thickBot="1" x14ac:dyDescent="0.25">
      <c r="A30" s="368" t="s">
        <v>18</v>
      </c>
      <c r="B30" s="369">
        <f>B59</f>
        <v>313300</v>
      </c>
      <c r="C30" s="369">
        <f>C59</f>
        <v>315300</v>
      </c>
      <c r="D30" s="369">
        <f>D59</f>
        <v>317300</v>
      </c>
      <c r="E30" s="369">
        <f>E59</f>
        <v>322300</v>
      </c>
    </row>
    <row r="31" spans="1:5" ht="18" customHeight="1" thickBot="1" x14ac:dyDescent="0.25">
      <c r="A31" s="368" t="s">
        <v>19</v>
      </c>
      <c r="B31" s="369">
        <f>B30/B29</f>
        <v>292.53034547152197</v>
      </c>
      <c r="C31" s="369">
        <f>C30/C29</f>
        <v>262.75</v>
      </c>
      <c r="D31" s="369">
        <f>D30/D29</f>
        <v>264.41666666666669</v>
      </c>
      <c r="E31" s="369">
        <f>E30/E29</f>
        <v>268.58333333333331</v>
      </c>
    </row>
    <row r="32" spans="1:5" ht="18" customHeight="1" thickBot="1" x14ac:dyDescent="0.25">
      <c r="A32" s="368" t="s">
        <v>20</v>
      </c>
      <c r="B32" s="367" t="s">
        <v>21</v>
      </c>
      <c r="C32" s="366">
        <f t="shared" ref="C32:E34" si="0">C29/B29-1</f>
        <v>0.1204481792717087</v>
      </c>
      <c r="D32" s="366">
        <f t="shared" si="0"/>
        <v>0</v>
      </c>
      <c r="E32" s="366">
        <f t="shared" si="0"/>
        <v>0</v>
      </c>
    </row>
    <row r="33" spans="1:5" ht="18" customHeight="1" thickBot="1" x14ac:dyDescent="0.25">
      <c r="A33" s="368" t="s">
        <v>22</v>
      </c>
      <c r="B33" s="367" t="s">
        <v>21</v>
      </c>
      <c r="C33" s="366">
        <f t="shared" si="0"/>
        <v>6.3836578359399709E-3</v>
      </c>
      <c r="D33" s="366">
        <f t="shared" si="0"/>
        <v>6.3431652394545512E-3</v>
      </c>
      <c r="E33" s="366">
        <f t="shared" si="0"/>
        <v>1.5757957768673281E-2</v>
      </c>
    </row>
    <row r="34" spans="1:5" ht="18" customHeight="1" thickBot="1" x14ac:dyDescent="0.25">
      <c r="A34" s="368" t="s">
        <v>23</v>
      </c>
      <c r="B34" s="367" t="s">
        <v>21</v>
      </c>
      <c r="C34" s="366">
        <f t="shared" si="0"/>
        <v>-0.10180258538142362</v>
      </c>
      <c r="D34" s="366">
        <f t="shared" si="0"/>
        <v>6.3431652394545512E-3</v>
      </c>
      <c r="E34" s="366">
        <f t="shared" si="0"/>
        <v>1.5757957768673059E-2</v>
      </c>
    </row>
    <row r="35" spans="1:5" ht="18" customHeight="1" thickBot="1" x14ac:dyDescent="0.25">
      <c r="A35" s="1476" t="s">
        <v>860</v>
      </c>
      <c r="B35" s="1477"/>
      <c r="C35" s="1477"/>
      <c r="D35" s="1477"/>
      <c r="E35" s="1478"/>
    </row>
    <row r="36" spans="1:5" ht="18" customHeight="1" x14ac:dyDescent="0.2">
      <c r="A36" s="1464"/>
      <c r="B36" s="365">
        <v>2019</v>
      </c>
      <c r="C36" s="365">
        <v>2020</v>
      </c>
      <c r="D36" s="365">
        <v>2021</v>
      </c>
      <c r="E36" s="365">
        <v>2022</v>
      </c>
    </row>
    <row r="37" spans="1:5" ht="18" customHeight="1" thickBot="1" x14ac:dyDescent="0.25">
      <c r="A37" s="1465"/>
      <c r="B37" s="364" t="s">
        <v>8</v>
      </c>
      <c r="C37" s="364" t="s">
        <v>9</v>
      </c>
      <c r="D37" s="364" t="s">
        <v>9</v>
      </c>
      <c r="E37" s="364" t="s">
        <v>9</v>
      </c>
    </row>
    <row r="38" spans="1:5" ht="18" customHeight="1" thickBot="1" x14ac:dyDescent="0.25">
      <c r="A38" s="357" t="s">
        <v>24</v>
      </c>
      <c r="B38" s="354">
        <f>B39+B40</f>
        <v>228000</v>
      </c>
      <c r="C38" s="354">
        <f>C39+C40</f>
        <v>228000</v>
      </c>
      <c r="D38" s="354">
        <f>D39+D40</f>
        <v>228000</v>
      </c>
      <c r="E38" s="354">
        <f>E39+E40</f>
        <v>228000</v>
      </c>
    </row>
    <row r="39" spans="1:5" ht="18" customHeight="1" thickBot="1" x14ac:dyDescent="0.25">
      <c r="A39" s="355" t="s">
        <v>296</v>
      </c>
      <c r="B39" s="358">
        <v>228000</v>
      </c>
      <c r="C39" s="358">
        <v>228000</v>
      </c>
      <c r="D39" s="358">
        <v>228000</v>
      </c>
      <c r="E39" s="358">
        <v>228000</v>
      </c>
    </row>
    <row r="40" spans="1:5" ht="18" customHeight="1" thickBot="1" x14ac:dyDescent="0.25">
      <c r="A40" s="355" t="s">
        <v>297</v>
      </c>
      <c r="B40" s="358"/>
      <c r="C40" s="358"/>
      <c r="D40" s="358"/>
      <c r="E40" s="358"/>
    </row>
    <row r="41" spans="1:5" ht="18" customHeight="1" thickBot="1" x14ac:dyDescent="0.25">
      <c r="A41" s="357" t="s">
        <v>25</v>
      </c>
      <c r="B41" s="354">
        <f>B42+B43</f>
        <v>29000</v>
      </c>
      <c r="C41" s="354">
        <f>C42+C43</f>
        <v>29000</v>
      </c>
      <c r="D41" s="354">
        <f>D42+D43</f>
        <v>29000</v>
      </c>
      <c r="E41" s="354">
        <f>E42+E43</f>
        <v>29000</v>
      </c>
    </row>
    <row r="42" spans="1:5" ht="18" customHeight="1" thickBot="1" x14ac:dyDescent="0.25">
      <c r="A42" s="355" t="s">
        <v>296</v>
      </c>
      <c r="B42" s="358">
        <v>29000</v>
      </c>
      <c r="C42" s="354">
        <v>29000</v>
      </c>
      <c r="D42" s="354">
        <v>29000</v>
      </c>
      <c r="E42" s="354">
        <v>29000</v>
      </c>
    </row>
    <row r="43" spans="1:5" ht="18" customHeight="1" thickBot="1" x14ac:dyDescent="0.25">
      <c r="A43" s="355" t="s">
        <v>297</v>
      </c>
      <c r="B43" s="358"/>
      <c r="C43" s="354"/>
      <c r="D43" s="354"/>
      <c r="E43" s="354"/>
    </row>
    <row r="44" spans="1:5" ht="18" customHeight="1" thickBot="1" x14ac:dyDescent="0.25">
      <c r="A44" s="357" t="s">
        <v>26</v>
      </c>
      <c r="B44" s="358">
        <f>B45+B46</f>
        <v>56300</v>
      </c>
      <c r="C44" s="358">
        <f>C45+C46</f>
        <v>58300</v>
      </c>
      <c r="D44" s="358">
        <f>D45+D46</f>
        <v>60300</v>
      </c>
      <c r="E44" s="358">
        <f>E45+E46</f>
        <v>65300</v>
      </c>
    </row>
    <row r="45" spans="1:5" ht="18" customHeight="1" thickBot="1" x14ac:dyDescent="0.25">
      <c r="A45" s="355" t="s">
        <v>296</v>
      </c>
      <c r="B45" s="358">
        <v>56300</v>
      </c>
      <c r="C45" s="354">
        <v>58300</v>
      </c>
      <c r="D45" s="354">
        <v>60300</v>
      </c>
      <c r="E45" s="354">
        <v>65300</v>
      </c>
    </row>
    <row r="46" spans="1:5" ht="18" customHeight="1" thickBot="1" x14ac:dyDescent="0.25">
      <c r="A46" s="355" t="s">
        <v>297</v>
      </c>
      <c r="B46" s="358"/>
      <c r="C46" s="354"/>
      <c r="D46" s="354"/>
      <c r="E46" s="354"/>
    </row>
    <row r="47" spans="1:5" ht="18" customHeight="1" thickBot="1" x14ac:dyDescent="0.25">
      <c r="A47" s="357" t="s">
        <v>27</v>
      </c>
      <c r="B47" s="358">
        <f>B48+B49</f>
        <v>0</v>
      </c>
      <c r="C47" s="358">
        <f>C48+C49</f>
        <v>0</v>
      </c>
      <c r="D47" s="358">
        <f>D48+D49</f>
        <v>0</v>
      </c>
      <c r="E47" s="358">
        <f>E48+E49</f>
        <v>0</v>
      </c>
    </row>
    <row r="48" spans="1:5" ht="18" customHeight="1" thickBot="1" x14ac:dyDescent="0.25">
      <c r="A48" s="355" t="s">
        <v>296</v>
      </c>
      <c r="B48" s="358"/>
      <c r="C48" s="354"/>
      <c r="D48" s="354"/>
      <c r="E48" s="354"/>
    </row>
    <row r="49" spans="1:5" ht="18" customHeight="1" thickBot="1" x14ac:dyDescent="0.25">
      <c r="A49" s="355" t="s">
        <v>297</v>
      </c>
      <c r="B49" s="358"/>
      <c r="C49" s="354"/>
      <c r="D49" s="354"/>
      <c r="E49" s="354"/>
    </row>
    <row r="50" spans="1:5" ht="18" customHeight="1" thickBot="1" x14ac:dyDescent="0.25">
      <c r="A50" s="357" t="s">
        <v>28</v>
      </c>
      <c r="B50" s="358">
        <f>B51+B52</f>
        <v>0</v>
      </c>
      <c r="C50" s="358">
        <f>C51+C52</f>
        <v>0</v>
      </c>
      <c r="D50" s="358">
        <f>D51+D52</f>
        <v>0</v>
      </c>
      <c r="E50" s="358">
        <f>E51+E52</f>
        <v>0</v>
      </c>
    </row>
    <row r="51" spans="1:5" ht="18" customHeight="1" thickBot="1" x14ac:dyDescent="0.25">
      <c r="A51" s="355" t="s">
        <v>296</v>
      </c>
      <c r="B51" s="358"/>
      <c r="C51" s="354"/>
      <c r="D51" s="354"/>
      <c r="E51" s="354"/>
    </row>
    <row r="52" spans="1:5" ht="18" customHeight="1" thickBot="1" x14ac:dyDescent="0.25">
      <c r="A52" s="355" t="s">
        <v>297</v>
      </c>
      <c r="B52" s="358"/>
      <c r="C52" s="354"/>
      <c r="D52" s="354"/>
      <c r="E52" s="354"/>
    </row>
    <row r="53" spans="1:5" ht="18" customHeight="1" thickBot="1" x14ac:dyDescent="0.25">
      <c r="A53" s="357" t="s">
        <v>29</v>
      </c>
      <c r="B53" s="358">
        <f>B54+B55</f>
        <v>0</v>
      </c>
      <c r="C53" s="358">
        <f>C54+C55</f>
        <v>0</v>
      </c>
      <c r="D53" s="358">
        <f>D54+D55</f>
        <v>0</v>
      </c>
      <c r="E53" s="358">
        <f>E54+E55</f>
        <v>0</v>
      </c>
    </row>
    <row r="54" spans="1:5" ht="18" customHeight="1" thickBot="1" x14ac:dyDescent="0.25">
      <c r="A54" s="355" t="s">
        <v>296</v>
      </c>
      <c r="B54" s="358"/>
      <c r="C54" s="354"/>
      <c r="D54" s="354"/>
      <c r="E54" s="354"/>
    </row>
    <row r="55" spans="1:5" ht="18" customHeight="1" thickBot="1" x14ac:dyDescent="0.25">
      <c r="A55" s="355" t="s">
        <v>297</v>
      </c>
      <c r="B55" s="358"/>
      <c r="C55" s="354"/>
      <c r="D55" s="354"/>
      <c r="E55" s="354"/>
    </row>
    <row r="56" spans="1:5" ht="18" customHeight="1" thickBot="1" x14ac:dyDescent="0.25">
      <c r="A56" s="357" t="s">
        <v>30</v>
      </c>
      <c r="B56" s="358">
        <f>B57+B58</f>
        <v>0</v>
      </c>
      <c r="C56" s="358">
        <f>C57+C58</f>
        <v>0</v>
      </c>
      <c r="D56" s="358">
        <f>D57+D58</f>
        <v>0</v>
      </c>
      <c r="E56" s="358">
        <f>E57+E58</f>
        <v>0</v>
      </c>
    </row>
    <row r="57" spans="1:5" ht="18" customHeight="1" thickBot="1" x14ac:dyDescent="0.25">
      <c r="A57" s="355" t="s">
        <v>296</v>
      </c>
      <c r="B57" s="358"/>
      <c r="C57" s="391"/>
      <c r="D57" s="391"/>
      <c r="E57" s="391"/>
    </row>
    <row r="58" spans="1:5" ht="18" customHeight="1" thickBot="1" x14ac:dyDescent="0.25">
      <c r="A58" s="355" t="s">
        <v>297</v>
      </c>
      <c r="B58" s="358"/>
      <c r="C58" s="392"/>
      <c r="D58" s="391"/>
      <c r="E58" s="391"/>
    </row>
    <row r="59" spans="1:5" ht="18" customHeight="1" thickBot="1" x14ac:dyDescent="0.25">
      <c r="A59" s="363" t="s">
        <v>31</v>
      </c>
      <c r="B59" s="358">
        <f>B56+B53+B50+B47+B44+B41+B38</f>
        <v>313300</v>
      </c>
      <c r="C59" s="358">
        <f>C56+C53+C50+C47+C44+C41+C38</f>
        <v>315300</v>
      </c>
      <c r="D59" s="358">
        <f>D56+D53+D50+D47+D44+D41+D38</f>
        <v>317300</v>
      </c>
      <c r="E59" s="358">
        <f>E56+E53+E50+E47+E44+E41+E38</f>
        <v>322300</v>
      </c>
    </row>
    <row r="60" spans="1:5" ht="18" customHeight="1" thickBot="1" x14ac:dyDescent="0.25">
      <c r="A60" s="353" t="s">
        <v>32</v>
      </c>
      <c r="B60" s="352">
        <f>IF(B59-B30=0,0,"Error")</f>
        <v>0</v>
      </c>
      <c r="C60" s="352">
        <f>IF(C59-C30=0,0,"Error")</f>
        <v>0</v>
      </c>
      <c r="D60" s="352">
        <f>IF(D59-D30=0,0,"Error")</f>
        <v>0</v>
      </c>
      <c r="E60" s="352">
        <f>IF(E59-E30=0,0,"Error")</f>
        <v>0</v>
      </c>
    </row>
    <row r="61" spans="1:5" ht="18" customHeight="1" thickBot="1" x14ac:dyDescent="0.25">
      <c r="A61" s="390" t="s">
        <v>859</v>
      </c>
      <c r="B61" s="1490" t="s">
        <v>327</v>
      </c>
      <c r="C61" s="1462"/>
      <c r="D61" s="1462"/>
      <c r="E61" s="1463"/>
    </row>
    <row r="62" spans="1:5" ht="18" customHeight="1" thickBot="1" x14ac:dyDescent="0.25">
      <c r="A62" s="368" t="s">
        <v>15</v>
      </c>
      <c r="B62" s="1470" t="s">
        <v>328</v>
      </c>
      <c r="C62" s="1471"/>
      <c r="D62" s="1471"/>
      <c r="E62" s="1472"/>
    </row>
    <row r="63" spans="1:5" ht="18" customHeight="1" thickBot="1" x14ac:dyDescent="0.25">
      <c r="A63" s="368" t="s">
        <v>16</v>
      </c>
      <c r="B63" s="1487"/>
      <c r="C63" s="1488"/>
      <c r="D63" s="1488"/>
      <c r="E63" s="1489"/>
    </row>
    <row r="64" spans="1:5" ht="18" customHeight="1" x14ac:dyDescent="0.2">
      <c r="A64" s="1464"/>
      <c r="B64" s="365">
        <v>2019</v>
      </c>
      <c r="C64" s="365">
        <v>2020</v>
      </c>
      <c r="D64" s="365">
        <v>2021</v>
      </c>
      <c r="E64" s="365">
        <v>2022</v>
      </c>
    </row>
    <row r="65" spans="1:5" ht="18" customHeight="1" thickBot="1" x14ac:dyDescent="0.25">
      <c r="A65" s="1465"/>
      <c r="B65" s="364" t="s">
        <v>8</v>
      </c>
      <c r="C65" s="364" t="s">
        <v>9</v>
      </c>
      <c r="D65" s="364" t="s">
        <v>9</v>
      </c>
      <c r="E65" s="364" t="s">
        <v>9</v>
      </c>
    </row>
    <row r="66" spans="1:5" ht="18" customHeight="1" thickBot="1" x14ac:dyDescent="0.25">
      <c r="A66" s="368" t="s">
        <v>17</v>
      </c>
      <c r="B66" s="368"/>
      <c r="C66" s="368"/>
      <c r="D66" s="368"/>
      <c r="E66" s="368"/>
    </row>
    <row r="67" spans="1:5" ht="18" customHeight="1" thickBot="1" x14ac:dyDescent="0.25">
      <c r="A67" s="368" t="s">
        <v>18</v>
      </c>
      <c r="B67" s="369">
        <v>91700</v>
      </c>
      <c r="C67" s="369">
        <v>94700</v>
      </c>
      <c r="D67" s="369">
        <f>D96</f>
        <v>97700</v>
      </c>
      <c r="E67" s="369">
        <f>E96</f>
        <v>107700</v>
      </c>
    </row>
    <row r="68" spans="1:5" ht="18" customHeight="1" thickBot="1" x14ac:dyDescent="0.25">
      <c r="A68" s="368" t="s">
        <v>19</v>
      </c>
      <c r="B68" s="369" t="e">
        <f>B67/B66</f>
        <v>#DIV/0!</v>
      </c>
      <c r="C68" s="369" t="e">
        <f>C67/C66</f>
        <v>#DIV/0!</v>
      </c>
      <c r="D68" s="369" t="e">
        <f>D67/D66</f>
        <v>#DIV/0!</v>
      </c>
      <c r="E68" s="369" t="e">
        <f>E67/E66</f>
        <v>#DIV/0!</v>
      </c>
    </row>
    <row r="69" spans="1:5" ht="18" customHeight="1" thickBot="1" x14ac:dyDescent="0.25">
      <c r="A69" s="368" t="s">
        <v>20</v>
      </c>
      <c r="B69" s="367"/>
      <c r="C69" s="366" t="e">
        <f t="shared" ref="C69:E71" si="1">C66/B66-1</f>
        <v>#DIV/0!</v>
      </c>
      <c r="D69" s="366" t="e">
        <f t="shared" si="1"/>
        <v>#DIV/0!</v>
      </c>
      <c r="E69" s="366" t="e">
        <f t="shared" si="1"/>
        <v>#DIV/0!</v>
      </c>
    </row>
    <row r="70" spans="1:5" ht="18" customHeight="1" thickBot="1" x14ac:dyDescent="0.25">
      <c r="A70" s="368" t="s">
        <v>22</v>
      </c>
      <c r="B70" s="367"/>
      <c r="C70" s="366">
        <f t="shared" si="1"/>
        <v>3.2715376226826631E-2</v>
      </c>
      <c r="D70" s="366">
        <f t="shared" si="1"/>
        <v>3.1678986272439369E-2</v>
      </c>
      <c r="E70" s="366">
        <f t="shared" si="1"/>
        <v>0.10235414534288645</v>
      </c>
    </row>
    <row r="71" spans="1:5" ht="18" customHeight="1" thickBot="1" x14ac:dyDescent="0.25">
      <c r="A71" s="368" t="s">
        <v>23</v>
      </c>
      <c r="B71" s="367"/>
      <c r="C71" s="366" t="e">
        <f t="shared" si="1"/>
        <v>#DIV/0!</v>
      </c>
      <c r="D71" s="366" t="e">
        <f t="shared" si="1"/>
        <v>#DIV/0!</v>
      </c>
      <c r="E71" s="366" t="e">
        <f t="shared" si="1"/>
        <v>#DIV/0!</v>
      </c>
    </row>
    <row r="72" spans="1:5" ht="18" customHeight="1" thickBot="1" x14ac:dyDescent="0.25">
      <c r="A72" s="1476" t="s">
        <v>857</v>
      </c>
      <c r="B72" s="1477"/>
      <c r="C72" s="1477"/>
      <c r="D72" s="1477"/>
      <c r="E72" s="1478"/>
    </row>
    <row r="73" spans="1:5" ht="18" customHeight="1" x14ac:dyDescent="0.2">
      <c r="A73" s="1464"/>
      <c r="B73" s="365">
        <v>2019</v>
      </c>
      <c r="C73" s="365">
        <v>2020</v>
      </c>
      <c r="D73" s="365">
        <v>2021</v>
      </c>
      <c r="E73" s="365">
        <v>2022</v>
      </c>
    </row>
    <row r="74" spans="1:5" ht="18" customHeight="1" thickBot="1" x14ac:dyDescent="0.25">
      <c r="A74" s="1465"/>
      <c r="B74" s="364" t="s">
        <v>8</v>
      </c>
      <c r="C74" s="364" t="s">
        <v>9</v>
      </c>
      <c r="D74" s="364" t="s">
        <v>9</v>
      </c>
      <c r="E74" s="364" t="s">
        <v>9</v>
      </c>
    </row>
    <row r="75" spans="1:5" ht="18" customHeight="1" thickBot="1" x14ac:dyDescent="0.25">
      <c r="A75" s="357" t="s">
        <v>24</v>
      </c>
      <c r="B75" s="354"/>
      <c r="C75" s="354"/>
      <c r="D75" s="354"/>
      <c r="E75" s="354"/>
    </row>
    <row r="76" spans="1:5" ht="18" customHeight="1" thickBot="1" x14ac:dyDescent="0.25">
      <c r="A76" s="355" t="s">
        <v>296</v>
      </c>
      <c r="B76" s="358"/>
      <c r="C76" s="388"/>
      <c r="D76" s="388"/>
      <c r="E76" s="388"/>
    </row>
    <row r="77" spans="1:5" ht="18" customHeight="1" thickBot="1" x14ac:dyDescent="0.25">
      <c r="A77" s="355" t="s">
        <v>297</v>
      </c>
      <c r="B77" s="358"/>
      <c r="C77" s="388"/>
      <c r="D77" s="388"/>
      <c r="E77" s="388"/>
    </row>
    <row r="78" spans="1:5" ht="18" customHeight="1" thickBot="1" x14ac:dyDescent="0.25">
      <c r="A78" s="357" t="s">
        <v>25</v>
      </c>
      <c r="B78" s="354"/>
      <c r="C78" s="354"/>
      <c r="D78" s="354"/>
      <c r="E78" s="354"/>
    </row>
    <row r="79" spans="1:5" ht="18" customHeight="1" thickBot="1" x14ac:dyDescent="0.25">
      <c r="A79" s="355" t="s">
        <v>296</v>
      </c>
      <c r="B79" s="358"/>
      <c r="C79" s="354"/>
      <c r="D79" s="354"/>
      <c r="E79" s="354"/>
    </row>
    <row r="80" spans="1:5" ht="18" customHeight="1" thickBot="1" x14ac:dyDescent="0.25">
      <c r="A80" s="355" t="s">
        <v>297</v>
      </c>
      <c r="B80" s="358"/>
      <c r="C80" s="354"/>
      <c r="D80" s="354"/>
      <c r="E80" s="354"/>
    </row>
    <row r="81" spans="1:5" ht="18" customHeight="1" thickBot="1" x14ac:dyDescent="0.25">
      <c r="A81" s="357" t="s">
        <v>26</v>
      </c>
      <c r="B81" s="358">
        <f>B82+B83</f>
        <v>91700</v>
      </c>
      <c r="C81" s="358">
        <f>C82+C83</f>
        <v>94700</v>
      </c>
      <c r="D81" s="358">
        <f>D82+D83</f>
        <v>97700</v>
      </c>
      <c r="E81" s="358">
        <f>E82+E83</f>
        <v>107700</v>
      </c>
    </row>
    <row r="82" spans="1:5" ht="18" customHeight="1" thickBot="1" x14ac:dyDescent="0.25">
      <c r="A82" s="355" t="s">
        <v>296</v>
      </c>
      <c r="B82" s="358">
        <v>91700</v>
      </c>
      <c r="C82" s="354">
        <v>94700</v>
      </c>
      <c r="D82" s="354">
        <v>97700</v>
      </c>
      <c r="E82" s="354">
        <v>107700</v>
      </c>
    </row>
    <row r="83" spans="1:5" ht="18" customHeight="1" thickBot="1" x14ac:dyDescent="0.25">
      <c r="A83" s="355" t="s">
        <v>297</v>
      </c>
      <c r="B83" s="358"/>
      <c r="C83" s="354"/>
      <c r="D83" s="354"/>
      <c r="E83" s="354"/>
    </row>
    <row r="84" spans="1:5" ht="18" customHeight="1" thickBot="1" x14ac:dyDescent="0.25">
      <c r="A84" s="357" t="s">
        <v>27</v>
      </c>
      <c r="B84" s="358"/>
      <c r="C84" s="354"/>
      <c r="D84" s="354"/>
      <c r="E84" s="354"/>
    </row>
    <row r="85" spans="1:5" ht="18" customHeight="1" thickBot="1" x14ac:dyDescent="0.25">
      <c r="A85" s="355" t="s">
        <v>296</v>
      </c>
      <c r="B85" s="358"/>
      <c r="C85" s="354"/>
      <c r="D85" s="354"/>
      <c r="E85" s="354"/>
    </row>
    <row r="86" spans="1:5" ht="18" customHeight="1" thickBot="1" x14ac:dyDescent="0.25">
      <c r="A86" s="355" t="s">
        <v>297</v>
      </c>
      <c r="B86" s="358"/>
      <c r="C86" s="354"/>
      <c r="D86" s="354"/>
      <c r="E86" s="354"/>
    </row>
    <row r="87" spans="1:5" ht="18" customHeight="1" thickBot="1" x14ac:dyDescent="0.25">
      <c r="A87" s="357" t="s">
        <v>28</v>
      </c>
      <c r="B87" s="358"/>
      <c r="C87" s="354"/>
      <c r="D87" s="354"/>
      <c r="E87" s="354"/>
    </row>
    <row r="88" spans="1:5" ht="18" customHeight="1" thickBot="1" x14ac:dyDescent="0.25">
      <c r="A88" s="355" t="s">
        <v>296</v>
      </c>
      <c r="B88" s="358"/>
      <c r="C88" s="354"/>
      <c r="D88" s="354"/>
      <c r="E88" s="354"/>
    </row>
    <row r="89" spans="1:5" ht="18" customHeight="1" thickBot="1" x14ac:dyDescent="0.25">
      <c r="A89" s="355" t="s">
        <v>297</v>
      </c>
      <c r="B89" s="358"/>
      <c r="C89" s="354"/>
      <c r="D89" s="354"/>
      <c r="E89" s="354"/>
    </row>
    <row r="90" spans="1:5" ht="18" customHeight="1" thickBot="1" x14ac:dyDescent="0.25">
      <c r="A90" s="357" t="s">
        <v>29</v>
      </c>
      <c r="B90" s="358"/>
      <c r="C90" s="354"/>
      <c r="D90" s="354"/>
      <c r="E90" s="354"/>
    </row>
    <row r="91" spans="1:5" ht="18" customHeight="1" thickBot="1" x14ac:dyDescent="0.25">
      <c r="A91" s="355" t="s">
        <v>296</v>
      </c>
      <c r="B91" s="358"/>
      <c r="C91" s="354"/>
      <c r="D91" s="354"/>
      <c r="E91" s="354"/>
    </row>
    <row r="92" spans="1:5" ht="18" customHeight="1" thickBot="1" x14ac:dyDescent="0.25">
      <c r="A92" s="355" t="s">
        <v>297</v>
      </c>
      <c r="B92" s="358"/>
      <c r="C92" s="354"/>
      <c r="D92" s="354"/>
      <c r="E92" s="354"/>
    </row>
    <row r="93" spans="1:5" ht="18" customHeight="1" thickBot="1" x14ac:dyDescent="0.25">
      <c r="A93" s="357" t="s">
        <v>30</v>
      </c>
      <c r="B93" s="358"/>
      <c r="C93" s="354"/>
      <c r="D93" s="354"/>
      <c r="E93" s="354"/>
    </row>
    <row r="94" spans="1:5" ht="18" customHeight="1" thickBot="1" x14ac:dyDescent="0.25">
      <c r="A94" s="355" t="s">
        <v>296</v>
      </c>
      <c r="B94" s="358"/>
      <c r="C94" s="354"/>
      <c r="D94" s="354"/>
      <c r="E94" s="354"/>
    </row>
    <row r="95" spans="1:5" ht="18" customHeight="1" thickBot="1" x14ac:dyDescent="0.25">
      <c r="A95" s="355" t="s">
        <v>297</v>
      </c>
      <c r="B95" s="358"/>
      <c r="C95" s="354"/>
      <c r="D95" s="354"/>
      <c r="E95" s="354"/>
    </row>
    <row r="96" spans="1:5" ht="18" customHeight="1" thickBot="1" x14ac:dyDescent="0.25">
      <c r="A96" s="385" t="s">
        <v>53</v>
      </c>
      <c r="B96" s="358">
        <f>B93+B90+B87+B84+B81+B78+B75</f>
        <v>91700</v>
      </c>
      <c r="C96" s="358">
        <f>C93+C90+C87+C84+C81+C78+C75</f>
        <v>94700</v>
      </c>
      <c r="D96" s="358">
        <f>D93+D90+D87+D84+D81+D78+D75</f>
        <v>97700</v>
      </c>
      <c r="E96" s="358">
        <f>E93+E90+E87+E84+E81+E78+E75</f>
        <v>107700</v>
      </c>
    </row>
    <row r="97" spans="1:5" ht="18" customHeight="1" thickBot="1" x14ac:dyDescent="0.25">
      <c r="A97" s="353" t="s">
        <v>32</v>
      </c>
      <c r="B97" s="352">
        <f>IF(B96-B67=0,0,"Error")</f>
        <v>0</v>
      </c>
      <c r="C97" s="352">
        <f>IF(C96-C67=0,0,"Error")</f>
        <v>0</v>
      </c>
      <c r="D97" s="352">
        <f>IF(D96-D67=0,0,"Error")</f>
        <v>0</v>
      </c>
      <c r="E97" s="352">
        <f>IF(E96-E67=0,0,"Error")</f>
        <v>0</v>
      </c>
    </row>
    <row r="98" spans="1:5" ht="21.75" customHeight="1" thickBot="1" x14ac:dyDescent="0.25">
      <c r="A98" s="390" t="s">
        <v>858</v>
      </c>
      <c r="B98" s="1490" t="s">
        <v>329</v>
      </c>
      <c r="C98" s="1462"/>
      <c r="D98" s="1462"/>
      <c r="E98" s="1463"/>
    </row>
    <row r="99" spans="1:5" ht="42.75" customHeight="1" thickBot="1" x14ac:dyDescent="0.25">
      <c r="A99" s="368" t="s">
        <v>15</v>
      </c>
      <c r="B99" s="1470" t="s">
        <v>330</v>
      </c>
      <c r="C99" s="1471"/>
      <c r="D99" s="1471"/>
      <c r="E99" s="1472"/>
    </row>
    <row r="100" spans="1:5" ht="18" customHeight="1" thickBot="1" x14ac:dyDescent="0.25">
      <c r="A100" s="368" t="s">
        <v>16</v>
      </c>
      <c r="B100" s="1487" t="s">
        <v>481</v>
      </c>
      <c r="C100" s="1488"/>
      <c r="D100" s="1488"/>
      <c r="E100" s="1489"/>
    </row>
    <row r="101" spans="1:5" ht="18" customHeight="1" x14ac:dyDescent="0.2">
      <c r="A101" s="1464"/>
      <c r="B101" s="365">
        <v>2019</v>
      </c>
      <c r="C101" s="365">
        <v>2020</v>
      </c>
      <c r="D101" s="365">
        <v>2021</v>
      </c>
      <c r="E101" s="365">
        <v>2022</v>
      </c>
    </row>
    <row r="102" spans="1:5" ht="18" customHeight="1" thickBot="1" x14ac:dyDescent="0.25">
      <c r="A102" s="1465"/>
      <c r="B102" s="364" t="s">
        <v>8</v>
      </c>
      <c r="C102" s="364" t="s">
        <v>9</v>
      </c>
      <c r="D102" s="364" t="s">
        <v>9</v>
      </c>
      <c r="E102" s="364" t="s">
        <v>9</v>
      </c>
    </row>
    <row r="103" spans="1:5" ht="18" customHeight="1" thickBot="1" x14ac:dyDescent="0.25">
      <c r="A103" s="368" t="s">
        <v>17</v>
      </c>
      <c r="B103" s="389">
        <v>1</v>
      </c>
      <c r="C103" s="389">
        <v>1</v>
      </c>
      <c r="D103" s="389">
        <v>1</v>
      </c>
      <c r="E103" s="389">
        <v>1</v>
      </c>
    </row>
    <row r="104" spans="1:5" ht="18" customHeight="1" thickBot="1" x14ac:dyDescent="0.25">
      <c r="A104" s="368" t="s">
        <v>18</v>
      </c>
      <c r="B104" s="369">
        <v>65000</v>
      </c>
      <c r="C104" s="369">
        <v>65000</v>
      </c>
      <c r="D104" s="369">
        <v>65000</v>
      </c>
      <c r="E104" s="369">
        <v>65000</v>
      </c>
    </row>
    <row r="105" spans="1:5" ht="18" customHeight="1" thickBot="1" x14ac:dyDescent="0.25">
      <c r="A105" s="368" t="s">
        <v>19</v>
      </c>
      <c r="B105" s="369">
        <v>65000</v>
      </c>
      <c r="C105" s="369">
        <f>C104/C103</f>
        <v>65000</v>
      </c>
      <c r="D105" s="369">
        <f>D104/D103</f>
        <v>65000</v>
      </c>
      <c r="E105" s="369">
        <f>E104/E103</f>
        <v>65000</v>
      </c>
    </row>
    <row r="106" spans="1:5" ht="18" customHeight="1" thickBot="1" x14ac:dyDescent="0.25">
      <c r="A106" s="368" t="s">
        <v>20</v>
      </c>
      <c r="B106" s="367"/>
      <c r="C106" s="366">
        <f t="shared" ref="C106:E108" si="2">C103/B103-1</f>
        <v>0</v>
      </c>
      <c r="D106" s="366">
        <f t="shared" si="2"/>
        <v>0</v>
      </c>
      <c r="E106" s="366">
        <f t="shared" si="2"/>
        <v>0</v>
      </c>
    </row>
    <row r="107" spans="1:5" ht="18" customHeight="1" thickBot="1" x14ac:dyDescent="0.25">
      <c r="A107" s="368" t="s">
        <v>22</v>
      </c>
      <c r="B107" s="367"/>
      <c r="C107" s="366">
        <f t="shared" si="2"/>
        <v>0</v>
      </c>
      <c r="D107" s="366">
        <f t="shared" si="2"/>
        <v>0</v>
      </c>
      <c r="E107" s="366">
        <f t="shared" si="2"/>
        <v>0</v>
      </c>
    </row>
    <row r="108" spans="1:5" ht="18" customHeight="1" thickBot="1" x14ac:dyDescent="0.25">
      <c r="A108" s="368" t="s">
        <v>23</v>
      </c>
      <c r="B108" s="367"/>
      <c r="C108" s="366">
        <f t="shared" si="2"/>
        <v>0</v>
      </c>
      <c r="D108" s="366">
        <f t="shared" si="2"/>
        <v>0</v>
      </c>
      <c r="E108" s="366">
        <f t="shared" si="2"/>
        <v>0</v>
      </c>
    </row>
    <row r="109" spans="1:5" ht="18" customHeight="1" thickBot="1" x14ac:dyDescent="0.25">
      <c r="A109" s="1476" t="s">
        <v>857</v>
      </c>
      <c r="B109" s="1477"/>
      <c r="C109" s="1477"/>
      <c r="D109" s="1477"/>
      <c r="E109" s="1478"/>
    </row>
    <row r="110" spans="1:5" ht="18" customHeight="1" x14ac:dyDescent="0.2">
      <c r="A110" s="1464"/>
      <c r="B110" s="365">
        <v>2019</v>
      </c>
      <c r="C110" s="365">
        <v>2020</v>
      </c>
      <c r="D110" s="365">
        <v>2021</v>
      </c>
      <c r="E110" s="365">
        <v>2022</v>
      </c>
    </row>
    <row r="111" spans="1:5" ht="18" customHeight="1" thickBot="1" x14ac:dyDescent="0.25">
      <c r="A111" s="1465"/>
      <c r="B111" s="364" t="s">
        <v>8</v>
      </c>
      <c r="C111" s="364" t="s">
        <v>9</v>
      </c>
      <c r="D111" s="364" t="s">
        <v>9</v>
      </c>
      <c r="E111" s="364" t="s">
        <v>9</v>
      </c>
    </row>
    <row r="112" spans="1:5" ht="18" customHeight="1" thickBot="1" x14ac:dyDescent="0.25">
      <c r="A112" s="357" t="s">
        <v>24</v>
      </c>
      <c r="B112" s="354"/>
      <c r="C112" s="354"/>
      <c r="D112" s="354"/>
      <c r="E112" s="354"/>
    </row>
    <row r="113" spans="1:5" ht="18" customHeight="1" thickBot="1" x14ac:dyDescent="0.25">
      <c r="A113" s="355" t="s">
        <v>296</v>
      </c>
      <c r="B113" s="358"/>
      <c r="C113" s="388"/>
      <c r="D113" s="388"/>
      <c r="E113" s="388"/>
    </row>
    <row r="114" spans="1:5" ht="18" customHeight="1" thickBot="1" x14ac:dyDescent="0.25">
      <c r="A114" s="355" t="s">
        <v>297</v>
      </c>
      <c r="B114" s="358"/>
      <c r="C114" s="388"/>
      <c r="D114" s="388"/>
      <c r="E114" s="388"/>
    </row>
    <row r="115" spans="1:5" ht="18" customHeight="1" thickBot="1" x14ac:dyDescent="0.25">
      <c r="A115" s="357" t="s">
        <v>25</v>
      </c>
      <c r="B115" s="354"/>
      <c r="C115" s="354"/>
      <c r="D115" s="354"/>
      <c r="E115" s="354"/>
    </row>
    <row r="116" spans="1:5" ht="18" customHeight="1" thickBot="1" x14ac:dyDescent="0.25">
      <c r="A116" s="355" t="s">
        <v>296</v>
      </c>
      <c r="B116" s="358"/>
      <c r="C116" s="354"/>
      <c r="D116" s="354"/>
      <c r="E116" s="354"/>
    </row>
    <row r="117" spans="1:5" ht="18" customHeight="1" thickBot="1" x14ac:dyDescent="0.25">
      <c r="A117" s="355" t="s">
        <v>297</v>
      </c>
      <c r="B117" s="358"/>
      <c r="C117" s="354"/>
      <c r="D117" s="354"/>
      <c r="E117" s="354"/>
    </row>
    <row r="118" spans="1:5" ht="18" customHeight="1" thickBot="1" x14ac:dyDescent="0.25">
      <c r="A118" s="357" t="s">
        <v>26</v>
      </c>
      <c r="B118" s="387">
        <v>0</v>
      </c>
      <c r="C118" s="386">
        <v>0</v>
      </c>
      <c r="D118" s="386">
        <v>0</v>
      </c>
      <c r="E118" s="386">
        <v>0</v>
      </c>
    </row>
    <row r="119" spans="1:5" ht="18" customHeight="1" thickBot="1" x14ac:dyDescent="0.25">
      <c r="A119" s="355" t="s">
        <v>296</v>
      </c>
      <c r="B119" s="358"/>
      <c r="C119" s="354"/>
      <c r="D119" s="354"/>
      <c r="E119" s="354"/>
    </row>
    <row r="120" spans="1:5" ht="18" customHeight="1" thickBot="1" x14ac:dyDescent="0.25">
      <c r="A120" s="355" t="s">
        <v>297</v>
      </c>
      <c r="B120" s="358"/>
      <c r="C120" s="354"/>
      <c r="D120" s="354"/>
      <c r="E120" s="354"/>
    </row>
    <row r="121" spans="1:5" ht="18" customHeight="1" thickBot="1" x14ac:dyDescent="0.25">
      <c r="A121" s="357" t="s">
        <v>27</v>
      </c>
      <c r="B121" s="358"/>
      <c r="C121" s="354"/>
      <c r="D121" s="354"/>
      <c r="E121" s="354"/>
    </row>
    <row r="122" spans="1:5" ht="18" customHeight="1" thickBot="1" x14ac:dyDescent="0.25">
      <c r="A122" s="355" t="s">
        <v>296</v>
      </c>
      <c r="B122" s="358"/>
      <c r="C122" s="354"/>
      <c r="D122" s="354"/>
      <c r="E122" s="354"/>
    </row>
    <row r="123" spans="1:5" ht="18" customHeight="1" thickBot="1" x14ac:dyDescent="0.25">
      <c r="A123" s="355" t="s">
        <v>297</v>
      </c>
      <c r="B123" s="358"/>
      <c r="C123" s="354"/>
      <c r="D123" s="354"/>
      <c r="E123" s="354"/>
    </row>
    <row r="124" spans="1:5" ht="18" customHeight="1" thickBot="1" x14ac:dyDescent="0.25">
      <c r="A124" s="357" t="s">
        <v>28</v>
      </c>
      <c r="B124" s="358"/>
      <c r="C124" s="354"/>
      <c r="D124" s="354"/>
      <c r="E124" s="354"/>
    </row>
    <row r="125" spans="1:5" ht="18" customHeight="1" thickBot="1" x14ac:dyDescent="0.25">
      <c r="A125" s="355" t="s">
        <v>296</v>
      </c>
      <c r="B125" s="358"/>
      <c r="C125" s="354"/>
      <c r="D125" s="354"/>
      <c r="E125" s="354"/>
    </row>
    <row r="126" spans="1:5" ht="18" customHeight="1" thickBot="1" x14ac:dyDescent="0.25">
      <c r="A126" s="355" t="s">
        <v>297</v>
      </c>
      <c r="B126" s="358"/>
      <c r="C126" s="354"/>
      <c r="D126" s="354"/>
      <c r="E126" s="354"/>
    </row>
    <row r="127" spans="1:5" ht="18" customHeight="1" thickBot="1" x14ac:dyDescent="0.25">
      <c r="A127" s="357" t="s">
        <v>29</v>
      </c>
      <c r="B127" s="358">
        <f>B128+B129</f>
        <v>65000</v>
      </c>
      <c r="C127" s="358">
        <f>C128+C129</f>
        <v>65000</v>
      </c>
      <c r="D127" s="358">
        <f>D128+D129</f>
        <v>65000</v>
      </c>
      <c r="E127" s="358">
        <f>E128+E129</f>
        <v>65000</v>
      </c>
    </row>
    <row r="128" spans="1:5" ht="18" customHeight="1" thickBot="1" x14ac:dyDescent="0.25">
      <c r="A128" s="355" t="s">
        <v>296</v>
      </c>
      <c r="B128" s="358">
        <v>65000</v>
      </c>
      <c r="C128" s="354">
        <v>65000</v>
      </c>
      <c r="D128" s="354">
        <v>65000</v>
      </c>
      <c r="E128" s="354">
        <v>65000</v>
      </c>
    </row>
    <row r="129" spans="1:5" ht="18" customHeight="1" thickBot="1" x14ac:dyDescent="0.25">
      <c r="A129" s="355" t="s">
        <v>297</v>
      </c>
      <c r="B129" s="358"/>
      <c r="C129" s="354"/>
      <c r="D129" s="354"/>
      <c r="E129" s="354"/>
    </row>
    <row r="130" spans="1:5" ht="18" customHeight="1" thickBot="1" x14ac:dyDescent="0.25">
      <c r="A130" s="357" t="s">
        <v>30</v>
      </c>
      <c r="B130" s="358"/>
      <c r="C130" s="354"/>
      <c r="D130" s="354"/>
      <c r="E130" s="354"/>
    </row>
    <row r="131" spans="1:5" ht="18" customHeight="1" thickBot="1" x14ac:dyDescent="0.25">
      <c r="A131" s="355" t="s">
        <v>296</v>
      </c>
      <c r="B131" s="358"/>
      <c r="C131" s="354"/>
      <c r="D131" s="354"/>
      <c r="E131" s="354"/>
    </row>
    <row r="132" spans="1:5" ht="18" customHeight="1" thickBot="1" x14ac:dyDescent="0.25">
      <c r="A132" s="355" t="s">
        <v>297</v>
      </c>
      <c r="B132" s="358"/>
      <c r="C132" s="354"/>
      <c r="D132" s="354"/>
      <c r="E132" s="354"/>
    </row>
    <row r="133" spans="1:5" ht="18" customHeight="1" thickBot="1" x14ac:dyDescent="0.25">
      <c r="A133" s="385" t="s">
        <v>53</v>
      </c>
      <c r="B133" s="358">
        <f>B130+B127+B124+B121+B118+B115+B112</f>
        <v>65000</v>
      </c>
      <c r="C133" s="358">
        <f>C130+C127+C124+C121+C118+C115+C112</f>
        <v>65000</v>
      </c>
      <c r="D133" s="358">
        <f>D130+D127+D124+D121+D118+D115+D112</f>
        <v>65000</v>
      </c>
      <c r="E133" s="358">
        <f>E130+E127+E124+E121+E118+E115+E112</f>
        <v>65000</v>
      </c>
    </row>
    <row r="134" spans="1:5" ht="18" customHeight="1" thickBot="1" x14ac:dyDescent="0.25">
      <c r="A134" s="353" t="s">
        <v>32</v>
      </c>
      <c r="B134" s="352">
        <f>IF(B133-B104=0,0,"Error")</f>
        <v>0</v>
      </c>
      <c r="C134" s="352">
        <f>IF(C133-C104=0,0,"Error")</f>
        <v>0</v>
      </c>
      <c r="D134" s="352">
        <f>IF(D133-D104=0,0,"Error")</f>
        <v>0</v>
      </c>
      <c r="E134" s="352">
        <f>IF(E133-E104=0,0,"Error")</f>
        <v>0</v>
      </c>
    </row>
    <row r="135" spans="1:5" ht="18" customHeight="1" thickBot="1" x14ac:dyDescent="0.25">
      <c r="A135" s="1481" t="s">
        <v>39</v>
      </c>
      <c r="B135" s="1482"/>
      <c r="C135" s="1482"/>
      <c r="D135" s="1482"/>
      <c r="E135" s="1483"/>
    </row>
    <row r="136" spans="1:5" ht="18" customHeight="1" thickBot="1" x14ac:dyDescent="0.25">
      <c r="A136" s="1481" t="s">
        <v>40</v>
      </c>
      <c r="B136" s="1482"/>
      <c r="C136" s="1482"/>
      <c r="D136" s="1482"/>
      <c r="E136" s="1483"/>
    </row>
    <row r="137" spans="1:5" ht="18" customHeight="1" thickBot="1" x14ac:dyDescent="0.25">
      <c r="A137" s="374" t="s">
        <v>56</v>
      </c>
      <c r="B137" s="1491" t="s">
        <v>215</v>
      </c>
      <c r="C137" s="1492"/>
      <c r="D137" s="1493"/>
      <c r="E137" s="1494"/>
    </row>
    <row r="138" spans="1:5" ht="39" customHeight="1" thickBot="1" x14ac:dyDescent="0.25">
      <c r="A138" s="374" t="s">
        <v>82</v>
      </c>
      <c r="B138" s="374" t="s">
        <v>856</v>
      </c>
      <c r="C138" s="378" t="s">
        <v>306</v>
      </c>
      <c r="D138" s="1493" t="s">
        <v>331</v>
      </c>
      <c r="E138" s="1494"/>
    </row>
    <row r="139" spans="1:5" ht="18" customHeight="1" thickBot="1" x14ac:dyDescent="0.25">
      <c r="A139" s="382"/>
      <c r="B139" s="1491"/>
      <c r="C139" s="1497"/>
      <c r="D139" s="1493"/>
      <c r="E139" s="1494"/>
    </row>
    <row r="140" spans="1:5" ht="18" customHeight="1" thickBot="1" x14ac:dyDescent="0.25">
      <c r="A140" s="368" t="s">
        <v>15</v>
      </c>
      <c r="B140" s="1470"/>
      <c r="C140" s="1471"/>
      <c r="D140" s="1471"/>
      <c r="E140" s="1472"/>
    </row>
    <row r="141" spans="1:5" ht="18" customHeight="1" thickBot="1" x14ac:dyDescent="0.25">
      <c r="A141" s="368" t="s">
        <v>16</v>
      </c>
      <c r="B141" s="1487"/>
      <c r="C141" s="1488"/>
      <c r="D141" s="1488"/>
      <c r="E141" s="1489"/>
    </row>
    <row r="142" spans="1:5" ht="18" customHeight="1" x14ac:dyDescent="0.2">
      <c r="A142" s="1464"/>
      <c r="B142" s="365">
        <v>2019</v>
      </c>
      <c r="C142" s="365">
        <v>2020</v>
      </c>
      <c r="D142" s="365">
        <v>2021</v>
      </c>
      <c r="E142" s="365">
        <v>2022</v>
      </c>
    </row>
    <row r="143" spans="1:5" ht="18" customHeight="1" thickBot="1" x14ac:dyDescent="0.25">
      <c r="A143" s="1465"/>
      <c r="B143" s="364" t="s">
        <v>8</v>
      </c>
      <c r="C143" s="364" t="s">
        <v>9</v>
      </c>
      <c r="D143" s="364" t="s">
        <v>9</v>
      </c>
      <c r="E143" s="364" t="s">
        <v>9</v>
      </c>
    </row>
    <row r="144" spans="1:5" ht="18" customHeight="1" thickBot="1" x14ac:dyDescent="0.25">
      <c r="A144" s="368" t="s">
        <v>17</v>
      </c>
      <c r="B144" s="369"/>
      <c r="C144" s="369"/>
      <c r="D144" s="369"/>
      <c r="E144" s="369"/>
    </row>
    <row r="145" spans="1:5" ht="18" customHeight="1" thickBot="1" x14ac:dyDescent="0.25">
      <c r="A145" s="368" t="s">
        <v>18</v>
      </c>
      <c r="B145" s="369">
        <v>102000</v>
      </c>
      <c r="C145" s="369">
        <v>0</v>
      </c>
      <c r="D145" s="369">
        <v>0</v>
      </c>
      <c r="E145" s="369">
        <v>0</v>
      </c>
    </row>
    <row r="146" spans="1:5" ht="18" customHeight="1" thickBot="1" x14ac:dyDescent="0.25">
      <c r="A146" s="368" t="s">
        <v>19</v>
      </c>
      <c r="B146" s="369">
        <v>102000</v>
      </c>
      <c r="C146" s="369"/>
      <c r="D146" s="369"/>
      <c r="E146" s="369"/>
    </row>
    <row r="147" spans="1:5" ht="18" customHeight="1" thickBot="1" x14ac:dyDescent="0.25">
      <c r="A147" s="368" t="s">
        <v>20</v>
      </c>
      <c r="B147" s="367" t="s">
        <v>21</v>
      </c>
      <c r="C147" s="366" t="e">
        <f t="shared" ref="C147:E149" si="3">C144/B144-1</f>
        <v>#DIV/0!</v>
      </c>
      <c r="D147" s="366" t="e">
        <f t="shared" si="3"/>
        <v>#DIV/0!</v>
      </c>
      <c r="E147" s="366" t="e">
        <f t="shared" si="3"/>
        <v>#DIV/0!</v>
      </c>
    </row>
    <row r="148" spans="1:5" ht="18" customHeight="1" thickBot="1" x14ac:dyDescent="0.25">
      <c r="A148" s="368" t="s">
        <v>22</v>
      </c>
      <c r="B148" s="367" t="s">
        <v>21</v>
      </c>
      <c r="C148" s="366">
        <f t="shared" si="3"/>
        <v>-1</v>
      </c>
      <c r="D148" s="366" t="e">
        <f t="shared" si="3"/>
        <v>#DIV/0!</v>
      </c>
      <c r="E148" s="366" t="e">
        <f t="shared" si="3"/>
        <v>#DIV/0!</v>
      </c>
    </row>
    <row r="149" spans="1:5" ht="18" customHeight="1" thickBot="1" x14ac:dyDescent="0.25">
      <c r="A149" s="368" t="s">
        <v>23</v>
      </c>
      <c r="B149" s="367" t="s">
        <v>21</v>
      </c>
      <c r="C149" s="366">
        <f t="shared" si="3"/>
        <v>-1</v>
      </c>
      <c r="D149" s="366" t="e">
        <f t="shared" si="3"/>
        <v>#DIV/0!</v>
      </c>
      <c r="E149" s="366" t="e">
        <f t="shared" si="3"/>
        <v>#DIV/0!</v>
      </c>
    </row>
    <row r="150" spans="1:5" ht="24.75" customHeight="1" thickBot="1" x14ac:dyDescent="0.25">
      <c r="A150" s="1476" t="s">
        <v>852</v>
      </c>
      <c r="B150" s="1477"/>
      <c r="C150" s="1477"/>
      <c r="D150" s="1477"/>
      <c r="E150" s="1478"/>
    </row>
    <row r="151" spans="1:5" ht="18" customHeight="1" x14ac:dyDescent="0.2">
      <c r="A151" s="1464"/>
      <c r="B151" s="365">
        <v>2019</v>
      </c>
      <c r="C151" s="365">
        <v>2020</v>
      </c>
      <c r="D151" s="365">
        <v>2021</v>
      </c>
      <c r="E151" s="365">
        <v>2022</v>
      </c>
    </row>
    <row r="152" spans="1:5" ht="18" customHeight="1" thickBot="1" x14ac:dyDescent="0.25">
      <c r="A152" s="1465"/>
      <c r="B152" s="364" t="s">
        <v>8</v>
      </c>
      <c r="C152" s="364" t="s">
        <v>9</v>
      </c>
      <c r="D152" s="364" t="s">
        <v>9</v>
      </c>
      <c r="E152" s="364" t="s">
        <v>9</v>
      </c>
    </row>
    <row r="153" spans="1:5" ht="18" customHeight="1" thickBot="1" x14ac:dyDescent="0.25">
      <c r="A153" s="357" t="s">
        <v>42</v>
      </c>
      <c r="B153" s="354">
        <f>B154+B155+B156+B157</f>
        <v>0</v>
      </c>
      <c r="C153" s="354">
        <f>C154+C155+C156+C157</f>
        <v>0</v>
      </c>
      <c r="D153" s="354">
        <f>D154+D155+D156+D157</f>
        <v>0</v>
      </c>
      <c r="E153" s="354">
        <f>E154+E155+E156+E157</f>
        <v>0</v>
      </c>
    </row>
    <row r="154" spans="1:5" ht="18" customHeight="1" thickBot="1" x14ac:dyDescent="0.25">
      <c r="A154" s="355" t="s">
        <v>296</v>
      </c>
      <c r="B154" s="354"/>
      <c r="C154" s="354"/>
      <c r="D154" s="354"/>
      <c r="E154" s="354"/>
    </row>
    <row r="155" spans="1:5" ht="18" customHeight="1" thickBot="1" x14ac:dyDescent="0.25">
      <c r="A155" s="355" t="s">
        <v>311</v>
      </c>
      <c r="B155" s="354"/>
      <c r="C155" s="354"/>
      <c r="D155" s="354"/>
      <c r="E155" s="354"/>
    </row>
    <row r="156" spans="1:5" ht="18" customHeight="1" thickBot="1" x14ac:dyDescent="0.25">
      <c r="A156" s="355" t="s">
        <v>312</v>
      </c>
      <c r="B156" s="354"/>
      <c r="C156" s="354"/>
      <c r="D156" s="354"/>
      <c r="E156" s="354"/>
    </row>
    <row r="157" spans="1:5" ht="18" customHeight="1" thickBot="1" x14ac:dyDescent="0.25">
      <c r="A157" s="355" t="s">
        <v>313</v>
      </c>
      <c r="B157" s="354"/>
      <c r="C157" s="354"/>
      <c r="D157" s="354"/>
      <c r="E157" s="354"/>
    </row>
    <row r="158" spans="1:5" ht="18" customHeight="1" thickBot="1" x14ac:dyDescent="0.25">
      <c r="A158" s="357" t="s">
        <v>43</v>
      </c>
      <c r="B158" s="358">
        <f>B159+B160+B161+B162</f>
        <v>102000</v>
      </c>
      <c r="C158" s="358">
        <f>C159+C160+C161+C162</f>
        <v>0</v>
      </c>
      <c r="D158" s="358">
        <f>D159+D160+D161+D162</f>
        <v>0</v>
      </c>
      <c r="E158" s="358">
        <f>E159+E160+E161+E162</f>
        <v>0</v>
      </c>
    </row>
    <row r="159" spans="1:5" ht="18" customHeight="1" thickBot="1" x14ac:dyDescent="0.25">
      <c r="A159" s="355" t="s">
        <v>296</v>
      </c>
      <c r="B159" s="358">
        <v>102000</v>
      </c>
      <c r="C159" s="354"/>
      <c r="D159" s="354"/>
      <c r="E159" s="354"/>
    </row>
    <row r="160" spans="1:5" ht="18" customHeight="1" thickBot="1" x14ac:dyDescent="0.25">
      <c r="A160" s="355" t="s">
        <v>311</v>
      </c>
      <c r="B160" s="358"/>
      <c r="C160" s="354"/>
      <c r="D160" s="354"/>
      <c r="E160" s="354"/>
    </row>
    <row r="161" spans="1:5" ht="18" customHeight="1" thickBot="1" x14ac:dyDescent="0.25">
      <c r="A161" s="355" t="s">
        <v>312</v>
      </c>
      <c r="B161" s="358"/>
      <c r="C161" s="354"/>
      <c r="D161" s="354"/>
      <c r="E161" s="354"/>
    </row>
    <row r="162" spans="1:5" ht="18" customHeight="1" thickBot="1" x14ac:dyDescent="0.25">
      <c r="A162" s="355" t="s">
        <v>313</v>
      </c>
      <c r="B162" s="358"/>
      <c r="C162" s="354"/>
      <c r="D162" s="354"/>
      <c r="E162" s="354"/>
    </row>
    <row r="163" spans="1:5" ht="18" customHeight="1" thickBot="1" x14ac:dyDescent="0.25">
      <c r="A163" s="377" t="s">
        <v>31</v>
      </c>
      <c r="B163" s="358">
        <f>B153+B158</f>
        <v>102000</v>
      </c>
      <c r="C163" s="358">
        <f>C153+C158</f>
        <v>0</v>
      </c>
      <c r="D163" s="358">
        <f>D153+D158</f>
        <v>0</v>
      </c>
      <c r="E163" s="358">
        <f>E153+E158</f>
        <v>0</v>
      </c>
    </row>
    <row r="164" spans="1:5" ht="47.25" customHeight="1" thickBot="1" x14ac:dyDescent="0.25">
      <c r="A164" s="374" t="s">
        <v>33</v>
      </c>
      <c r="B164" s="374" t="s">
        <v>332</v>
      </c>
      <c r="C164" s="378" t="s">
        <v>306</v>
      </c>
      <c r="D164" s="1495" t="s">
        <v>333</v>
      </c>
      <c r="E164" s="1496"/>
    </row>
    <row r="165" spans="1:5" ht="18" customHeight="1" thickBot="1" x14ac:dyDescent="0.25">
      <c r="A165" s="368" t="s">
        <v>15</v>
      </c>
      <c r="B165" s="1470"/>
      <c r="C165" s="1471"/>
      <c r="D165" s="1471"/>
      <c r="E165" s="1472"/>
    </row>
    <row r="166" spans="1:5" ht="18" customHeight="1" thickBot="1" x14ac:dyDescent="0.25">
      <c r="A166" s="368" t="s">
        <v>16</v>
      </c>
      <c r="B166" s="1487" t="s">
        <v>334</v>
      </c>
      <c r="C166" s="1488"/>
      <c r="D166" s="1488"/>
      <c r="E166" s="1489"/>
    </row>
    <row r="167" spans="1:5" ht="18" customHeight="1" x14ac:dyDescent="0.2">
      <c r="A167" s="1464"/>
      <c r="B167" s="365">
        <v>2019</v>
      </c>
      <c r="C167" s="365">
        <v>2020</v>
      </c>
      <c r="D167" s="365">
        <v>2021</v>
      </c>
      <c r="E167" s="365">
        <v>2022</v>
      </c>
    </row>
    <row r="168" spans="1:5" ht="18" customHeight="1" thickBot="1" x14ac:dyDescent="0.25">
      <c r="A168" s="1465"/>
      <c r="B168" s="364" t="s">
        <v>8</v>
      </c>
      <c r="C168" s="364" t="s">
        <v>9</v>
      </c>
      <c r="D168" s="364" t="s">
        <v>9</v>
      </c>
      <c r="E168" s="364" t="s">
        <v>9</v>
      </c>
    </row>
    <row r="169" spans="1:5" ht="18" customHeight="1" thickBot="1" x14ac:dyDescent="0.25">
      <c r="A169" s="368" t="s">
        <v>17</v>
      </c>
      <c r="B169" s="367"/>
      <c r="C169" s="367"/>
      <c r="D169" s="367"/>
      <c r="E169" s="367"/>
    </row>
    <row r="170" spans="1:5" ht="18" customHeight="1" thickBot="1" x14ac:dyDescent="0.25">
      <c r="A170" s="368" t="s">
        <v>18</v>
      </c>
      <c r="B170" s="369">
        <v>10000</v>
      </c>
      <c r="C170" s="369"/>
      <c r="D170" s="369"/>
      <c r="E170" s="369"/>
    </row>
    <row r="171" spans="1:5" ht="18" customHeight="1" thickBot="1" x14ac:dyDescent="0.25">
      <c r="A171" s="368" t="s">
        <v>19</v>
      </c>
      <c r="B171" s="369">
        <v>10000</v>
      </c>
      <c r="C171" s="369"/>
      <c r="D171" s="369"/>
      <c r="E171" s="369"/>
    </row>
    <row r="172" spans="1:5" ht="18" customHeight="1" thickBot="1" x14ac:dyDescent="0.25">
      <c r="A172" s="368" t="s">
        <v>20</v>
      </c>
      <c r="B172" s="367" t="s">
        <v>21</v>
      </c>
      <c r="C172" s="366" t="e">
        <f t="shared" ref="C172:E174" si="4">C169/B169-1</f>
        <v>#DIV/0!</v>
      </c>
      <c r="D172" s="366" t="e">
        <f t="shared" si="4"/>
        <v>#DIV/0!</v>
      </c>
      <c r="E172" s="366" t="e">
        <f t="shared" si="4"/>
        <v>#DIV/0!</v>
      </c>
    </row>
    <row r="173" spans="1:5" ht="18" customHeight="1" thickBot="1" x14ac:dyDescent="0.25">
      <c r="A173" s="368" t="s">
        <v>22</v>
      </c>
      <c r="B173" s="367" t="s">
        <v>21</v>
      </c>
      <c r="C173" s="366">
        <f t="shared" si="4"/>
        <v>-1</v>
      </c>
      <c r="D173" s="366" t="e">
        <f t="shared" si="4"/>
        <v>#DIV/0!</v>
      </c>
      <c r="E173" s="366" t="e">
        <f t="shared" si="4"/>
        <v>#DIV/0!</v>
      </c>
    </row>
    <row r="174" spans="1:5" ht="18" customHeight="1" thickBot="1" x14ac:dyDescent="0.25">
      <c r="A174" s="368" t="s">
        <v>23</v>
      </c>
      <c r="B174" s="367" t="s">
        <v>21</v>
      </c>
      <c r="C174" s="366">
        <f t="shared" si="4"/>
        <v>-1</v>
      </c>
      <c r="D174" s="366" t="e">
        <f t="shared" si="4"/>
        <v>#DIV/0!</v>
      </c>
      <c r="E174" s="366" t="e">
        <f t="shared" si="4"/>
        <v>#DIV/0!</v>
      </c>
    </row>
    <row r="175" spans="1:5" ht="18" customHeight="1" thickBot="1" x14ac:dyDescent="0.25">
      <c r="A175" s="1476" t="s">
        <v>851</v>
      </c>
      <c r="B175" s="1477"/>
      <c r="C175" s="1477"/>
      <c r="D175" s="1477"/>
      <c r="E175" s="1478"/>
    </row>
    <row r="176" spans="1:5" ht="18" customHeight="1" x14ac:dyDescent="0.2">
      <c r="A176" s="1464"/>
      <c r="B176" s="365">
        <v>2019</v>
      </c>
      <c r="C176" s="365">
        <v>2020</v>
      </c>
      <c r="D176" s="365">
        <v>2021</v>
      </c>
      <c r="E176" s="365">
        <v>2022</v>
      </c>
    </row>
    <row r="177" spans="1:5" ht="18" customHeight="1" thickBot="1" x14ac:dyDescent="0.25">
      <c r="A177" s="1465"/>
      <c r="B177" s="364" t="s">
        <v>8</v>
      </c>
      <c r="C177" s="364" t="s">
        <v>9</v>
      </c>
      <c r="D177" s="364" t="s">
        <v>9</v>
      </c>
      <c r="E177" s="364" t="s">
        <v>9</v>
      </c>
    </row>
    <row r="178" spans="1:5" ht="18" customHeight="1" thickBot="1" x14ac:dyDescent="0.25">
      <c r="A178" s="357" t="s">
        <v>42</v>
      </c>
      <c r="B178" s="354">
        <f>B179+B180+B181+B182</f>
        <v>0</v>
      </c>
      <c r="C178" s="354">
        <f>C179+C180+C181+C182</f>
        <v>0</v>
      </c>
      <c r="D178" s="354">
        <f>D179+D180+D181+D182</f>
        <v>0</v>
      </c>
      <c r="E178" s="354">
        <f>E179+E180+E181+E182</f>
        <v>0</v>
      </c>
    </row>
    <row r="179" spans="1:5" ht="18" customHeight="1" thickBot="1" x14ac:dyDescent="0.25">
      <c r="A179" s="355" t="s">
        <v>296</v>
      </c>
      <c r="B179" s="354"/>
      <c r="C179" s="354"/>
      <c r="D179" s="354"/>
      <c r="E179" s="354"/>
    </row>
    <row r="180" spans="1:5" ht="18" customHeight="1" thickBot="1" x14ac:dyDescent="0.25">
      <c r="A180" s="355" t="s">
        <v>311</v>
      </c>
      <c r="B180" s="354"/>
      <c r="C180" s="354"/>
      <c r="D180" s="354"/>
      <c r="E180" s="354"/>
    </row>
    <row r="181" spans="1:5" ht="18" customHeight="1" thickBot="1" x14ac:dyDescent="0.25">
      <c r="A181" s="355" t="s">
        <v>312</v>
      </c>
      <c r="B181" s="354"/>
      <c r="C181" s="354"/>
      <c r="D181" s="354"/>
      <c r="E181" s="354"/>
    </row>
    <row r="182" spans="1:5" ht="18" customHeight="1" thickBot="1" x14ac:dyDescent="0.25">
      <c r="A182" s="355" t="s">
        <v>313</v>
      </c>
      <c r="B182" s="354"/>
      <c r="C182" s="354"/>
      <c r="D182" s="354"/>
      <c r="E182" s="354"/>
    </row>
    <row r="183" spans="1:5" ht="18" customHeight="1" thickBot="1" x14ac:dyDescent="0.25">
      <c r="A183" s="357" t="s">
        <v>43</v>
      </c>
      <c r="B183" s="358">
        <f>B184+B185+B186+B187</f>
        <v>10000</v>
      </c>
      <c r="C183" s="358">
        <f>C184+C185+C186+C187</f>
        <v>0</v>
      </c>
      <c r="D183" s="358">
        <f>D184+D185+D186+D187</f>
        <v>0</v>
      </c>
      <c r="E183" s="358">
        <f>E184+E185+E186+E187</f>
        <v>0</v>
      </c>
    </row>
    <row r="184" spans="1:5" ht="18" customHeight="1" thickBot="1" x14ac:dyDescent="0.25">
      <c r="A184" s="355" t="s">
        <v>296</v>
      </c>
      <c r="B184" s="358">
        <v>10000</v>
      </c>
      <c r="C184" s="354"/>
      <c r="D184" s="354"/>
      <c r="E184" s="354"/>
    </row>
    <row r="185" spans="1:5" ht="18" customHeight="1" thickBot="1" x14ac:dyDescent="0.25">
      <c r="A185" s="355" t="s">
        <v>311</v>
      </c>
      <c r="B185" s="358"/>
      <c r="C185" s="354"/>
      <c r="D185" s="354"/>
      <c r="E185" s="354"/>
    </row>
    <row r="186" spans="1:5" ht="18" customHeight="1" thickBot="1" x14ac:dyDescent="0.25">
      <c r="A186" s="355" t="s">
        <v>312</v>
      </c>
      <c r="B186" s="358"/>
      <c r="C186" s="354"/>
      <c r="D186" s="354"/>
      <c r="E186" s="354"/>
    </row>
    <row r="187" spans="1:5" ht="18" customHeight="1" thickBot="1" x14ac:dyDescent="0.25">
      <c r="A187" s="355" t="s">
        <v>313</v>
      </c>
      <c r="B187" s="358"/>
      <c r="C187" s="354"/>
      <c r="D187" s="354"/>
      <c r="E187" s="354"/>
    </row>
    <row r="188" spans="1:5" ht="18" customHeight="1" thickBot="1" x14ac:dyDescent="0.25">
      <c r="A188" s="377" t="s">
        <v>315</v>
      </c>
      <c r="B188" s="358">
        <f>B178+B183</f>
        <v>10000</v>
      </c>
      <c r="C188" s="358">
        <f>C178+C183</f>
        <v>0</v>
      </c>
      <c r="D188" s="358">
        <f>D178+D183</f>
        <v>0</v>
      </c>
      <c r="E188" s="358">
        <f>E178+E183</f>
        <v>0</v>
      </c>
    </row>
    <row r="189" spans="1:5" ht="28.5" customHeight="1" thickBot="1" x14ac:dyDescent="0.25">
      <c r="A189" s="374" t="s">
        <v>74</v>
      </c>
      <c r="B189" s="373"/>
      <c r="C189" s="372" t="s">
        <v>306</v>
      </c>
      <c r="D189" s="371"/>
      <c r="E189" s="370"/>
    </row>
    <row r="190" spans="1:5" ht="18" customHeight="1" thickBot="1" x14ac:dyDescent="0.25">
      <c r="A190" s="368" t="s">
        <v>15</v>
      </c>
      <c r="B190" s="1470"/>
      <c r="C190" s="1471"/>
      <c r="D190" s="1471"/>
      <c r="E190" s="1472"/>
    </row>
    <row r="191" spans="1:5" ht="18" customHeight="1" thickBot="1" x14ac:dyDescent="0.25">
      <c r="A191" s="368" t="s">
        <v>16</v>
      </c>
      <c r="B191" s="1487"/>
      <c r="C191" s="1488"/>
      <c r="D191" s="1488"/>
      <c r="E191" s="1489"/>
    </row>
    <row r="192" spans="1:5" ht="18" customHeight="1" x14ac:dyDescent="0.2">
      <c r="A192" s="1464"/>
      <c r="B192" s="365">
        <v>2019</v>
      </c>
      <c r="C192" s="365">
        <v>2020</v>
      </c>
      <c r="D192" s="365">
        <v>2021</v>
      </c>
      <c r="E192" s="365">
        <v>2022</v>
      </c>
    </row>
    <row r="193" spans="1:5" ht="18" customHeight="1" thickBot="1" x14ac:dyDescent="0.25">
      <c r="A193" s="1465"/>
      <c r="B193" s="364" t="s">
        <v>8</v>
      </c>
      <c r="C193" s="364" t="s">
        <v>9</v>
      </c>
      <c r="D193" s="364" t="s">
        <v>9</v>
      </c>
      <c r="E193" s="364" t="s">
        <v>9</v>
      </c>
    </row>
    <row r="194" spans="1:5" ht="18" customHeight="1" thickBot="1" x14ac:dyDescent="0.25">
      <c r="A194" s="368" t="s">
        <v>17</v>
      </c>
      <c r="B194" s="368"/>
      <c r="C194" s="368"/>
      <c r="D194" s="368"/>
      <c r="E194" s="368"/>
    </row>
    <row r="195" spans="1:5" ht="18" customHeight="1" thickBot="1" x14ac:dyDescent="0.25">
      <c r="A195" s="368" t="s">
        <v>18</v>
      </c>
      <c r="B195" s="369">
        <f>B213</f>
        <v>0</v>
      </c>
      <c r="C195" s="369">
        <f>C213</f>
        <v>0</v>
      </c>
      <c r="D195" s="369">
        <f>D213</f>
        <v>0</v>
      </c>
      <c r="E195" s="369">
        <f>E213</f>
        <v>0</v>
      </c>
    </row>
    <row r="196" spans="1:5" ht="18" customHeight="1" thickBot="1" x14ac:dyDescent="0.25">
      <c r="A196" s="368" t="s">
        <v>19</v>
      </c>
      <c r="B196" s="369" t="e">
        <f>B195/B194</f>
        <v>#DIV/0!</v>
      </c>
      <c r="C196" s="369" t="e">
        <f>C195/C194</f>
        <v>#DIV/0!</v>
      </c>
      <c r="D196" s="369" t="e">
        <f>D195/D194</f>
        <v>#DIV/0!</v>
      </c>
      <c r="E196" s="369" t="e">
        <f>E195/E194</f>
        <v>#DIV/0!</v>
      </c>
    </row>
    <row r="197" spans="1:5" ht="18" customHeight="1" thickBot="1" x14ac:dyDescent="0.25">
      <c r="A197" s="368" t="s">
        <v>20</v>
      </c>
      <c r="B197" s="367" t="s">
        <v>21</v>
      </c>
      <c r="C197" s="366" t="e">
        <f t="shared" ref="C197:E199" si="5">C194/B194-1</f>
        <v>#DIV/0!</v>
      </c>
      <c r="D197" s="366" t="e">
        <f t="shared" si="5"/>
        <v>#DIV/0!</v>
      </c>
      <c r="E197" s="366" t="e">
        <f t="shared" si="5"/>
        <v>#DIV/0!</v>
      </c>
    </row>
    <row r="198" spans="1:5" ht="18" customHeight="1" thickBot="1" x14ac:dyDescent="0.25">
      <c r="A198" s="368" t="s">
        <v>22</v>
      </c>
      <c r="B198" s="367" t="s">
        <v>21</v>
      </c>
      <c r="C198" s="366" t="e">
        <f t="shared" si="5"/>
        <v>#DIV/0!</v>
      </c>
      <c r="D198" s="366" t="e">
        <f t="shared" si="5"/>
        <v>#DIV/0!</v>
      </c>
      <c r="E198" s="366" t="e">
        <f t="shared" si="5"/>
        <v>#DIV/0!</v>
      </c>
    </row>
    <row r="199" spans="1:5" ht="18" customHeight="1" thickBot="1" x14ac:dyDescent="0.25">
      <c r="A199" s="368" t="s">
        <v>23</v>
      </c>
      <c r="B199" s="367" t="s">
        <v>21</v>
      </c>
      <c r="C199" s="366" t="e">
        <f t="shared" si="5"/>
        <v>#DIV/0!</v>
      </c>
      <c r="D199" s="366" t="e">
        <f t="shared" si="5"/>
        <v>#DIV/0!</v>
      </c>
      <c r="E199" s="366" t="e">
        <f t="shared" si="5"/>
        <v>#DIV/0!</v>
      </c>
    </row>
    <row r="200" spans="1:5" ht="18" customHeight="1" thickBot="1" x14ac:dyDescent="0.25">
      <c r="A200" s="1476" t="s">
        <v>855</v>
      </c>
      <c r="B200" s="1477"/>
      <c r="C200" s="1477"/>
      <c r="D200" s="1477"/>
      <c r="E200" s="1478"/>
    </row>
    <row r="201" spans="1:5" ht="18" customHeight="1" x14ac:dyDescent="0.2">
      <c r="A201" s="1464"/>
      <c r="B201" s="365">
        <v>2019</v>
      </c>
      <c r="C201" s="365">
        <v>2020</v>
      </c>
      <c r="D201" s="365">
        <v>2021</v>
      </c>
      <c r="E201" s="365">
        <v>2022</v>
      </c>
    </row>
    <row r="202" spans="1:5" ht="18" customHeight="1" thickBot="1" x14ac:dyDescent="0.25">
      <c r="A202" s="1465"/>
      <c r="B202" s="364" t="s">
        <v>8</v>
      </c>
      <c r="C202" s="364" t="s">
        <v>9</v>
      </c>
      <c r="D202" s="364" t="s">
        <v>9</v>
      </c>
      <c r="E202" s="364" t="s">
        <v>9</v>
      </c>
    </row>
    <row r="203" spans="1:5" ht="18" customHeight="1" thickBot="1" x14ac:dyDescent="0.25">
      <c r="A203" s="357" t="s">
        <v>42</v>
      </c>
      <c r="B203" s="354">
        <f>B204+B205+B206+B207</f>
        <v>0</v>
      </c>
      <c r="C203" s="354">
        <f>C204+C205+C206+C207</f>
        <v>0</v>
      </c>
      <c r="D203" s="354">
        <f>D204+D205+D206+D207</f>
        <v>0</v>
      </c>
      <c r="E203" s="354">
        <f>E204+E205+E206+E207</f>
        <v>0</v>
      </c>
    </row>
    <row r="204" spans="1:5" ht="18" customHeight="1" thickBot="1" x14ac:dyDescent="0.25">
      <c r="A204" s="355" t="s">
        <v>296</v>
      </c>
      <c r="B204" s="354"/>
      <c r="C204" s="354"/>
      <c r="D204" s="354"/>
      <c r="E204" s="354"/>
    </row>
    <row r="205" spans="1:5" ht="18" customHeight="1" thickBot="1" x14ac:dyDescent="0.25">
      <c r="A205" s="355" t="s">
        <v>311</v>
      </c>
      <c r="B205" s="354"/>
      <c r="C205" s="354"/>
      <c r="D205" s="354"/>
      <c r="E205" s="354"/>
    </row>
    <row r="206" spans="1:5" ht="18" customHeight="1" thickBot="1" x14ac:dyDescent="0.25">
      <c r="A206" s="355" t="s">
        <v>312</v>
      </c>
      <c r="B206" s="354"/>
      <c r="C206" s="354"/>
      <c r="D206" s="354"/>
      <c r="E206" s="354"/>
    </row>
    <row r="207" spans="1:5" ht="18" customHeight="1" thickBot="1" x14ac:dyDescent="0.25">
      <c r="A207" s="355" t="s">
        <v>313</v>
      </c>
      <c r="B207" s="354"/>
      <c r="C207" s="354"/>
      <c r="D207" s="354"/>
      <c r="E207" s="354"/>
    </row>
    <row r="208" spans="1:5" ht="18" customHeight="1" thickBot="1" x14ac:dyDescent="0.25">
      <c r="A208" s="357" t="s">
        <v>43</v>
      </c>
      <c r="B208" s="358">
        <f>B209+B210+B211+B212</f>
        <v>0</v>
      </c>
      <c r="C208" s="358">
        <f>C209+C210+C211+C212</f>
        <v>0</v>
      </c>
      <c r="D208" s="358">
        <f>D209+D210+D211+D212</f>
        <v>0</v>
      </c>
      <c r="E208" s="358">
        <f>E209+E210+E211+E212</f>
        <v>0</v>
      </c>
    </row>
    <row r="209" spans="1:5" ht="18" customHeight="1" thickBot="1" x14ac:dyDescent="0.25">
      <c r="A209" s="355" t="s">
        <v>296</v>
      </c>
      <c r="B209" s="358"/>
      <c r="C209" s="354"/>
      <c r="D209" s="354"/>
      <c r="E209" s="354"/>
    </row>
    <row r="210" spans="1:5" ht="18" customHeight="1" thickBot="1" x14ac:dyDescent="0.25">
      <c r="A210" s="355" t="s">
        <v>311</v>
      </c>
      <c r="B210" s="358"/>
      <c r="C210" s="354"/>
      <c r="D210" s="354"/>
      <c r="E210" s="354"/>
    </row>
    <row r="211" spans="1:5" ht="18" customHeight="1" thickBot="1" x14ac:dyDescent="0.25">
      <c r="A211" s="355" t="s">
        <v>312</v>
      </c>
      <c r="B211" s="358"/>
      <c r="C211" s="354"/>
      <c r="D211" s="354"/>
      <c r="E211" s="354"/>
    </row>
    <row r="212" spans="1:5" ht="18" customHeight="1" thickBot="1" x14ac:dyDescent="0.25">
      <c r="A212" s="355" t="s">
        <v>313</v>
      </c>
      <c r="B212" s="358"/>
      <c r="C212" s="354"/>
      <c r="D212" s="354"/>
      <c r="E212" s="354"/>
    </row>
    <row r="213" spans="1:5" ht="18" customHeight="1" thickBot="1" x14ac:dyDescent="0.25">
      <c r="A213" s="363" t="s">
        <v>336</v>
      </c>
      <c r="B213" s="358">
        <f>B203+B208</f>
        <v>0</v>
      </c>
      <c r="C213" s="358">
        <f>C203+C208</f>
        <v>0</v>
      </c>
      <c r="D213" s="358">
        <f>D203+D208</f>
        <v>0</v>
      </c>
      <c r="E213" s="358">
        <f>E203+E208</f>
        <v>0</v>
      </c>
    </row>
    <row r="214" spans="1:5" ht="38.25" customHeight="1" thickBot="1" x14ac:dyDescent="0.25">
      <c r="A214" s="375" t="s">
        <v>45</v>
      </c>
      <c r="B214" s="1491" t="s">
        <v>284</v>
      </c>
      <c r="C214" s="1493"/>
      <c r="D214" s="1493"/>
      <c r="E214" s="1494"/>
    </row>
    <row r="215" spans="1:5" ht="30.75" customHeight="1" thickBot="1" x14ac:dyDescent="0.25">
      <c r="A215" s="374" t="s">
        <v>74</v>
      </c>
      <c r="B215" s="384" t="s">
        <v>247</v>
      </c>
      <c r="C215" s="372" t="s">
        <v>306</v>
      </c>
      <c r="D215" s="383" t="s">
        <v>337</v>
      </c>
      <c r="E215" s="370"/>
    </row>
    <row r="216" spans="1:5" ht="18" customHeight="1" thickBot="1" x14ac:dyDescent="0.25">
      <c r="A216" s="368" t="s">
        <v>15</v>
      </c>
      <c r="B216" s="1470"/>
      <c r="C216" s="1471"/>
      <c r="D216" s="1471"/>
      <c r="E216" s="1472"/>
    </row>
    <row r="217" spans="1:5" ht="18" customHeight="1" thickBot="1" x14ac:dyDescent="0.25">
      <c r="A217" s="368" t="s">
        <v>16</v>
      </c>
      <c r="B217" s="1487"/>
      <c r="C217" s="1488"/>
      <c r="D217" s="1488"/>
      <c r="E217" s="1489"/>
    </row>
    <row r="218" spans="1:5" ht="18" customHeight="1" x14ac:dyDescent="0.2">
      <c r="A218" s="1464"/>
      <c r="B218" s="365">
        <v>2019</v>
      </c>
      <c r="C218" s="365">
        <v>2020</v>
      </c>
      <c r="D218" s="365">
        <v>2021</v>
      </c>
      <c r="E218" s="365">
        <v>2022</v>
      </c>
    </row>
    <row r="219" spans="1:5" ht="18" customHeight="1" thickBot="1" x14ac:dyDescent="0.25">
      <c r="A219" s="1465"/>
      <c r="B219" s="364" t="s">
        <v>8</v>
      </c>
      <c r="C219" s="364" t="s">
        <v>9</v>
      </c>
      <c r="D219" s="364" t="s">
        <v>9</v>
      </c>
      <c r="E219" s="364" t="s">
        <v>9</v>
      </c>
    </row>
    <row r="220" spans="1:5" ht="18" customHeight="1" thickBot="1" x14ac:dyDescent="0.25">
      <c r="A220" s="368" t="s">
        <v>17</v>
      </c>
      <c r="B220" s="367">
        <v>1435</v>
      </c>
      <c r="C220" s="367">
        <v>1435</v>
      </c>
      <c r="D220" s="367">
        <v>1435</v>
      </c>
      <c r="E220" s="367">
        <v>1435</v>
      </c>
    </row>
    <row r="221" spans="1:5" ht="18" customHeight="1" thickBot="1" x14ac:dyDescent="0.25">
      <c r="A221" s="368" t="s">
        <v>18</v>
      </c>
      <c r="B221" s="369">
        <v>45000</v>
      </c>
      <c r="C221" s="369">
        <v>100000</v>
      </c>
      <c r="D221" s="369">
        <v>100000</v>
      </c>
      <c r="E221" s="369">
        <v>100000</v>
      </c>
    </row>
    <row r="222" spans="1:5" ht="18" customHeight="1" thickBot="1" x14ac:dyDescent="0.25">
      <c r="A222" s="368" t="s">
        <v>19</v>
      </c>
      <c r="B222" s="369">
        <f>B221/B220</f>
        <v>31.358885017421603</v>
      </c>
      <c r="C222" s="369">
        <f>C221/C220</f>
        <v>69.686411149825787</v>
      </c>
      <c r="D222" s="369">
        <f>D221/D220</f>
        <v>69.686411149825787</v>
      </c>
      <c r="E222" s="369">
        <f>E221/E220</f>
        <v>69.686411149825787</v>
      </c>
    </row>
    <row r="223" spans="1:5" ht="18" customHeight="1" thickBot="1" x14ac:dyDescent="0.25">
      <c r="A223" s="368" t="s">
        <v>20</v>
      </c>
      <c r="B223" s="367" t="s">
        <v>21</v>
      </c>
      <c r="C223" s="366">
        <f t="shared" ref="C223:E225" si="6">C220/B220-1</f>
        <v>0</v>
      </c>
      <c r="D223" s="366">
        <f t="shared" si="6"/>
        <v>0</v>
      </c>
      <c r="E223" s="366">
        <f t="shared" si="6"/>
        <v>0</v>
      </c>
    </row>
    <row r="224" spans="1:5" ht="18" customHeight="1" thickBot="1" x14ac:dyDescent="0.25">
      <c r="A224" s="368" t="s">
        <v>22</v>
      </c>
      <c r="B224" s="367" t="s">
        <v>21</v>
      </c>
      <c r="C224" s="366">
        <f t="shared" si="6"/>
        <v>1.2222222222222223</v>
      </c>
      <c r="D224" s="366">
        <f t="shared" si="6"/>
        <v>0</v>
      </c>
      <c r="E224" s="366">
        <f t="shared" si="6"/>
        <v>0</v>
      </c>
    </row>
    <row r="225" spans="1:5" ht="18" customHeight="1" thickBot="1" x14ac:dyDescent="0.25">
      <c r="A225" s="368" t="s">
        <v>23</v>
      </c>
      <c r="B225" s="367" t="s">
        <v>21</v>
      </c>
      <c r="C225" s="366">
        <f t="shared" si="6"/>
        <v>1.2222222222222223</v>
      </c>
      <c r="D225" s="366">
        <f t="shared" si="6"/>
        <v>0</v>
      </c>
      <c r="E225" s="366">
        <f t="shared" si="6"/>
        <v>0</v>
      </c>
    </row>
    <row r="226" spans="1:5" ht="18" customHeight="1" thickBot="1" x14ac:dyDescent="0.25">
      <c r="A226" s="1476" t="s">
        <v>847</v>
      </c>
      <c r="B226" s="1477"/>
      <c r="C226" s="1477"/>
      <c r="D226" s="1477"/>
      <c r="E226" s="1478"/>
    </row>
    <row r="227" spans="1:5" ht="18" customHeight="1" x14ac:dyDescent="0.2">
      <c r="A227" s="1464"/>
      <c r="B227" s="365">
        <v>2019</v>
      </c>
      <c r="C227" s="365">
        <v>2020</v>
      </c>
      <c r="D227" s="365">
        <v>2021</v>
      </c>
      <c r="E227" s="365">
        <v>2022</v>
      </c>
    </row>
    <row r="228" spans="1:5" ht="18" customHeight="1" thickBot="1" x14ac:dyDescent="0.25">
      <c r="A228" s="1465"/>
      <c r="B228" s="364" t="s">
        <v>8</v>
      </c>
      <c r="C228" s="364" t="s">
        <v>9</v>
      </c>
      <c r="D228" s="364" t="s">
        <v>9</v>
      </c>
      <c r="E228" s="364" t="s">
        <v>9</v>
      </c>
    </row>
    <row r="229" spans="1:5" ht="18" customHeight="1" thickBot="1" x14ac:dyDescent="0.25">
      <c r="A229" s="357" t="s">
        <v>42</v>
      </c>
      <c r="B229" s="354">
        <f>B230+B231+B232+B233</f>
        <v>0</v>
      </c>
      <c r="C229" s="354">
        <f>C230+C231+C232+C233</f>
        <v>0</v>
      </c>
      <c r="D229" s="354">
        <f>D230+D231+D232+D233</f>
        <v>0</v>
      </c>
      <c r="E229" s="354">
        <v>0</v>
      </c>
    </row>
    <row r="230" spans="1:5" ht="18" customHeight="1" thickBot="1" x14ac:dyDescent="0.25">
      <c r="A230" s="355" t="s">
        <v>296</v>
      </c>
      <c r="B230" s="354"/>
      <c r="C230" s="354"/>
      <c r="D230" s="354"/>
      <c r="E230" s="354"/>
    </row>
    <row r="231" spans="1:5" ht="18" customHeight="1" thickBot="1" x14ac:dyDescent="0.25">
      <c r="A231" s="355" t="s">
        <v>311</v>
      </c>
      <c r="B231" s="354"/>
      <c r="C231" s="354"/>
      <c r="D231" s="354"/>
      <c r="E231" s="354" t="s">
        <v>854</v>
      </c>
    </row>
    <row r="232" spans="1:5" ht="18" customHeight="1" thickBot="1" x14ac:dyDescent="0.25">
      <c r="A232" s="355" t="s">
        <v>312</v>
      </c>
      <c r="B232" s="354"/>
      <c r="C232" s="354"/>
      <c r="D232" s="354"/>
      <c r="E232" s="354"/>
    </row>
    <row r="233" spans="1:5" ht="18" customHeight="1" thickBot="1" x14ac:dyDescent="0.25">
      <c r="A233" s="355" t="s">
        <v>313</v>
      </c>
      <c r="B233" s="354"/>
      <c r="C233" s="354"/>
      <c r="D233" s="354"/>
      <c r="E233" s="354"/>
    </row>
    <row r="234" spans="1:5" ht="18" customHeight="1" thickBot="1" x14ac:dyDescent="0.25">
      <c r="A234" s="357" t="s">
        <v>43</v>
      </c>
      <c r="B234" s="358">
        <f>B235+B236+B237+B238</f>
        <v>45000</v>
      </c>
      <c r="C234" s="358">
        <f>C235+C236+C237+C238</f>
        <v>100000</v>
      </c>
      <c r="D234" s="358">
        <f>D235+D236+D237+D238</f>
        <v>100000</v>
      </c>
      <c r="E234" s="358">
        <f>E235+E236+E237+E238</f>
        <v>100000</v>
      </c>
    </row>
    <row r="235" spans="1:5" ht="18" customHeight="1" thickBot="1" x14ac:dyDescent="0.25">
      <c r="A235" s="355" t="s">
        <v>296</v>
      </c>
      <c r="B235" s="358">
        <v>45000</v>
      </c>
      <c r="C235" s="358">
        <v>100000</v>
      </c>
      <c r="D235" s="358">
        <v>100000</v>
      </c>
      <c r="E235" s="358">
        <v>100000</v>
      </c>
    </row>
    <row r="236" spans="1:5" ht="18" customHeight="1" thickBot="1" x14ac:dyDescent="0.25">
      <c r="A236" s="355" t="s">
        <v>311</v>
      </c>
      <c r="B236" s="358"/>
      <c r="C236" s="358"/>
      <c r="D236" s="358"/>
      <c r="E236" s="358"/>
    </row>
    <row r="237" spans="1:5" ht="18" customHeight="1" thickBot="1" x14ac:dyDescent="0.25">
      <c r="A237" s="355" t="s">
        <v>312</v>
      </c>
      <c r="B237" s="358"/>
      <c r="C237" s="358"/>
      <c r="D237" s="358"/>
      <c r="E237" s="358"/>
    </row>
    <row r="238" spans="1:5" ht="18" customHeight="1" thickBot="1" x14ac:dyDescent="0.25">
      <c r="A238" s="355" t="s">
        <v>313</v>
      </c>
      <c r="B238" s="358"/>
      <c r="C238" s="358"/>
      <c r="D238" s="358"/>
      <c r="E238" s="358"/>
    </row>
    <row r="239" spans="1:5" ht="31.5" customHeight="1" thickBot="1" x14ac:dyDescent="0.25">
      <c r="A239" s="363" t="s">
        <v>53</v>
      </c>
      <c r="B239" s="358">
        <f>B229+B234</f>
        <v>45000</v>
      </c>
      <c r="C239" s="358">
        <f>C229+C234</f>
        <v>100000</v>
      </c>
      <c r="D239" s="358">
        <f>D229+D234</f>
        <v>100000</v>
      </c>
      <c r="E239" s="358">
        <f>E229+E234</f>
        <v>100000</v>
      </c>
    </row>
    <row r="240" spans="1:5" ht="18" customHeight="1" thickBot="1" x14ac:dyDescent="0.25">
      <c r="A240" s="1481" t="s">
        <v>46</v>
      </c>
      <c r="B240" s="1482"/>
      <c r="C240" s="1482"/>
      <c r="D240" s="1482"/>
      <c r="E240" s="1483"/>
    </row>
    <row r="241" spans="1:5" ht="18" customHeight="1" thickBot="1" x14ac:dyDescent="0.25">
      <c r="A241" s="1481" t="s">
        <v>47</v>
      </c>
      <c r="B241" s="1482"/>
      <c r="C241" s="1482"/>
      <c r="D241" s="1482"/>
      <c r="E241" s="1483"/>
    </row>
    <row r="242" spans="1:5" ht="18" customHeight="1" thickBot="1" x14ac:dyDescent="0.25">
      <c r="A242" s="374" t="s">
        <v>56</v>
      </c>
      <c r="B242" s="1498" t="s">
        <v>338</v>
      </c>
      <c r="C242" s="1499"/>
      <c r="D242" s="1500"/>
      <c r="E242" s="1501"/>
    </row>
    <row r="243" spans="1:5" ht="36" customHeight="1" thickBot="1" x14ac:dyDescent="0.25">
      <c r="A243" s="374" t="s">
        <v>82</v>
      </c>
      <c r="B243" s="374" t="s">
        <v>853</v>
      </c>
      <c r="C243" s="378" t="s">
        <v>306</v>
      </c>
      <c r="D243" s="1493" t="s">
        <v>339</v>
      </c>
      <c r="E243" s="1494"/>
    </row>
    <row r="244" spans="1:5" ht="18" customHeight="1" thickBot="1" x14ac:dyDescent="0.25">
      <c r="A244" s="382"/>
      <c r="B244" s="1491"/>
      <c r="C244" s="1497"/>
      <c r="D244" s="1493"/>
      <c r="E244" s="1494"/>
    </row>
    <row r="245" spans="1:5" ht="49.5" customHeight="1" thickBot="1" x14ac:dyDescent="0.25">
      <c r="A245" s="368" t="s">
        <v>15</v>
      </c>
      <c r="B245" s="1470" t="s">
        <v>340</v>
      </c>
      <c r="C245" s="1471"/>
      <c r="D245" s="1471"/>
      <c r="E245" s="1472"/>
    </row>
    <row r="246" spans="1:5" ht="18" customHeight="1" thickBot="1" x14ac:dyDescent="0.25">
      <c r="A246" s="368" t="s">
        <v>16</v>
      </c>
      <c r="B246" s="1487"/>
      <c r="C246" s="1488"/>
      <c r="D246" s="1488"/>
      <c r="E246" s="1489"/>
    </row>
    <row r="247" spans="1:5" ht="18" customHeight="1" x14ac:dyDescent="0.2">
      <c r="A247" s="1464"/>
      <c r="B247" s="365">
        <v>2019</v>
      </c>
      <c r="C247" s="365">
        <v>2020</v>
      </c>
      <c r="D247" s="365">
        <v>2021</v>
      </c>
      <c r="E247" s="365">
        <v>2022</v>
      </c>
    </row>
    <row r="248" spans="1:5" ht="18" customHeight="1" thickBot="1" x14ac:dyDescent="0.25">
      <c r="A248" s="1465"/>
      <c r="B248" s="364" t="s">
        <v>8</v>
      </c>
      <c r="C248" s="364" t="s">
        <v>9</v>
      </c>
      <c r="D248" s="364" t="s">
        <v>9</v>
      </c>
      <c r="E248" s="364" t="s">
        <v>9</v>
      </c>
    </row>
    <row r="249" spans="1:5" ht="18" customHeight="1" thickBot="1" x14ac:dyDescent="0.25">
      <c r="A249" s="368" t="s">
        <v>17</v>
      </c>
      <c r="B249" s="369"/>
      <c r="C249" s="369"/>
      <c r="D249" s="369"/>
      <c r="E249" s="369"/>
    </row>
    <row r="250" spans="1:5" ht="18" customHeight="1" thickBot="1" x14ac:dyDescent="0.25">
      <c r="A250" s="368" t="s">
        <v>18</v>
      </c>
      <c r="B250" s="369">
        <f>B268</f>
        <v>185000</v>
      </c>
      <c r="C250" s="369">
        <f>C268</f>
        <v>200000</v>
      </c>
      <c r="D250" s="369">
        <f>D268</f>
        <v>330000</v>
      </c>
      <c r="E250" s="369">
        <f>E268</f>
        <v>330000</v>
      </c>
    </row>
    <row r="251" spans="1:5" ht="18" customHeight="1" thickBot="1" x14ac:dyDescent="0.25">
      <c r="A251" s="368" t="s">
        <v>19</v>
      </c>
      <c r="B251" s="369">
        <v>185000</v>
      </c>
      <c r="C251" s="369" t="e">
        <f>C250/C249</f>
        <v>#DIV/0!</v>
      </c>
      <c r="D251" s="369" t="e">
        <f>D250/D249</f>
        <v>#DIV/0!</v>
      </c>
      <c r="E251" s="369" t="e">
        <f>E250/E249</f>
        <v>#DIV/0!</v>
      </c>
    </row>
    <row r="252" spans="1:5" ht="18" customHeight="1" thickBot="1" x14ac:dyDescent="0.25">
      <c r="A252" s="368" t="s">
        <v>20</v>
      </c>
      <c r="B252" s="367" t="s">
        <v>21</v>
      </c>
      <c r="C252" s="366" t="e">
        <f t="shared" ref="C252:E254" si="7">C249/B249-1</f>
        <v>#DIV/0!</v>
      </c>
      <c r="D252" s="366" t="e">
        <f t="shared" si="7"/>
        <v>#DIV/0!</v>
      </c>
      <c r="E252" s="366" t="e">
        <f t="shared" si="7"/>
        <v>#DIV/0!</v>
      </c>
    </row>
    <row r="253" spans="1:5" ht="18" customHeight="1" thickBot="1" x14ac:dyDescent="0.25">
      <c r="A253" s="368" t="s">
        <v>22</v>
      </c>
      <c r="B253" s="367" t="s">
        <v>21</v>
      </c>
      <c r="C253" s="366">
        <f t="shared" si="7"/>
        <v>8.1081081081081141E-2</v>
      </c>
      <c r="D253" s="366">
        <f t="shared" si="7"/>
        <v>0.64999999999999991</v>
      </c>
      <c r="E253" s="366">
        <f t="shared" si="7"/>
        <v>0</v>
      </c>
    </row>
    <row r="254" spans="1:5" ht="18" customHeight="1" thickBot="1" x14ac:dyDescent="0.25">
      <c r="A254" s="368" t="s">
        <v>23</v>
      </c>
      <c r="B254" s="367" t="s">
        <v>21</v>
      </c>
      <c r="C254" s="366" t="e">
        <f t="shared" si="7"/>
        <v>#DIV/0!</v>
      </c>
      <c r="D254" s="366" t="e">
        <f t="shared" si="7"/>
        <v>#DIV/0!</v>
      </c>
      <c r="E254" s="366" t="e">
        <f t="shared" si="7"/>
        <v>#DIV/0!</v>
      </c>
    </row>
    <row r="255" spans="1:5" ht="18" customHeight="1" thickBot="1" x14ac:dyDescent="0.25">
      <c r="A255" s="1476" t="s">
        <v>852</v>
      </c>
      <c r="B255" s="1477"/>
      <c r="C255" s="1477"/>
      <c r="D255" s="1477"/>
      <c r="E255" s="1478"/>
    </row>
    <row r="256" spans="1:5" ht="18" customHeight="1" x14ac:dyDescent="0.2">
      <c r="A256" s="1464"/>
      <c r="B256" s="365">
        <v>2019</v>
      </c>
      <c r="C256" s="365">
        <v>2020</v>
      </c>
      <c r="D256" s="365">
        <v>2021</v>
      </c>
      <c r="E256" s="365">
        <v>2022</v>
      </c>
    </row>
    <row r="257" spans="1:5" ht="18" customHeight="1" thickBot="1" x14ac:dyDescent="0.25">
      <c r="A257" s="1465"/>
      <c r="B257" s="364" t="s">
        <v>8</v>
      </c>
      <c r="C257" s="364" t="s">
        <v>9</v>
      </c>
      <c r="D257" s="364" t="s">
        <v>9</v>
      </c>
      <c r="E257" s="364" t="s">
        <v>9</v>
      </c>
    </row>
    <row r="258" spans="1:5" ht="18" customHeight="1" thickBot="1" x14ac:dyDescent="0.25">
      <c r="A258" s="357" t="s">
        <v>42</v>
      </c>
      <c r="B258" s="354">
        <f>B259+B260+B261+B262</f>
        <v>0</v>
      </c>
      <c r="C258" s="354">
        <f>C259+C260+C261+C262</f>
        <v>0</v>
      </c>
      <c r="D258" s="354">
        <f>D259+D260+D261+D262</f>
        <v>0</v>
      </c>
      <c r="E258" s="354">
        <f>E259+E260+E261+E262</f>
        <v>0</v>
      </c>
    </row>
    <row r="259" spans="1:5" ht="18" customHeight="1" thickBot="1" x14ac:dyDescent="0.25">
      <c r="A259" s="355" t="s">
        <v>296</v>
      </c>
      <c r="B259" s="354"/>
      <c r="C259" s="354"/>
      <c r="D259" s="354"/>
      <c r="E259" s="354"/>
    </row>
    <row r="260" spans="1:5" ht="18" customHeight="1" thickBot="1" x14ac:dyDescent="0.25">
      <c r="A260" s="355" t="s">
        <v>311</v>
      </c>
      <c r="B260" s="354"/>
      <c r="C260" s="354"/>
      <c r="D260" s="354"/>
      <c r="E260" s="354"/>
    </row>
    <row r="261" spans="1:5" ht="18" customHeight="1" thickBot="1" x14ac:dyDescent="0.25">
      <c r="A261" s="355" t="s">
        <v>312</v>
      </c>
      <c r="B261" s="354"/>
      <c r="C261" s="354"/>
      <c r="D261" s="354"/>
      <c r="E261" s="354"/>
    </row>
    <row r="262" spans="1:5" ht="18" customHeight="1" thickBot="1" x14ac:dyDescent="0.25">
      <c r="A262" s="355" t="s">
        <v>313</v>
      </c>
      <c r="B262" s="354"/>
      <c r="C262" s="354"/>
      <c r="D262" s="354"/>
      <c r="E262" s="354"/>
    </row>
    <row r="263" spans="1:5" ht="18" customHeight="1" thickBot="1" x14ac:dyDescent="0.25">
      <c r="A263" s="357" t="s">
        <v>43</v>
      </c>
      <c r="B263" s="358">
        <f>B264+B265+B266+B267</f>
        <v>185000</v>
      </c>
      <c r="C263" s="358">
        <f>C264+C265+C266+C267</f>
        <v>200000</v>
      </c>
      <c r="D263" s="358">
        <f>D264+D265+D266+D267</f>
        <v>330000</v>
      </c>
      <c r="E263" s="358">
        <f>E264+E265+E266+E267</f>
        <v>330000</v>
      </c>
    </row>
    <row r="264" spans="1:5" ht="18" customHeight="1" thickBot="1" x14ac:dyDescent="0.25">
      <c r="A264" s="355" t="s">
        <v>296</v>
      </c>
      <c r="B264" s="358"/>
      <c r="C264" s="354"/>
      <c r="D264" s="354"/>
      <c r="E264" s="354"/>
    </row>
    <row r="265" spans="1:5" ht="18" customHeight="1" thickBot="1" x14ac:dyDescent="0.25">
      <c r="A265" s="381" t="s">
        <v>311</v>
      </c>
      <c r="B265" s="380">
        <v>165000</v>
      </c>
      <c r="C265" s="379">
        <v>180000</v>
      </c>
      <c r="D265" s="379">
        <v>297000</v>
      </c>
      <c r="E265" s="379">
        <v>297000</v>
      </c>
    </row>
    <row r="266" spans="1:5" ht="18" customHeight="1" thickBot="1" x14ac:dyDescent="0.25">
      <c r="A266" s="355" t="s">
        <v>312</v>
      </c>
      <c r="B266" s="358"/>
      <c r="C266" s="354"/>
      <c r="D266" s="354"/>
      <c r="E266" s="354"/>
    </row>
    <row r="267" spans="1:5" ht="18" customHeight="1" thickBot="1" x14ac:dyDescent="0.25">
      <c r="A267" s="381" t="s">
        <v>313</v>
      </c>
      <c r="B267" s="380">
        <v>20000</v>
      </c>
      <c r="C267" s="379">
        <v>20000</v>
      </c>
      <c r="D267" s="379">
        <v>33000</v>
      </c>
      <c r="E267" s="379">
        <v>33000</v>
      </c>
    </row>
    <row r="268" spans="1:5" ht="18" customHeight="1" thickBot="1" x14ac:dyDescent="0.25">
      <c r="A268" s="377" t="s">
        <v>31</v>
      </c>
      <c r="B268" s="358">
        <f>B258+B263</f>
        <v>185000</v>
      </c>
      <c r="C268" s="358">
        <f>C258+C263</f>
        <v>200000</v>
      </c>
      <c r="D268" s="358">
        <f>D258+D263</f>
        <v>330000</v>
      </c>
      <c r="E268" s="358">
        <f>E258+E263</f>
        <v>330000</v>
      </c>
    </row>
    <row r="269" spans="1:5" ht="25.5" customHeight="1" thickBot="1" x14ac:dyDescent="0.25">
      <c r="A269" s="374" t="s">
        <v>33</v>
      </c>
      <c r="B269" s="374"/>
      <c r="C269" s="378" t="s">
        <v>306</v>
      </c>
      <c r="D269" s="1493"/>
      <c r="E269" s="1494"/>
    </row>
    <row r="270" spans="1:5" ht="18" customHeight="1" thickBot="1" x14ac:dyDescent="0.25">
      <c r="A270" s="368" t="s">
        <v>15</v>
      </c>
      <c r="B270" s="1470"/>
      <c r="C270" s="1471"/>
      <c r="D270" s="1471"/>
      <c r="E270" s="1472"/>
    </row>
    <row r="271" spans="1:5" ht="18" customHeight="1" thickBot="1" x14ac:dyDescent="0.25">
      <c r="A271" s="368" t="s">
        <v>16</v>
      </c>
      <c r="B271" s="1487"/>
      <c r="C271" s="1488"/>
      <c r="D271" s="1488"/>
      <c r="E271" s="1489"/>
    </row>
    <row r="272" spans="1:5" ht="18" customHeight="1" x14ac:dyDescent="0.2">
      <c r="A272" s="1464"/>
      <c r="B272" s="365">
        <v>2018</v>
      </c>
      <c r="C272" s="365">
        <v>2019</v>
      </c>
      <c r="D272" s="365">
        <v>2020</v>
      </c>
      <c r="E272" s="365">
        <v>2021</v>
      </c>
    </row>
    <row r="273" spans="1:5" ht="18" customHeight="1" thickBot="1" x14ac:dyDescent="0.25">
      <c r="A273" s="1465"/>
      <c r="B273" s="364" t="s">
        <v>8</v>
      </c>
      <c r="C273" s="364" t="s">
        <v>9</v>
      </c>
      <c r="D273" s="364" t="s">
        <v>9</v>
      </c>
      <c r="E273" s="364" t="s">
        <v>9</v>
      </c>
    </row>
    <row r="274" spans="1:5" ht="18" customHeight="1" thickBot="1" x14ac:dyDescent="0.25">
      <c r="A274" s="368" t="s">
        <v>17</v>
      </c>
      <c r="B274" s="368"/>
      <c r="C274" s="368"/>
      <c r="D274" s="368"/>
      <c r="E274" s="368"/>
    </row>
    <row r="275" spans="1:5" ht="18" customHeight="1" thickBot="1" x14ac:dyDescent="0.25">
      <c r="A275" s="368" t="s">
        <v>18</v>
      </c>
      <c r="B275" s="369"/>
      <c r="C275" s="369"/>
      <c r="D275" s="369"/>
      <c r="E275" s="369"/>
    </row>
    <row r="276" spans="1:5" ht="18" customHeight="1" thickBot="1" x14ac:dyDescent="0.25">
      <c r="A276" s="368" t="s">
        <v>19</v>
      </c>
      <c r="B276" s="369" t="e">
        <f>B275/B274</f>
        <v>#DIV/0!</v>
      </c>
      <c r="C276" s="369" t="e">
        <f>C275/C274</f>
        <v>#DIV/0!</v>
      </c>
      <c r="D276" s="369" t="e">
        <f>D275/D274</f>
        <v>#DIV/0!</v>
      </c>
      <c r="E276" s="369" t="e">
        <f>E275/E274</f>
        <v>#DIV/0!</v>
      </c>
    </row>
    <row r="277" spans="1:5" ht="18" customHeight="1" thickBot="1" x14ac:dyDescent="0.25">
      <c r="A277" s="368" t="s">
        <v>20</v>
      </c>
      <c r="B277" s="367" t="s">
        <v>21</v>
      </c>
      <c r="C277" s="366" t="e">
        <f t="shared" ref="C277:E279" si="8">C274/B274-1</f>
        <v>#DIV/0!</v>
      </c>
      <c r="D277" s="366" t="e">
        <f t="shared" si="8"/>
        <v>#DIV/0!</v>
      </c>
      <c r="E277" s="366" t="e">
        <f t="shared" si="8"/>
        <v>#DIV/0!</v>
      </c>
    </row>
    <row r="278" spans="1:5" ht="18" customHeight="1" thickBot="1" x14ac:dyDescent="0.25">
      <c r="A278" s="368" t="s">
        <v>22</v>
      </c>
      <c r="B278" s="367" t="s">
        <v>21</v>
      </c>
      <c r="C278" s="366" t="e">
        <f t="shared" si="8"/>
        <v>#DIV/0!</v>
      </c>
      <c r="D278" s="366" t="e">
        <f t="shared" si="8"/>
        <v>#DIV/0!</v>
      </c>
      <c r="E278" s="366" t="e">
        <f t="shared" si="8"/>
        <v>#DIV/0!</v>
      </c>
    </row>
    <row r="279" spans="1:5" ht="18" customHeight="1" thickBot="1" x14ac:dyDescent="0.25">
      <c r="A279" s="368" t="s">
        <v>23</v>
      </c>
      <c r="B279" s="367" t="s">
        <v>21</v>
      </c>
      <c r="C279" s="366" t="e">
        <f t="shared" si="8"/>
        <v>#DIV/0!</v>
      </c>
      <c r="D279" s="366" t="e">
        <f t="shared" si="8"/>
        <v>#DIV/0!</v>
      </c>
      <c r="E279" s="366" t="e">
        <f t="shared" si="8"/>
        <v>#DIV/0!</v>
      </c>
    </row>
    <row r="280" spans="1:5" ht="18" customHeight="1" thickBot="1" x14ac:dyDescent="0.25">
      <c r="A280" s="1476" t="s">
        <v>851</v>
      </c>
      <c r="B280" s="1477"/>
      <c r="C280" s="1477"/>
      <c r="D280" s="1477"/>
      <c r="E280" s="1478"/>
    </row>
    <row r="281" spans="1:5" ht="18" customHeight="1" x14ac:dyDescent="0.2">
      <c r="A281" s="1464"/>
      <c r="B281" s="365">
        <v>2019</v>
      </c>
      <c r="C281" s="365">
        <v>2020</v>
      </c>
      <c r="D281" s="365">
        <v>2021</v>
      </c>
      <c r="E281" s="365">
        <v>2022</v>
      </c>
    </row>
    <row r="282" spans="1:5" ht="18" customHeight="1" thickBot="1" x14ac:dyDescent="0.25">
      <c r="A282" s="1465"/>
      <c r="B282" s="364" t="s">
        <v>8</v>
      </c>
      <c r="C282" s="364" t="s">
        <v>9</v>
      </c>
      <c r="D282" s="364" t="s">
        <v>9</v>
      </c>
      <c r="E282" s="364" t="s">
        <v>9</v>
      </c>
    </row>
    <row r="283" spans="1:5" ht="18" customHeight="1" thickBot="1" x14ac:dyDescent="0.25">
      <c r="A283" s="357" t="s">
        <v>42</v>
      </c>
      <c r="B283" s="354">
        <f>B284+B285+B286+B287</f>
        <v>0</v>
      </c>
      <c r="C283" s="354">
        <f>C284+C285+C286+C287</f>
        <v>0</v>
      </c>
      <c r="D283" s="354">
        <f>D284+D285+D286+D287</f>
        <v>0</v>
      </c>
      <c r="E283" s="354">
        <f>E284+E285+E286+E287</f>
        <v>0</v>
      </c>
    </row>
    <row r="284" spans="1:5" ht="18" customHeight="1" thickBot="1" x14ac:dyDescent="0.25">
      <c r="A284" s="355" t="s">
        <v>296</v>
      </c>
      <c r="B284" s="354"/>
      <c r="C284" s="354"/>
      <c r="D284" s="354"/>
      <c r="E284" s="354"/>
    </row>
    <row r="285" spans="1:5" ht="18" customHeight="1" thickBot="1" x14ac:dyDescent="0.25">
      <c r="A285" s="355" t="s">
        <v>311</v>
      </c>
      <c r="B285" s="354"/>
      <c r="C285" s="354"/>
      <c r="D285" s="354"/>
      <c r="E285" s="354"/>
    </row>
    <row r="286" spans="1:5" ht="18" customHeight="1" thickBot="1" x14ac:dyDescent="0.25">
      <c r="A286" s="355" t="s">
        <v>312</v>
      </c>
      <c r="B286" s="354"/>
      <c r="C286" s="354"/>
      <c r="D286" s="354"/>
      <c r="E286" s="354"/>
    </row>
    <row r="287" spans="1:5" ht="18" customHeight="1" thickBot="1" x14ac:dyDescent="0.25">
      <c r="A287" s="355" t="s">
        <v>313</v>
      </c>
      <c r="B287" s="354"/>
      <c r="C287" s="354"/>
      <c r="D287" s="354"/>
      <c r="E287" s="354"/>
    </row>
    <row r="288" spans="1:5" ht="18" customHeight="1" thickBot="1" x14ac:dyDescent="0.25">
      <c r="A288" s="357" t="s">
        <v>43</v>
      </c>
      <c r="B288" s="358">
        <f>B289+B290+B291+B292</f>
        <v>0</v>
      </c>
      <c r="C288" s="358">
        <f>C289+C290+C291+C292</f>
        <v>0</v>
      </c>
      <c r="D288" s="358">
        <f>D289+D290+D291+D292</f>
        <v>0</v>
      </c>
      <c r="E288" s="358">
        <f>E289+E290+E291+E292</f>
        <v>0</v>
      </c>
    </row>
    <row r="289" spans="1:5" ht="18" customHeight="1" thickBot="1" x14ac:dyDescent="0.25">
      <c r="A289" s="355" t="s">
        <v>296</v>
      </c>
      <c r="B289" s="358"/>
      <c r="C289" s="354"/>
      <c r="D289" s="354"/>
      <c r="E289" s="354"/>
    </row>
    <row r="290" spans="1:5" ht="18" customHeight="1" thickBot="1" x14ac:dyDescent="0.25">
      <c r="A290" s="355" t="s">
        <v>311</v>
      </c>
      <c r="B290" s="358"/>
      <c r="C290" s="354"/>
      <c r="D290" s="354"/>
      <c r="E290" s="354"/>
    </row>
    <row r="291" spans="1:5" ht="18" customHeight="1" thickBot="1" x14ac:dyDescent="0.25">
      <c r="A291" s="355" t="s">
        <v>312</v>
      </c>
      <c r="B291" s="358"/>
      <c r="C291" s="354"/>
      <c r="D291" s="354"/>
      <c r="E291" s="354"/>
    </row>
    <row r="292" spans="1:5" ht="18" customHeight="1" thickBot="1" x14ac:dyDescent="0.25">
      <c r="A292" s="355" t="s">
        <v>313</v>
      </c>
      <c r="B292" s="358"/>
      <c r="C292" s="354"/>
      <c r="D292" s="354"/>
      <c r="E292" s="354"/>
    </row>
    <row r="293" spans="1:5" ht="18" customHeight="1" thickBot="1" x14ac:dyDescent="0.25">
      <c r="A293" s="377" t="s">
        <v>315</v>
      </c>
      <c r="B293" s="358">
        <f>B283+B288</f>
        <v>0</v>
      </c>
      <c r="C293" s="358">
        <f>C283+C288</f>
        <v>0</v>
      </c>
      <c r="D293" s="358">
        <f>D283+D288</f>
        <v>0</v>
      </c>
      <c r="E293" s="358">
        <f>E283+E288</f>
        <v>0</v>
      </c>
    </row>
    <row r="294" spans="1:5" ht="37.5" customHeight="1" thickBot="1" x14ac:dyDescent="0.25">
      <c r="A294" s="374" t="s">
        <v>56</v>
      </c>
      <c r="B294" s="1498" t="s">
        <v>341</v>
      </c>
      <c r="C294" s="1499"/>
      <c r="D294" s="1500"/>
      <c r="E294" s="1501"/>
    </row>
    <row r="295" spans="1:5" ht="60.75" customHeight="1" thickBot="1" x14ac:dyDescent="0.25">
      <c r="A295" s="374" t="s">
        <v>179</v>
      </c>
      <c r="B295" s="376" t="s">
        <v>850</v>
      </c>
      <c r="C295" s="372" t="s">
        <v>306</v>
      </c>
      <c r="D295" s="371"/>
      <c r="E295" s="370" t="s">
        <v>849</v>
      </c>
    </row>
    <row r="296" spans="1:5" ht="62.25" customHeight="1" thickBot="1" x14ac:dyDescent="0.25">
      <c r="A296" s="368" t="s">
        <v>15</v>
      </c>
      <c r="B296" s="1470" t="s">
        <v>342</v>
      </c>
      <c r="C296" s="1471"/>
      <c r="D296" s="1471"/>
      <c r="E296" s="1472"/>
    </row>
    <row r="297" spans="1:5" ht="18" customHeight="1" thickBot="1" x14ac:dyDescent="0.25">
      <c r="A297" s="368" t="s">
        <v>16</v>
      </c>
      <c r="B297" s="1487"/>
      <c r="C297" s="1488"/>
      <c r="D297" s="1488"/>
      <c r="E297" s="1489"/>
    </row>
    <row r="298" spans="1:5" ht="18" customHeight="1" x14ac:dyDescent="0.2">
      <c r="A298" s="1464"/>
      <c r="B298" s="365">
        <v>2019</v>
      </c>
      <c r="C298" s="365">
        <v>2020</v>
      </c>
      <c r="D298" s="365">
        <v>2021</v>
      </c>
      <c r="E298" s="365">
        <v>2022</v>
      </c>
    </row>
    <row r="299" spans="1:5" ht="18" customHeight="1" thickBot="1" x14ac:dyDescent="0.25">
      <c r="A299" s="1465"/>
      <c r="B299" s="364" t="s">
        <v>8</v>
      </c>
      <c r="C299" s="364" t="s">
        <v>9</v>
      </c>
      <c r="D299" s="364" t="s">
        <v>9</v>
      </c>
      <c r="E299" s="364" t="s">
        <v>9</v>
      </c>
    </row>
    <row r="300" spans="1:5" ht="18" customHeight="1" thickBot="1" x14ac:dyDescent="0.25">
      <c r="A300" s="368" t="s">
        <v>17</v>
      </c>
      <c r="B300" s="368"/>
      <c r="C300" s="368"/>
      <c r="D300" s="368"/>
      <c r="E300" s="368"/>
    </row>
    <row r="301" spans="1:5" ht="18" customHeight="1" thickBot="1" x14ac:dyDescent="0.25">
      <c r="A301" s="368" t="s">
        <v>18</v>
      </c>
      <c r="B301" s="369">
        <v>188000</v>
      </c>
      <c r="C301" s="369"/>
      <c r="D301" s="369"/>
      <c r="E301" s="369"/>
    </row>
    <row r="302" spans="1:5" ht="18" customHeight="1" thickBot="1" x14ac:dyDescent="0.25">
      <c r="A302" s="368" t="s">
        <v>19</v>
      </c>
      <c r="B302" s="369">
        <v>188000</v>
      </c>
      <c r="C302" s="369" t="e">
        <f>C301/C300</f>
        <v>#DIV/0!</v>
      </c>
      <c r="D302" s="369" t="e">
        <f>D301/D300</f>
        <v>#DIV/0!</v>
      </c>
      <c r="E302" s="369" t="e">
        <f>E301/E300</f>
        <v>#DIV/0!</v>
      </c>
    </row>
    <row r="303" spans="1:5" ht="18" customHeight="1" thickBot="1" x14ac:dyDescent="0.25">
      <c r="A303" s="368" t="s">
        <v>20</v>
      </c>
      <c r="B303" s="367" t="s">
        <v>21</v>
      </c>
      <c r="C303" s="366" t="e">
        <f t="shared" ref="C303:E305" si="9">C300/B300-1</f>
        <v>#DIV/0!</v>
      </c>
      <c r="D303" s="366" t="e">
        <f t="shared" si="9"/>
        <v>#DIV/0!</v>
      </c>
      <c r="E303" s="366" t="e">
        <f t="shared" si="9"/>
        <v>#DIV/0!</v>
      </c>
    </row>
    <row r="304" spans="1:5" ht="18" customHeight="1" thickBot="1" x14ac:dyDescent="0.25">
      <c r="A304" s="368" t="s">
        <v>22</v>
      </c>
      <c r="B304" s="367" t="s">
        <v>21</v>
      </c>
      <c r="C304" s="366">
        <f t="shared" si="9"/>
        <v>-1</v>
      </c>
      <c r="D304" s="366" t="e">
        <f t="shared" si="9"/>
        <v>#DIV/0!</v>
      </c>
      <c r="E304" s="366" t="e">
        <f t="shared" si="9"/>
        <v>#DIV/0!</v>
      </c>
    </row>
    <row r="305" spans="1:5" ht="18" customHeight="1" thickBot="1" x14ac:dyDescent="0.25">
      <c r="A305" s="368" t="s">
        <v>23</v>
      </c>
      <c r="B305" s="367" t="s">
        <v>21</v>
      </c>
      <c r="C305" s="366" t="e">
        <f t="shared" si="9"/>
        <v>#DIV/0!</v>
      </c>
      <c r="D305" s="366" t="e">
        <f t="shared" si="9"/>
        <v>#DIV/0!</v>
      </c>
      <c r="E305" s="366" t="e">
        <f t="shared" si="9"/>
        <v>#DIV/0!</v>
      </c>
    </row>
    <row r="306" spans="1:5" ht="18" customHeight="1" thickBot="1" x14ac:dyDescent="0.25">
      <c r="A306" s="1476" t="s">
        <v>848</v>
      </c>
      <c r="B306" s="1477"/>
      <c r="C306" s="1477"/>
      <c r="D306" s="1477"/>
      <c r="E306" s="1478"/>
    </row>
    <row r="307" spans="1:5" ht="18" customHeight="1" x14ac:dyDescent="0.2">
      <c r="A307" s="1464"/>
      <c r="B307" s="365">
        <v>2019</v>
      </c>
      <c r="C307" s="365">
        <v>2020</v>
      </c>
      <c r="D307" s="365">
        <v>2021</v>
      </c>
      <c r="E307" s="365">
        <v>2022</v>
      </c>
    </row>
    <row r="308" spans="1:5" ht="18" customHeight="1" thickBot="1" x14ac:dyDescent="0.25">
      <c r="A308" s="1465"/>
      <c r="B308" s="364" t="s">
        <v>8</v>
      </c>
      <c r="C308" s="364" t="s">
        <v>9</v>
      </c>
      <c r="D308" s="364" t="s">
        <v>9</v>
      </c>
      <c r="E308" s="364" t="s">
        <v>9</v>
      </c>
    </row>
    <row r="309" spans="1:5" ht="18" customHeight="1" thickBot="1" x14ac:dyDescent="0.25">
      <c r="A309" s="357" t="s">
        <v>42</v>
      </c>
      <c r="B309" s="354">
        <f>B310+B311+B312+B313</f>
        <v>0</v>
      </c>
      <c r="C309" s="354">
        <f>C310+C311+C312+C313</f>
        <v>0</v>
      </c>
      <c r="D309" s="354">
        <f>D310+D311+D312+D313</f>
        <v>0</v>
      </c>
      <c r="E309" s="354">
        <f>E310+E311+E312+E313</f>
        <v>0</v>
      </c>
    </row>
    <row r="310" spans="1:5" ht="18" customHeight="1" thickBot="1" x14ac:dyDescent="0.25">
      <c r="A310" s="355" t="s">
        <v>296</v>
      </c>
      <c r="B310" s="354"/>
      <c r="C310" s="354"/>
      <c r="D310" s="354"/>
      <c r="E310" s="354"/>
    </row>
    <row r="311" spans="1:5" ht="18" customHeight="1" thickBot="1" x14ac:dyDescent="0.25">
      <c r="A311" s="355" t="s">
        <v>311</v>
      </c>
      <c r="B311" s="354"/>
      <c r="C311" s="354"/>
      <c r="D311" s="354"/>
      <c r="E311" s="354"/>
    </row>
    <row r="312" spans="1:5" ht="18" customHeight="1" thickBot="1" x14ac:dyDescent="0.25">
      <c r="A312" s="355" t="s">
        <v>312</v>
      </c>
      <c r="B312" s="354"/>
      <c r="C312" s="354"/>
      <c r="D312" s="354"/>
      <c r="E312" s="354"/>
    </row>
    <row r="313" spans="1:5" ht="18" customHeight="1" thickBot="1" x14ac:dyDescent="0.25">
      <c r="A313" s="355" t="s">
        <v>313</v>
      </c>
      <c r="B313" s="354"/>
      <c r="C313" s="354"/>
      <c r="D313" s="354"/>
      <c r="E313" s="354"/>
    </row>
    <row r="314" spans="1:5" ht="18" customHeight="1" thickBot="1" x14ac:dyDescent="0.25">
      <c r="A314" s="357" t="s">
        <v>43</v>
      </c>
      <c r="B314" s="358">
        <f>B315+B316+B317+B318</f>
        <v>188000</v>
      </c>
      <c r="C314" s="358">
        <f>C315+C316+C317+C318</f>
        <v>0</v>
      </c>
      <c r="D314" s="358">
        <f>D315+D316+D317+D318</f>
        <v>0</v>
      </c>
      <c r="E314" s="358">
        <f>E315+E316+E317+E318</f>
        <v>0</v>
      </c>
    </row>
    <row r="315" spans="1:5" ht="18" customHeight="1" thickBot="1" x14ac:dyDescent="0.25">
      <c r="A315" s="355" t="s">
        <v>296</v>
      </c>
      <c r="B315" s="358"/>
      <c r="C315" s="354"/>
      <c r="D315" s="354"/>
      <c r="E315" s="354"/>
    </row>
    <row r="316" spans="1:5" ht="18" customHeight="1" thickBot="1" x14ac:dyDescent="0.25">
      <c r="A316" s="355" t="s">
        <v>311</v>
      </c>
      <c r="B316" s="358">
        <v>165000</v>
      </c>
      <c r="C316" s="354"/>
      <c r="D316" s="354"/>
      <c r="E316" s="354"/>
    </row>
    <row r="317" spans="1:5" ht="18" customHeight="1" thickBot="1" x14ac:dyDescent="0.25">
      <c r="A317" s="355" t="s">
        <v>312</v>
      </c>
      <c r="B317" s="358"/>
      <c r="C317" s="354"/>
      <c r="D317" s="354"/>
      <c r="E317" s="354"/>
    </row>
    <row r="318" spans="1:5" ht="18" customHeight="1" thickBot="1" x14ac:dyDescent="0.25">
      <c r="A318" s="355" t="s">
        <v>313</v>
      </c>
      <c r="B318" s="358">
        <v>23000</v>
      </c>
      <c r="C318" s="354"/>
      <c r="D318" s="354"/>
      <c r="E318" s="354"/>
    </row>
    <row r="319" spans="1:5" ht="18" customHeight="1" thickBot="1" x14ac:dyDescent="0.25">
      <c r="A319" s="363" t="s">
        <v>318</v>
      </c>
      <c r="B319" s="358">
        <f>B309+B314</f>
        <v>188000</v>
      </c>
      <c r="C319" s="358">
        <f>C309+C314</f>
        <v>0</v>
      </c>
      <c r="D319" s="358">
        <f>D309+D314</f>
        <v>0</v>
      </c>
      <c r="E319" s="358">
        <f>E309+E314</f>
        <v>0</v>
      </c>
    </row>
    <row r="320" spans="1:5" ht="18" customHeight="1" thickBot="1" x14ac:dyDescent="0.25">
      <c r="A320" s="375" t="s">
        <v>45</v>
      </c>
      <c r="B320" s="1491"/>
      <c r="C320" s="1493"/>
      <c r="D320" s="1493"/>
      <c r="E320" s="1494"/>
    </row>
    <row r="321" spans="1:5" ht="34.5" customHeight="1" thickBot="1" x14ac:dyDescent="0.25">
      <c r="A321" s="374" t="s">
        <v>74</v>
      </c>
      <c r="B321" s="373"/>
      <c r="C321" s="372" t="s">
        <v>306</v>
      </c>
      <c r="D321" s="371"/>
      <c r="E321" s="370"/>
    </row>
    <row r="322" spans="1:5" ht="18" customHeight="1" thickBot="1" x14ac:dyDescent="0.25">
      <c r="A322" s="368" t="s">
        <v>15</v>
      </c>
      <c r="B322" s="1470"/>
      <c r="C322" s="1471"/>
      <c r="D322" s="1471"/>
      <c r="E322" s="1472"/>
    </row>
    <row r="323" spans="1:5" ht="18" customHeight="1" thickBot="1" x14ac:dyDescent="0.25">
      <c r="A323" s="368" t="s">
        <v>16</v>
      </c>
      <c r="B323" s="1487"/>
      <c r="C323" s="1488"/>
      <c r="D323" s="1488"/>
      <c r="E323" s="1489"/>
    </row>
    <row r="324" spans="1:5" ht="18" customHeight="1" x14ac:dyDescent="0.2">
      <c r="A324" s="1464"/>
      <c r="B324" s="365">
        <v>2019</v>
      </c>
      <c r="C324" s="365">
        <v>2020</v>
      </c>
      <c r="D324" s="365">
        <v>2021</v>
      </c>
      <c r="E324" s="365">
        <v>2022</v>
      </c>
    </row>
    <row r="325" spans="1:5" ht="18" customHeight="1" thickBot="1" x14ac:dyDescent="0.25">
      <c r="A325" s="1465"/>
      <c r="B325" s="364" t="s">
        <v>8</v>
      </c>
      <c r="C325" s="364" t="s">
        <v>9</v>
      </c>
      <c r="D325" s="364" t="s">
        <v>9</v>
      </c>
      <c r="E325" s="364" t="s">
        <v>9</v>
      </c>
    </row>
    <row r="326" spans="1:5" ht="18" customHeight="1" thickBot="1" x14ac:dyDescent="0.25">
      <c r="A326" s="368" t="s">
        <v>17</v>
      </c>
      <c r="B326" s="368"/>
      <c r="C326" s="368"/>
      <c r="D326" s="368"/>
      <c r="E326" s="368"/>
    </row>
    <row r="327" spans="1:5" ht="18" customHeight="1" thickBot="1" x14ac:dyDescent="0.25">
      <c r="A327" s="368" t="s">
        <v>18</v>
      </c>
      <c r="B327" s="369">
        <f>B345</f>
        <v>0</v>
      </c>
      <c r="C327" s="369">
        <f>C345</f>
        <v>0</v>
      </c>
      <c r="D327" s="369">
        <f>D345</f>
        <v>0</v>
      </c>
      <c r="E327" s="369">
        <f>E345</f>
        <v>0</v>
      </c>
    </row>
    <row r="328" spans="1:5" ht="18" customHeight="1" thickBot="1" x14ac:dyDescent="0.25">
      <c r="A328" s="368" t="s">
        <v>19</v>
      </c>
      <c r="B328" s="369" t="e">
        <f>B327/B326</f>
        <v>#DIV/0!</v>
      </c>
      <c r="C328" s="369" t="e">
        <f>C327/C326</f>
        <v>#DIV/0!</v>
      </c>
      <c r="D328" s="369" t="e">
        <f>D327/D326</f>
        <v>#DIV/0!</v>
      </c>
      <c r="E328" s="369" t="e">
        <f>E327/E326</f>
        <v>#DIV/0!</v>
      </c>
    </row>
    <row r="329" spans="1:5" ht="18" customHeight="1" thickBot="1" x14ac:dyDescent="0.25">
      <c r="A329" s="368" t="s">
        <v>20</v>
      </c>
      <c r="B329" s="367" t="s">
        <v>21</v>
      </c>
      <c r="C329" s="366" t="e">
        <f t="shared" ref="C329:E331" si="10">C326/B326-1</f>
        <v>#DIV/0!</v>
      </c>
      <c r="D329" s="366" t="e">
        <f t="shared" si="10"/>
        <v>#DIV/0!</v>
      </c>
      <c r="E329" s="366" t="e">
        <f t="shared" si="10"/>
        <v>#DIV/0!</v>
      </c>
    </row>
    <row r="330" spans="1:5" ht="18" customHeight="1" thickBot="1" x14ac:dyDescent="0.25">
      <c r="A330" s="368" t="s">
        <v>22</v>
      </c>
      <c r="B330" s="367" t="s">
        <v>21</v>
      </c>
      <c r="C330" s="366" t="e">
        <f t="shared" si="10"/>
        <v>#DIV/0!</v>
      </c>
      <c r="D330" s="366" t="e">
        <f t="shared" si="10"/>
        <v>#DIV/0!</v>
      </c>
      <c r="E330" s="366" t="e">
        <f t="shared" si="10"/>
        <v>#DIV/0!</v>
      </c>
    </row>
    <row r="331" spans="1:5" ht="18" customHeight="1" thickBot="1" x14ac:dyDescent="0.25">
      <c r="A331" s="368" t="s">
        <v>23</v>
      </c>
      <c r="B331" s="367" t="s">
        <v>21</v>
      </c>
      <c r="C331" s="366" t="e">
        <f t="shared" si="10"/>
        <v>#DIV/0!</v>
      </c>
      <c r="D331" s="366" t="e">
        <f t="shared" si="10"/>
        <v>#DIV/0!</v>
      </c>
      <c r="E331" s="366" t="e">
        <f t="shared" si="10"/>
        <v>#DIV/0!</v>
      </c>
    </row>
    <row r="332" spans="1:5" ht="18" customHeight="1" thickBot="1" x14ac:dyDescent="0.25">
      <c r="A332" s="1476" t="s">
        <v>847</v>
      </c>
      <c r="B332" s="1477"/>
      <c r="C332" s="1477"/>
      <c r="D332" s="1477"/>
      <c r="E332" s="1478"/>
    </row>
    <row r="333" spans="1:5" ht="18" customHeight="1" x14ac:dyDescent="0.2">
      <c r="A333" s="1464"/>
      <c r="B333" s="365">
        <v>2019</v>
      </c>
      <c r="C333" s="365">
        <v>2020</v>
      </c>
      <c r="D333" s="365">
        <v>2021</v>
      </c>
      <c r="E333" s="365">
        <v>2022</v>
      </c>
    </row>
    <row r="334" spans="1:5" ht="18" customHeight="1" thickBot="1" x14ac:dyDescent="0.25">
      <c r="A334" s="1465"/>
      <c r="B334" s="364" t="s">
        <v>8</v>
      </c>
      <c r="C334" s="364" t="s">
        <v>9</v>
      </c>
      <c r="D334" s="364" t="s">
        <v>9</v>
      </c>
      <c r="E334" s="364" t="s">
        <v>9</v>
      </c>
    </row>
    <row r="335" spans="1:5" ht="18" customHeight="1" thickBot="1" x14ac:dyDescent="0.25">
      <c r="A335" s="357" t="s">
        <v>42</v>
      </c>
      <c r="B335" s="354">
        <f>B336+B337+B338+B339</f>
        <v>0</v>
      </c>
      <c r="C335" s="354">
        <f>C336+C337+C338+C339</f>
        <v>0</v>
      </c>
      <c r="D335" s="354">
        <f>D336+D337+D338+D339</f>
        <v>0</v>
      </c>
      <c r="E335" s="354">
        <f>E336+E337+E338+E339</f>
        <v>0</v>
      </c>
    </row>
    <row r="336" spans="1:5" ht="18" customHeight="1" thickBot="1" x14ac:dyDescent="0.25">
      <c r="A336" s="355" t="s">
        <v>296</v>
      </c>
      <c r="B336" s="354"/>
      <c r="C336" s="354"/>
      <c r="D336" s="354"/>
      <c r="E336" s="354"/>
    </row>
    <row r="337" spans="1:5" ht="18" customHeight="1" thickBot="1" x14ac:dyDescent="0.25">
      <c r="A337" s="355" t="s">
        <v>311</v>
      </c>
      <c r="B337" s="354"/>
      <c r="C337" s="354"/>
      <c r="D337" s="354"/>
      <c r="E337" s="354"/>
    </row>
    <row r="338" spans="1:5" ht="18" customHeight="1" thickBot="1" x14ac:dyDescent="0.25">
      <c r="A338" s="355" t="s">
        <v>312</v>
      </c>
      <c r="B338" s="354"/>
      <c r="C338" s="354"/>
      <c r="D338" s="354"/>
      <c r="E338" s="354"/>
    </row>
    <row r="339" spans="1:5" ht="18" customHeight="1" thickBot="1" x14ac:dyDescent="0.25">
      <c r="A339" s="355" t="s">
        <v>313</v>
      </c>
      <c r="B339" s="354"/>
      <c r="C339" s="354"/>
      <c r="D339" s="354"/>
      <c r="E339" s="354"/>
    </row>
    <row r="340" spans="1:5" ht="18" customHeight="1" thickBot="1" x14ac:dyDescent="0.25">
      <c r="A340" s="357" t="s">
        <v>43</v>
      </c>
      <c r="B340" s="358">
        <f>B341+B342+B343+B344</f>
        <v>0</v>
      </c>
      <c r="C340" s="358">
        <f>C341+C342+C343+C344</f>
        <v>0</v>
      </c>
      <c r="D340" s="358">
        <f>D341+D342+D343+D344</f>
        <v>0</v>
      </c>
      <c r="E340" s="358">
        <f>E341+E342+E343+E344</f>
        <v>0</v>
      </c>
    </row>
    <row r="341" spans="1:5" ht="18" customHeight="1" thickBot="1" x14ac:dyDescent="0.25">
      <c r="A341" s="355" t="s">
        <v>296</v>
      </c>
      <c r="B341" s="358"/>
      <c r="C341" s="358"/>
      <c r="D341" s="358"/>
      <c r="E341" s="358"/>
    </row>
    <row r="342" spans="1:5" ht="18" customHeight="1" thickBot="1" x14ac:dyDescent="0.25">
      <c r="A342" s="355" t="s">
        <v>311</v>
      </c>
      <c r="B342" s="358"/>
      <c r="C342" s="358"/>
      <c r="D342" s="358"/>
      <c r="E342" s="358"/>
    </row>
    <row r="343" spans="1:5" ht="18" customHeight="1" thickBot="1" x14ac:dyDescent="0.25">
      <c r="A343" s="355" t="s">
        <v>312</v>
      </c>
      <c r="B343" s="358"/>
      <c r="C343" s="358"/>
      <c r="D343" s="358"/>
      <c r="E343" s="358"/>
    </row>
    <row r="344" spans="1:5" ht="18" customHeight="1" thickBot="1" x14ac:dyDescent="0.25">
      <c r="A344" s="355" t="s">
        <v>313</v>
      </c>
      <c r="B344" s="358"/>
      <c r="C344" s="358"/>
      <c r="D344" s="358"/>
      <c r="E344" s="358"/>
    </row>
    <row r="345" spans="1:5" ht="18" customHeight="1" thickBot="1" x14ac:dyDescent="0.25">
      <c r="A345" s="363" t="s">
        <v>53</v>
      </c>
      <c r="B345" s="358">
        <f>B335+B340</f>
        <v>0</v>
      </c>
      <c r="C345" s="358">
        <f>C335+C340</f>
        <v>0</v>
      </c>
      <c r="D345" s="358">
        <f>D335+D340</f>
        <v>0</v>
      </c>
      <c r="E345" s="358">
        <f>E335+E340</f>
        <v>0</v>
      </c>
    </row>
    <row r="346" spans="1:5" ht="18" customHeight="1" thickBot="1" x14ac:dyDescent="0.25">
      <c r="A346" s="362"/>
      <c r="B346" s="361"/>
      <c r="C346" s="361"/>
      <c r="D346" s="361"/>
      <c r="E346" s="361"/>
    </row>
    <row r="347" spans="1:5" ht="36" customHeight="1" thickBot="1" x14ac:dyDescent="0.25">
      <c r="A347" s="360" t="s">
        <v>57</v>
      </c>
      <c r="B347" s="359">
        <f>+B221+B145+B67+B30+B170+B104+B327+B301+B275+B250+B195</f>
        <v>1000000</v>
      </c>
      <c r="C347" s="359">
        <f>+C221+C145+C67+C30+C170+C104+C327+C301+C275+C250+C195</f>
        <v>775000</v>
      </c>
      <c r="D347" s="359">
        <f>+D221+D145+D67+D30+D170+D104+D327+D301+D275+D250+D195</f>
        <v>910000</v>
      </c>
      <c r="E347" s="359">
        <f>+E221+E145+E67+E30+E170+E104+E327+E301+E275+E250+E195</f>
        <v>925000</v>
      </c>
    </row>
    <row r="348" spans="1:5" ht="39.75" customHeight="1" thickBot="1" x14ac:dyDescent="0.25">
      <c r="A348" s="360" t="s">
        <v>58</v>
      </c>
      <c r="B348" s="359">
        <f>+B239+B213+B133+B96+B59+B345+B319+B293+B268+B188+B163</f>
        <v>1000000</v>
      </c>
      <c r="C348" s="359">
        <f>+C239+C213+C133+C96+C59+C345+C319+C293+C268+C188+C163</f>
        <v>775000</v>
      </c>
      <c r="D348" s="359">
        <f>+D239+D213+D133+D96+D59+D345+D319+D293+D268+D188+D163</f>
        <v>910000</v>
      </c>
      <c r="E348" s="359">
        <f>+E239+E213+E133+E96+E59+E345+E319+E293+E268+E188+E163</f>
        <v>925000</v>
      </c>
    </row>
    <row r="349" spans="1:5" ht="18" customHeight="1" thickBot="1" x14ac:dyDescent="0.25">
      <c r="A349" s="357" t="s">
        <v>24</v>
      </c>
      <c r="B349" s="356">
        <f>B350+B351</f>
        <v>228000</v>
      </c>
      <c r="C349" s="356">
        <f>C350+C351</f>
        <v>228000</v>
      </c>
      <c r="D349" s="356">
        <f>D350+D351</f>
        <v>228000</v>
      </c>
      <c r="E349" s="356">
        <f>E350+E351</f>
        <v>228000</v>
      </c>
    </row>
    <row r="350" spans="1:5" ht="18" customHeight="1" thickBot="1" x14ac:dyDescent="0.25">
      <c r="A350" s="355" t="s">
        <v>296</v>
      </c>
      <c r="B350" s="358">
        <f t="shared" ref="B350:E351" si="11">B39+B76+B113</f>
        <v>228000</v>
      </c>
      <c r="C350" s="358">
        <f t="shared" si="11"/>
        <v>228000</v>
      </c>
      <c r="D350" s="358">
        <f t="shared" si="11"/>
        <v>228000</v>
      </c>
      <c r="E350" s="358">
        <f t="shared" si="11"/>
        <v>228000</v>
      </c>
    </row>
    <row r="351" spans="1:5" ht="18" customHeight="1" thickBot="1" x14ac:dyDescent="0.25">
      <c r="A351" s="355" t="s">
        <v>319</v>
      </c>
      <c r="B351" s="358">
        <f t="shared" si="11"/>
        <v>0</v>
      </c>
      <c r="C351" s="358">
        <f t="shared" si="11"/>
        <v>0</v>
      </c>
      <c r="D351" s="358">
        <f t="shared" si="11"/>
        <v>0</v>
      </c>
      <c r="E351" s="358">
        <f t="shared" si="11"/>
        <v>0</v>
      </c>
    </row>
    <row r="352" spans="1:5" ht="18" customHeight="1" thickBot="1" x14ac:dyDescent="0.25">
      <c r="A352" s="357" t="s">
        <v>25</v>
      </c>
      <c r="B352" s="356">
        <f>B353+B354</f>
        <v>29000</v>
      </c>
      <c r="C352" s="356">
        <f>C353+C354</f>
        <v>29000</v>
      </c>
      <c r="D352" s="356">
        <f>D353+D354</f>
        <v>29000</v>
      </c>
      <c r="E352" s="356">
        <f>E353+E354</f>
        <v>29000</v>
      </c>
    </row>
    <row r="353" spans="1:5" ht="18" customHeight="1" thickBot="1" x14ac:dyDescent="0.25">
      <c r="A353" s="355" t="s">
        <v>296</v>
      </c>
      <c r="B353" s="354">
        <f>B42+B79+B116</f>
        <v>29000</v>
      </c>
      <c r="C353" s="354">
        <f>C42+C79+C116</f>
        <v>29000</v>
      </c>
      <c r="D353" s="354">
        <f>D42+D79+D116</f>
        <v>29000</v>
      </c>
      <c r="E353" s="354">
        <f>E42+E79+E116</f>
        <v>29000</v>
      </c>
    </row>
    <row r="354" spans="1:5" ht="18" customHeight="1" thickBot="1" x14ac:dyDescent="0.25">
      <c r="A354" s="355" t="s">
        <v>319</v>
      </c>
      <c r="B354" s="358">
        <f>B43+B80+B114</f>
        <v>0</v>
      </c>
      <c r="C354" s="358">
        <f>C43+C80+C114</f>
        <v>0</v>
      </c>
      <c r="D354" s="358">
        <f>D43+D80+D114</f>
        <v>0</v>
      </c>
      <c r="E354" s="358">
        <f>E43+E80+E114</f>
        <v>0</v>
      </c>
    </row>
    <row r="355" spans="1:5" ht="18" customHeight="1" thickBot="1" x14ac:dyDescent="0.25">
      <c r="A355" s="357" t="s">
        <v>26</v>
      </c>
      <c r="B355" s="356">
        <f>B356+B357</f>
        <v>148000</v>
      </c>
      <c r="C355" s="356">
        <f>C356+C357</f>
        <v>153000</v>
      </c>
      <c r="D355" s="356">
        <f>D356+D357</f>
        <v>158000</v>
      </c>
      <c r="E355" s="356">
        <f>E356+E357</f>
        <v>173000</v>
      </c>
    </row>
    <row r="356" spans="1:5" ht="18" customHeight="1" thickBot="1" x14ac:dyDescent="0.25">
      <c r="A356" s="355" t="s">
        <v>296</v>
      </c>
      <c r="B356" s="358">
        <f t="shared" ref="B356:E357" si="12">B45+B82+B119</f>
        <v>148000</v>
      </c>
      <c r="C356" s="358">
        <f t="shared" si="12"/>
        <v>153000</v>
      </c>
      <c r="D356" s="358">
        <f t="shared" si="12"/>
        <v>158000</v>
      </c>
      <c r="E356" s="358">
        <f t="shared" si="12"/>
        <v>173000</v>
      </c>
    </row>
    <row r="357" spans="1:5" ht="18" customHeight="1" thickBot="1" x14ac:dyDescent="0.25">
      <c r="A357" s="355" t="s">
        <v>319</v>
      </c>
      <c r="B357" s="358">
        <f t="shared" si="12"/>
        <v>0</v>
      </c>
      <c r="C357" s="358">
        <f t="shared" si="12"/>
        <v>0</v>
      </c>
      <c r="D357" s="358">
        <f t="shared" si="12"/>
        <v>0</v>
      </c>
      <c r="E357" s="358">
        <f t="shared" si="12"/>
        <v>0</v>
      </c>
    </row>
    <row r="358" spans="1:5" ht="18" customHeight="1" thickBot="1" x14ac:dyDescent="0.25">
      <c r="A358" s="357" t="s">
        <v>27</v>
      </c>
      <c r="B358" s="356">
        <f>B359+B360</f>
        <v>0</v>
      </c>
      <c r="C358" s="356">
        <f>C359+C360</f>
        <v>0</v>
      </c>
      <c r="D358" s="356">
        <f>D359+D360</f>
        <v>0</v>
      </c>
      <c r="E358" s="356">
        <f>E359+E360</f>
        <v>0</v>
      </c>
    </row>
    <row r="359" spans="1:5" ht="18" customHeight="1" thickBot="1" x14ac:dyDescent="0.25">
      <c r="A359" s="355" t="s">
        <v>296</v>
      </c>
      <c r="B359" s="354">
        <f t="shared" ref="B359:E360" si="13">B48+B85+B122</f>
        <v>0</v>
      </c>
      <c r="C359" s="354">
        <f t="shared" si="13"/>
        <v>0</v>
      </c>
      <c r="D359" s="354">
        <f t="shared" si="13"/>
        <v>0</v>
      </c>
      <c r="E359" s="354">
        <f t="shared" si="13"/>
        <v>0</v>
      </c>
    </row>
    <row r="360" spans="1:5" ht="18" customHeight="1" thickBot="1" x14ac:dyDescent="0.25">
      <c r="A360" s="355" t="s">
        <v>319</v>
      </c>
      <c r="B360" s="358">
        <f t="shared" si="13"/>
        <v>0</v>
      </c>
      <c r="C360" s="358">
        <f t="shared" si="13"/>
        <v>0</v>
      </c>
      <c r="D360" s="358">
        <f t="shared" si="13"/>
        <v>0</v>
      </c>
      <c r="E360" s="358">
        <f t="shared" si="13"/>
        <v>0</v>
      </c>
    </row>
    <row r="361" spans="1:5" ht="18" customHeight="1" thickBot="1" x14ac:dyDescent="0.25">
      <c r="A361" s="357" t="s">
        <v>28</v>
      </c>
      <c r="B361" s="356">
        <f>B362+B363</f>
        <v>0</v>
      </c>
      <c r="C361" s="356">
        <f>C362+C363</f>
        <v>0</v>
      </c>
      <c r="D361" s="356">
        <f>D362+D363</f>
        <v>0</v>
      </c>
      <c r="E361" s="356">
        <f>E362+E363</f>
        <v>0</v>
      </c>
    </row>
    <row r="362" spans="1:5" ht="18" customHeight="1" thickBot="1" x14ac:dyDescent="0.25">
      <c r="A362" s="355" t="s">
        <v>296</v>
      </c>
      <c r="B362" s="354">
        <f t="shared" ref="B362:E363" si="14">B51+B88+B125</f>
        <v>0</v>
      </c>
      <c r="C362" s="354">
        <f t="shared" si="14"/>
        <v>0</v>
      </c>
      <c r="D362" s="354">
        <f t="shared" si="14"/>
        <v>0</v>
      </c>
      <c r="E362" s="354">
        <f t="shared" si="14"/>
        <v>0</v>
      </c>
    </row>
    <row r="363" spans="1:5" ht="18" customHeight="1" thickBot="1" x14ac:dyDescent="0.25">
      <c r="A363" s="355" t="s">
        <v>319</v>
      </c>
      <c r="B363" s="358">
        <f t="shared" si="14"/>
        <v>0</v>
      </c>
      <c r="C363" s="358">
        <f t="shared" si="14"/>
        <v>0</v>
      </c>
      <c r="D363" s="358">
        <f t="shared" si="14"/>
        <v>0</v>
      </c>
      <c r="E363" s="358">
        <f t="shared" si="14"/>
        <v>0</v>
      </c>
    </row>
    <row r="364" spans="1:5" ht="18" customHeight="1" thickBot="1" x14ac:dyDescent="0.25">
      <c r="A364" s="357" t="s">
        <v>29</v>
      </c>
      <c r="B364" s="356">
        <f>B365+B366</f>
        <v>65000</v>
      </c>
      <c r="C364" s="356">
        <f>C365+C366</f>
        <v>65000</v>
      </c>
      <c r="D364" s="356">
        <f>D365+D366</f>
        <v>65000</v>
      </c>
      <c r="E364" s="356">
        <f>E365+E366</f>
        <v>65000</v>
      </c>
    </row>
    <row r="365" spans="1:5" ht="18" customHeight="1" thickBot="1" x14ac:dyDescent="0.25">
      <c r="A365" s="355" t="s">
        <v>296</v>
      </c>
      <c r="B365" s="354">
        <f t="shared" ref="B365:E366" si="15">B54+B91+B128</f>
        <v>65000</v>
      </c>
      <c r="C365" s="354">
        <f t="shared" si="15"/>
        <v>65000</v>
      </c>
      <c r="D365" s="354">
        <f t="shared" si="15"/>
        <v>65000</v>
      </c>
      <c r="E365" s="354">
        <f t="shared" si="15"/>
        <v>65000</v>
      </c>
    </row>
    <row r="366" spans="1:5" ht="18" customHeight="1" thickBot="1" x14ac:dyDescent="0.25">
      <c r="A366" s="355" t="s">
        <v>319</v>
      </c>
      <c r="B366" s="358">
        <f t="shared" si="15"/>
        <v>0</v>
      </c>
      <c r="C366" s="358">
        <f t="shared" si="15"/>
        <v>0</v>
      </c>
      <c r="D366" s="358">
        <f t="shared" si="15"/>
        <v>0</v>
      </c>
      <c r="E366" s="358">
        <f t="shared" si="15"/>
        <v>0</v>
      </c>
    </row>
    <row r="367" spans="1:5" ht="18" customHeight="1" thickBot="1" x14ac:dyDescent="0.25">
      <c r="A367" s="357" t="s">
        <v>30</v>
      </c>
      <c r="B367" s="356">
        <f>B93+B56</f>
        <v>0</v>
      </c>
      <c r="C367" s="356">
        <f>C93+C56</f>
        <v>0</v>
      </c>
      <c r="D367" s="356">
        <f>D93+D56</f>
        <v>0</v>
      </c>
      <c r="E367" s="356">
        <f>E93+E56</f>
        <v>0</v>
      </c>
    </row>
    <row r="368" spans="1:5" ht="18" customHeight="1" thickBot="1" x14ac:dyDescent="0.25">
      <c r="A368" s="355" t="s">
        <v>296</v>
      </c>
      <c r="B368" s="354">
        <f t="shared" ref="B368:E369" si="16">B57+B94+B131</f>
        <v>0</v>
      </c>
      <c r="C368" s="354">
        <f t="shared" si="16"/>
        <v>0</v>
      </c>
      <c r="D368" s="354">
        <f t="shared" si="16"/>
        <v>0</v>
      </c>
      <c r="E368" s="354">
        <f t="shared" si="16"/>
        <v>0</v>
      </c>
    </row>
    <row r="369" spans="1:5" ht="18" customHeight="1" thickBot="1" x14ac:dyDescent="0.25">
      <c r="A369" s="355" t="s">
        <v>319</v>
      </c>
      <c r="B369" s="358">
        <f t="shared" si="16"/>
        <v>0</v>
      </c>
      <c r="C369" s="358">
        <f t="shared" si="16"/>
        <v>0</v>
      </c>
      <c r="D369" s="358">
        <f t="shared" si="16"/>
        <v>0</v>
      </c>
      <c r="E369" s="358">
        <f t="shared" si="16"/>
        <v>0</v>
      </c>
    </row>
    <row r="370" spans="1:5" ht="18" customHeight="1" thickBot="1" x14ac:dyDescent="0.25">
      <c r="A370" s="357" t="s">
        <v>59</v>
      </c>
      <c r="B370" s="356">
        <f>B371+B372+B373+B374</f>
        <v>0</v>
      </c>
      <c r="C370" s="356">
        <f>C371+C372+C373+C374</f>
        <v>0</v>
      </c>
      <c r="D370" s="356">
        <f>D371+D372+D373+D374</f>
        <v>0</v>
      </c>
      <c r="E370" s="356" t="e">
        <f>E371+E372+E373+E374</f>
        <v>#VALUE!</v>
      </c>
    </row>
    <row r="371" spans="1:5" ht="18" customHeight="1" thickBot="1" x14ac:dyDescent="0.25">
      <c r="A371" s="355" t="s">
        <v>296</v>
      </c>
      <c r="B371" s="354">
        <f t="shared" ref="B371:E374" si="17">B154+B179+B204+B230+B259+B284+B310+B336</f>
        <v>0</v>
      </c>
      <c r="C371" s="354">
        <f t="shared" si="17"/>
        <v>0</v>
      </c>
      <c r="D371" s="354">
        <f t="shared" si="17"/>
        <v>0</v>
      </c>
      <c r="E371" s="354">
        <f t="shared" si="17"/>
        <v>0</v>
      </c>
    </row>
    <row r="372" spans="1:5" ht="18" customHeight="1" thickBot="1" x14ac:dyDescent="0.25">
      <c r="A372" s="355" t="s">
        <v>320</v>
      </c>
      <c r="B372" s="354">
        <f t="shared" si="17"/>
        <v>0</v>
      </c>
      <c r="C372" s="354">
        <f t="shared" si="17"/>
        <v>0</v>
      </c>
      <c r="D372" s="354">
        <f t="shared" si="17"/>
        <v>0</v>
      </c>
      <c r="E372" s="354" t="e">
        <f t="shared" si="17"/>
        <v>#VALUE!</v>
      </c>
    </row>
    <row r="373" spans="1:5" ht="18" customHeight="1" thickBot="1" x14ac:dyDescent="0.25">
      <c r="A373" s="355" t="s">
        <v>312</v>
      </c>
      <c r="B373" s="354">
        <f t="shared" si="17"/>
        <v>0</v>
      </c>
      <c r="C373" s="354">
        <f t="shared" si="17"/>
        <v>0</v>
      </c>
      <c r="D373" s="354">
        <f t="shared" si="17"/>
        <v>0</v>
      </c>
      <c r="E373" s="354">
        <f t="shared" si="17"/>
        <v>0</v>
      </c>
    </row>
    <row r="374" spans="1:5" ht="18" customHeight="1" thickBot="1" x14ac:dyDescent="0.25">
      <c r="A374" s="355" t="s">
        <v>313</v>
      </c>
      <c r="B374" s="354">
        <f t="shared" si="17"/>
        <v>0</v>
      </c>
      <c r="C374" s="354">
        <f t="shared" si="17"/>
        <v>0</v>
      </c>
      <c r="D374" s="354">
        <f t="shared" si="17"/>
        <v>0</v>
      </c>
      <c r="E374" s="354">
        <f t="shared" si="17"/>
        <v>0</v>
      </c>
    </row>
    <row r="375" spans="1:5" ht="18" customHeight="1" thickBot="1" x14ac:dyDescent="0.25">
      <c r="A375" s="357" t="s">
        <v>60</v>
      </c>
      <c r="B375" s="356">
        <f>B376+B377+B378+B379</f>
        <v>530000</v>
      </c>
      <c r="C375" s="356">
        <f>C376+C377+C378+C379</f>
        <v>300000</v>
      </c>
      <c r="D375" s="356">
        <f>D376+D377+D378+D379</f>
        <v>430000</v>
      </c>
      <c r="E375" s="356">
        <f>E376+E377+E378+E379</f>
        <v>430000</v>
      </c>
    </row>
    <row r="376" spans="1:5" ht="18" customHeight="1" thickBot="1" x14ac:dyDescent="0.25">
      <c r="A376" s="355" t="s">
        <v>296</v>
      </c>
      <c r="B376" s="354">
        <f t="shared" ref="B376:E379" si="18">B159+B184+B209+B235+B264+B289+B315+B341</f>
        <v>157000</v>
      </c>
      <c r="C376" s="354">
        <f t="shared" si="18"/>
        <v>100000</v>
      </c>
      <c r="D376" s="354">
        <f t="shared" si="18"/>
        <v>100000</v>
      </c>
      <c r="E376" s="354">
        <f t="shared" si="18"/>
        <v>100000</v>
      </c>
    </row>
    <row r="377" spans="1:5" ht="18" customHeight="1" thickBot="1" x14ac:dyDescent="0.25">
      <c r="A377" s="355" t="s">
        <v>320</v>
      </c>
      <c r="B377" s="354">
        <f t="shared" si="18"/>
        <v>330000</v>
      </c>
      <c r="C377" s="354">
        <f t="shared" si="18"/>
        <v>180000</v>
      </c>
      <c r="D377" s="354">
        <f t="shared" si="18"/>
        <v>297000</v>
      </c>
      <c r="E377" s="354">
        <f t="shared" si="18"/>
        <v>297000</v>
      </c>
    </row>
    <row r="378" spans="1:5" ht="18" customHeight="1" thickBot="1" x14ac:dyDescent="0.25">
      <c r="A378" s="355" t="s">
        <v>312</v>
      </c>
      <c r="B378" s="354">
        <f t="shared" si="18"/>
        <v>0</v>
      </c>
      <c r="C378" s="354">
        <f t="shared" si="18"/>
        <v>0</v>
      </c>
      <c r="D378" s="354">
        <f t="shared" si="18"/>
        <v>0</v>
      </c>
      <c r="E378" s="354">
        <f t="shared" si="18"/>
        <v>0</v>
      </c>
    </row>
    <row r="379" spans="1:5" ht="18" customHeight="1" thickBot="1" x14ac:dyDescent="0.25">
      <c r="A379" s="355" t="s">
        <v>313</v>
      </c>
      <c r="B379" s="354">
        <f t="shared" si="18"/>
        <v>43000</v>
      </c>
      <c r="C379" s="354">
        <f t="shared" si="18"/>
        <v>20000</v>
      </c>
      <c r="D379" s="354">
        <f t="shared" si="18"/>
        <v>33000</v>
      </c>
      <c r="E379" s="354">
        <f t="shared" si="18"/>
        <v>33000</v>
      </c>
    </row>
    <row r="380" spans="1:5" ht="18" customHeight="1" thickBot="1" x14ac:dyDescent="0.25">
      <c r="A380" s="353" t="s">
        <v>32</v>
      </c>
      <c r="B380" s="352">
        <f>IF(B348-B347=0,0,"Error")</f>
        <v>0</v>
      </c>
      <c r="C380" s="352">
        <f>IF(C348-C347=0,0,"Error")</f>
        <v>0</v>
      </c>
      <c r="D380" s="352">
        <f>IF(D348-D347=0,0,"Error")</f>
        <v>0</v>
      </c>
      <c r="E380" s="352">
        <f>IF(E348-E347=0,0,"Error")</f>
        <v>0</v>
      </c>
    </row>
  </sheetData>
  <mergeCells count="87">
    <mergeCell ref="A1:E1"/>
    <mergeCell ref="A2:E2"/>
    <mergeCell ref="A306:E306"/>
    <mergeCell ref="A307:A308"/>
    <mergeCell ref="B320:E320"/>
    <mergeCell ref="B322:E322"/>
    <mergeCell ref="B244:E244"/>
    <mergeCell ref="B245:E245"/>
    <mergeCell ref="B246:E246"/>
    <mergeCell ref="A255:E255"/>
    <mergeCell ref="A256:A257"/>
    <mergeCell ref="D269:E269"/>
    <mergeCell ref="B270:E270"/>
    <mergeCell ref="B271:E271"/>
    <mergeCell ref="A247:A248"/>
    <mergeCell ref="A218:A219"/>
    <mergeCell ref="A226:E226"/>
    <mergeCell ref="B323:E323"/>
    <mergeCell ref="A324:A325"/>
    <mergeCell ref="A332:E332"/>
    <mergeCell ref="A333:A334"/>
    <mergeCell ref="A272:A273"/>
    <mergeCell ref="A280:E280"/>
    <mergeCell ref="A281:A282"/>
    <mergeCell ref="B294:E294"/>
    <mergeCell ref="A298:A299"/>
    <mergeCell ref="B296:E296"/>
    <mergeCell ref="B297:E297"/>
    <mergeCell ref="A227:A228"/>
    <mergeCell ref="A240:E240"/>
    <mergeCell ref="A241:E241"/>
    <mergeCell ref="B242:E242"/>
    <mergeCell ref="D243:E243"/>
    <mergeCell ref="B217:E217"/>
    <mergeCell ref="B166:E166"/>
    <mergeCell ref="A167:A168"/>
    <mergeCell ref="A175:E175"/>
    <mergeCell ref="A176:A177"/>
    <mergeCell ref="B190:E190"/>
    <mergeCell ref="B216:E216"/>
    <mergeCell ref="B191:E191"/>
    <mergeCell ref="A192:A193"/>
    <mergeCell ref="A200:E200"/>
    <mergeCell ref="A201:A202"/>
    <mergeCell ref="B214:E214"/>
    <mergeCell ref="B165:E165"/>
    <mergeCell ref="A110:A111"/>
    <mergeCell ref="A135:E135"/>
    <mergeCell ref="A136:E136"/>
    <mergeCell ref="B137:E137"/>
    <mergeCell ref="D138:E138"/>
    <mergeCell ref="B141:E141"/>
    <mergeCell ref="A142:A143"/>
    <mergeCell ref="A150:E150"/>
    <mergeCell ref="A151:A152"/>
    <mergeCell ref="D164:E164"/>
    <mergeCell ref="B139:E139"/>
    <mergeCell ref="B140:E140"/>
    <mergeCell ref="A73:A74"/>
    <mergeCell ref="B98:E98"/>
    <mergeCell ref="B99:E99"/>
    <mergeCell ref="B100:E100"/>
    <mergeCell ref="A101:A102"/>
    <mergeCell ref="A109:E109"/>
    <mergeCell ref="B18:E18"/>
    <mergeCell ref="A19:E19"/>
    <mergeCell ref="A72:E72"/>
    <mergeCell ref="A23:E23"/>
    <mergeCell ref="B24:E24"/>
    <mergeCell ref="B25:E25"/>
    <mergeCell ref="B26:E26"/>
    <mergeCell ref="A27:A28"/>
    <mergeCell ref="A35:E35"/>
    <mergeCell ref="A36:A37"/>
    <mergeCell ref="A22:E22"/>
    <mergeCell ref="B61:E61"/>
    <mergeCell ref="B62:E62"/>
    <mergeCell ref="B63:E63"/>
    <mergeCell ref="A64:A65"/>
    <mergeCell ref="A9:E11"/>
    <mergeCell ref="B12:E12"/>
    <mergeCell ref="A13:A14"/>
    <mergeCell ref="A3:E3"/>
    <mergeCell ref="B5:E5"/>
    <mergeCell ref="B6:E6"/>
    <mergeCell ref="B7:E7"/>
    <mergeCell ref="A8:E8"/>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79"/>
  <sheetViews>
    <sheetView view="pageBreakPreview" zoomScale="60" zoomScaleNormal="170" workbookViewId="0">
      <selection activeCell="A2" sqref="A2:E2"/>
    </sheetView>
  </sheetViews>
  <sheetFormatPr defaultRowHeight="15" x14ac:dyDescent="0.25"/>
  <cols>
    <col min="1" max="1" width="28.5703125" customWidth="1"/>
    <col min="2" max="2" width="12.42578125" customWidth="1"/>
    <col min="3" max="5" width="11.7109375" customWidth="1"/>
    <col min="8" max="8" width="11" customWidth="1"/>
    <col min="9" max="9" width="11" bestFit="1" customWidth="1"/>
  </cols>
  <sheetData>
    <row r="1" spans="1:6" ht="15.75" x14ac:dyDescent="0.25">
      <c r="A1" s="2604" t="s">
        <v>1673</v>
      </c>
      <c r="B1" s="2604"/>
      <c r="C1" s="2604"/>
      <c r="D1" s="2604"/>
      <c r="E1" s="2604"/>
    </row>
    <row r="2" spans="1:6" ht="32.25" customHeight="1" x14ac:dyDescent="0.25">
      <c r="A2" s="1503" t="s">
        <v>864</v>
      </c>
      <c r="B2" s="1503"/>
      <c r="C2" s="1503"/>
      <c r="D2" s="1503"/>
      <c r="E2" s="1503"/>
      <c r="F2" s="1"/>
    </row>
    <row r="3" spans="1:6" ht="18" customHeight="1" x14ac:dyDescent="0.25">
      <c r="A3" s="1504" t="s">
        <v>863</v>
      </c>
      <c r="B3" s="1504"/>
      <c r="C3" s="1504"/>
      <c r="D3" s="1504"/>
      <c r="E3" s="1504"/>
      <c r="F3" s="87"/>
    </row>
    <row r="4" spans="1:6" ht="15.75" thickBot="1" x14ac:dyDescent="0.3"/>
    <row r="5" spans="1:6" ht="15.75" thickBot="1" x14ac:dyDescent="0.3">
      <c r="A5" s="2" t="s">
        <v>0</v>
      </c>
      <c r="B5" s="1301" t="s">
        <v>187</v>
      </c>
      <c r="C5" s="1301"/>
      <c r="D5" s="1301"/>
      <c r="E5" s="1301"/>
    </row>
    <row r="6" spans="1:6" ht="15.75" thickBot="1" x14ac:dyDescent="0.3">
      <c r="A6" s="2" t="s">
        <v>1</v>
      </c>
      <c r="B6" s="1302" t="s">
        <v>188</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545" t="s">
        <v>189</v>
      </c>
      <c r="B9" s="1546"/>
      <c r="C9" s="1546"/>
      <c r="D9" s="1546"/>
      <c r="E9" s="1547"/>
    </row>
    <row r="10" spans="1:6" ht="36.75" customHeight="1" thickBot="1" x14ac:dyDescent="0.3">
      <c r="A10" s="1545"/>
      <c r="B10" s="1546"/>
      <c r="C10" s="1546"/>
      <c r="D10" s="1546"/>
      <c r="E10" s="1547"/>
    </row>
    <row r="11" spans="1:6" ht="15.75" thickBot="1" x14ac:dyDescent="0.3">
      <c r="A11" s="1545"/>
      <c r="B11" s="1546"/>
      <c r="C11" s="1546"/>
      <c r="D11" s="1546"/>
      <c r="E11" s="1547"/>
    </row>
    <row r="12" spans="1:6" ht="117.75" customHeight="1" thickBot="1" x14ac:dyDescent="0.3">
      <c r="A12" s="3" t="s">
        <v>6</v>
      </c>
      <c r="B12" s="1678" t="s">
        <v>776</v>
      </c>
      <c r="C12" s="1317"/>
      <c r="D12" s="1317"/>
      <c r="E12" s="2273"/>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23.25" thickBot="1" x14ac:dyDescent="0.3">
      <c r="A15" s="75" t="s">
        <v>261</v>
      </c>
      <c r="B15" s="4">
        <v>1</v>
      </c>
      <c r="C15" s="4">
        <v>1</v>
      </c>
      <c r="D15" s="4">
        <v>1</v>
      </c>
      <c r="E15" s="4">
        <v>1</v>
      </c>
    </row>
    <row r="16" spans="1:6" ht="50.25" customHeight="1" thickBot="1" x14ac:dyDescent="0.3">
      <c r="A16" s="6" t="s">
        <v>10</v>
      </c>
      <c r="B16" s="1509" t="s">
        <v>191</v>
      </c>
      <c r="C16" s="1510"/>
      <c r="D16" s="1510"/>
      <c r="E16" s="1511"/>
    </row>
    <row r="17" spans="1:11" ht="23.25" customHeight="1" thickBot="1" x14ac:dyDescent="0.3">
      <c r="A17" s="1411" t="s">
        <v>11</v>
      </c>
      <c r="B17" s="1412"/>
      <c r="C17" s="1412"/>
      <c r="D17" s="1412"/>
      <c r="E17" s="1413"/>
      <c r="H17" s="30"/>
      <c r="J17" s="30"/>
    </row>
    <row r="18" spans="1:11" ht="34.5" thickBot="1" x14ac:dyDescent="0.3">
      <c r="A18" s="91" t="s">
        <v>260</v>
      </c>
      <c r="B18" s="90">
        <v>1</v>
      </c>
      <c r="C18" s="90">
        <v>1</v>
      </c>
      <c r="D18" s="90">
        <v>1</v>
      </c>
      <c r="E18" s="90">
        <v>1</v>
      </c>
      <c r="G18" s="93"/>
    </row>
    <row r="19" spans="1:11" ht="23.25" thickBot="1" x14ac:dyDescent="0.3">
      <c r="A19" s="94" t="s">
        <v>190</v>
      </c>
      <c r="B19" s="100">
        <v>1</v>
      </c>
      <c r="C19" s="100">
        <v>1</v>
      </c>
      <c r="D19" s="100">
        <v>1</v>
      </c>
      <c r="E19" s="100">
        <v>1</v>
      </c>
    </row>
    <row r="20" spans="1:11" ht="15.75" thickBot="1" x14ac:dyDescent="0.3">
      <c r="A20" s="1414" t="s">
        <v>12</v>
      </c>
      <c r="B20" s="1415"/>
      <c r="C20" s="1415"/>
      <c r="D20" s="1415"/>
      <c r="E20" s="1416"/>
    </row>
    <row r="21" spans="1:11" ht="15.75" thickBot="1" x14ac:dyDescent="0.3">
      <c r="A21" s="1322" t="s">
        <v>13</v>
      </c>
      <c r="B21" s="1323"/>
      <c r="C21" s="1323"/>
      <c r="D21" s="1323"/>
      <c r="E21" s="1324"/>
    </row>
    <row r="22" spans="1:11" ht="30" customHeight="1" thickBot="1" x14ac:dyDescent="0.3">
      <c r="A22" s="7" t="s">
        <v>14</v>
      </c>
      <c r="B22" s="2140" t="s">
        <v>777</v>
      </c>
      <c r="C22" s="2113"/>
      <c r="D22" s="2113"/>
      <c r="E22" s="1517"/>
    </row>
    <row r="23" spans="1:11" ht="31.5" customHeight="1" thickBot="1" x14ac:dyDescent="0.3">
      <c r="A23" s="5" t="s">
        <v>15</v>
      </c>
      <c r="B23" s="1512" t="s">
        <v>778</v>
      </c>
      <c r="C23" s="1513"/>
      <c r="D23" s="1513"/>
      <c r="E23" s="1514"/>
    </row>
    <row r="24" spans="1:11" ht="15.75" thickBot="1" x14ac:dyDescent="0.3">
      <c r="A24" s="5" t="s">
        <v>16</v>
      </c>
      <c r="B24" s="1406" t="s">
        <v>779</v>
      </c>
      <c r="C24" s="1407"/>
      <c r="D24" s="1407"/>
      <c r="E24" s="1408"/>
    </row>
    <row r="25" spans="1:11" ht="12.75" customHeight="1" x14ac:dyDescent="0.25">
      <c r="A25" s="1381"/>
      <c r="B25" s="8">
        <v>2019</v>
      </c>
      <c r="C25" s="8">
        <v>2020</v>
      </c>
      <c r="D25" s="8">
        <v>2021</v>
      </c>
      <c r="E25" s="8">
        <v>2022</v>
      </c>
    </row>
    <row r="26" spans="1:11" ht="9" customHeight="1" thickBot="1" x14ac:dyDescent="0.3">
      <c r="A26" s="1382"/>
      <c r="B26" s="9" t="s">
        <v>8</v>
      </c>
      <c r="C26" s="9" t="s">
        <v>9</v>
      </c>
      <c r="D26" s="9" t="s">
        <v>9</v>
      </c>
      <c r="E26" s="9" t="s">
        <v>9</v>
      </c>
    </row>
    <row r="27" spans="1:11" ht="15.75" thickBot="1" x14ac:dyDescent="0.3">
      <c r="A27" s="5" t="s">
        <v>17</v>
      </c>
      <c r="B27" s="41">
        <v>65000</v>
      </c>
      <c r="C27" s="41">
        <v>65000</v>
      </c>
      <c r="D27" s="41">
        <v>65000</v>
      </c>
      <c r="E27" s="41">
        <v>65000</v>
      </c>
    </row>
    <row r="28" spans="1:11" ht="15.75" thickBot="1" x14ac:dyDescent="0.3">
      <c r="A28" s="5" t="s">
        <v>18</v>
      </c>
      <c r="B28" s="10">
        <f>B45</f>
        <v>46617</v>
      </c>
      <c r="C28" s="10">
        <f>C45</f>
        <v>48250</v>
      </c>
      <c r="D28" s="10">
        <f t="shared" ref="D28:E28" si="0">D45</f>
        <v>48250</v>
      </c>
      <c r="E28" s="10">
        <f t="shared" si="0"/>
        <v>48250</v>
      </c>
    </row>
    <row r="29" spans="1:11" ht="15.75" thickBot="1" x14ac:dyDescent="0.3">
      <c r="A29" s="5" t="s">
        <v>19</v>
      </c>
      <c r="B29" s="10">
        <f>B28/B27</f>
        <v>0.71718461538461542</v>
      </c>
      <c r="C29" s="10">
        <f t="shared" ref="C29:E29" si="1">C28/C27</f>
        <v>0.74230769230769234</v>
      </c>
      <c r="D29" s="10">
        <f t="shared" si="1"/>
        <v>0.74230769230769234</v>
      </c>
      <c r="E29" s="10">
        <f t="shared" si="1"/>
        <v>0.74230769230769234</v>
      </c>
    </row>
    <row r="30" spans="1:11" ht="15.75" thickBot="1" x14ac:dyDescent="0.3">
      <c r="A30" s="5" t="s">
        <v>20</v>
      </c>
      <c r="B30" s="407" t="s">
        <v>21</v>
      </c>
      <c r="C30" s="11">
        <f>C27/B27-1</f>
        <v>0</v>
      </c>
      <c r="D30" s="11">
        <f t="shared" ref="D30:E32" si="2">D27/C27-1</f>
        <v>0</v>
      </c>
      <c r="E30" s="11">
        <f t="shared" si="2"/>
        <v>0</v>
      </c>
      <c r="G30" s="12"/>
      <c r="H30" s="12"/>
      <c r="I30" s="12"/>
      <c r="J30" s="12"/>
      <c r="K30" s="12"/>
    </row>
    <row r="31" spans="1:11" ht="15.75" thickBot="1" x14ac:dyDescent="0.3">
      <c r="A31" s="5" t="s">
        <v>22</v>
      </c>
      <c r="B31" s="407" t="s">
        <v>21</v>
      </c>
      <c r="C31" s="11">
        <f>C28/B28-1</f>
        <v>3.5030139219597967E-2</v>
      </c>
      <c r="D31" s="11">
        <f t="shared" si="2"/>
        <v>0</v>
      </c>
      <c r="E31" s="11">
        <f t="shared" si="2"/>
        <v>0</v>
      </c>
    </row>
    <row r="32" spans="1:11" ht="15.75" thickBot="1" x14ac:dyDescent="0.3">
      <c r="A32" s="5" t="s">
        <v>23</v>
      </c>
      <c r="B32" s="407" t="s">
        <v>21</v>
      </c>
      <c r="C32" s="11">
        <f>C29/B29-1</f>
        <v>3.5030139219597967E-2</v>
      </c>
      <c r="D32" s="11">
        <f t="shared" si="2"/>
        <v>0</v>
      </c>
      <c r="E32" s="11">
        <f t="shared" si="2"/>
        <v>0</v>
      </c>
    </row>
    <row r="33" spans="1:7" ht="15.75" thickBot="1" x14ac:dyDescent="0.3">
      <c r="A33" s="1378" t="s">
        <v>164</v>
      </c>
      <c r="B33" s="1379"/>
      <c r="C33" s="1379"/>
      <c r="D33" s="1379"/>
      <c r="E33" s="1380"/>
    </row>
    <row r="34" spans="1:7" ht="12.75" customHeight="1" x14ac:dyDescent="0.25">
      <c r="A34" s="1381"/>
      <c r="B34" s="8">
        <v>2019</v>
      </c>
      <c r="C34" s="8">
        <v>2020</v>
      </c>
      <c r="D34" s="8">
        <v>2021</v>
      </c>
      <c r="E34" s="8">
        <v>2022</v>
      </c>
    </row>
    <row r="35" spans="1:7" ht="9" customHeight="1" thickBot="1" x14ac:dyDescent="0.3">
      <c r="A35" s="1382"/>
      <c r="B35" s="9" t="s">
        <v>8</v>
      </c>
      <c r="C35" s="9" t="s">
        <v>9</v>
      </c>
      <c r="D35" s="9" t="s">
        <v>9</v>
      </c>
      <c r="E35" s="9" t="s">
        <v>9</v>
      </c>
    </row>
    <row r="36" spans="1:7" ht="15.75" thickBot="1" x14ac:dyDescent="0.3">
      <c r="A36" s="13" t="s">
        <v>24</v>
      </c>
      <c r="B36" s="14">
        <f>B37+B38</f>
        <v>26474</v>
      </c>
      <c r="C36" s="14">
        <f>C37+C38</f>
        <v>27000</v>
      </c>
      <c r="D36" s="14">
        <f t="shared" ref="D36:E36" si="3">D37+D38</f>
        <v>27000</v>
      </c>
      <c r="E36" s="14">
        <f t="shared" si="3"/>
        <v>27000</v>
      </c>
      <c r="G36" s="740"/>
    </row>
    <row r="37" spans="1:7" ht="15.75" thickBot="1" x14ac:dyDescent="0.3">
      <c r="A37" s="26" t="s">
        <v>296</v>
      </c>
      <c r="B37" s="121">
        <v>26474</v>
      </c>
      <c r="C37" s="122">
        <v>27000</v>
      </c>
      <c r="D37" s="122">
        <v>27000</v>
      </c>
      <c r="E37" s="122">
        <v>27000</v>
      </c>
      <c r="G37" s="12"/>
    </row>
    <row r="38" spans="1:7" ht="15.75" thickBot="1" x14ac:dyDescent="0.3">
      <c r="A38" s="26" t="s">
        <v>297</v>
      </c>
      <c r="B38" s="95"/>
      <c r="C38" s="95"/>
      <c r="D38" s="95"/>
      <c r="E38" s="95"/>
      <c r="G38" s="12"/>
    </row>
    <row r="39" spans="1:7" ht="24.75" thickBot="1" x14ac:dyDescent="0.3">
      <c r="A39" s="13" t="s">
        <v>25</v>
      </c>
      <c r="B39" s="14">
        <f>B40+B41</f>
        <v>4554</v>
      </c>
      <c r="C39" s="14">
        <f>C40+C41</f>
        <v>4600</v>
      </c>
      <c r="D39" s="14">
        <f t="shared" ref="D39:E39" si="4">D40+D41</f>
        <v>4600</v>
      </c>
      <c r="E39" s="14">
        <f t="shared" si="4"/>
        <v>4600</v>
      </c>
      <c r="G39" s="740"/>
    </row>
    <row r="40" spans="1:7" ht="15.75" thickBot="1" x14ac:dyDescent="0.3">
      <c r="A40" s="26" t="s">
        <v>296</v>
      </c>
      <c r="B40" s="15">
        <v>4554</v>
      </c>
      <c r="C40" s="14">
        <v>4600</v>
      </c>
      <c r="D40" s="14">
        <v>4600</v>
      </c>
      <c r="E40" s="14">
        <v>4600</v>
      </c>
    </row>
    <row r="41" spans="1:7" ht="15.75" thickBot="1" x14ac:dyDescent="0.3">
      <c r="A41" s="26" t="s">
        <v>297</v>
      </c>
      <c r="B41" s="15"/>
      <c r="C41" s="14"/>
      <c r="D41" s="14"/>
      <c r="E41" s="14"/>
    </row>
    <row r="42" spans="1:7" ht="15.75" thickBot="1" x14ac:dyDescent="0.3">
      <c r="A42" s="13" t="s">
        <v>26</v>
      </c>
      <c r="B42" s="14">
        <f>B43+B44</f>
        <v>15589</v>
      </c>
      <c r="C42" s="14">
        <f>C43+C44</f>
        <v>16650</v>
      </c>
      <c r="D42" s="14">
        <f t="shared" ref="D42:E42" si="5">D43+D44</f>
        <v>16650</v>
      </c>
      <c r="E42" s="14">
        <f t="shared" si="5"/>
        <v>16650</v>
      </c>
    </row>
    <row r="43" spans="1:7" ht="15.75" thickBot="1" x14ac:dyDescent="0.3">
      <c r="A43" s="26" t="s">
        <v>296</v>
      </c>
      <c r="B43" s="15">
        <v>15589</v>
      </c>
      <c r="C43" s="14">
        <v>16650</v>
      </c>
      <c r="D43" s="14">
        <f>650+16000</f>
        <v>16650</v>
      </c>
      <c r="E43" s="14">
        <f>650+16000</f>
        <v>16650</v>
      </c>
    </row>
    <row r="44" spans="1:7" ht="15.75" thickBot="1" x14ac:dyDescent="0.3">
      <c r="A44" s="26" t="s">
        <v>297</v>
      </c>
      <c r="B44" s="15"/>
      <c r="C44" s="14"/>
      <c r="D44" s="14"/>
      <c r="E44" s="14"/>
    </row>
    <row r="45" spans="1:7" ht="15.75" thickBot="1" x14ac:dyDescent="0.3">
      <c r="A45" s="16" t="s">
        <v>31</v>
      </c>
      <c r="B45" s="15">
        <f>B42+B39+B36</f>
        <v>46617</v>
      </c>
      <c r="C45" s="15">
        <f>C42+C39+C36</f>
        <v>48250</v>
      </c>
      <c r="D45" s="15">
        <f t="shared" ref="D45:E45" si="6">D42+D39+D36</f>
        <v>48250</v>
      </c>
      <c r="E45" s="15">
        <f t="shared" si="6"/>
        <v>48250</v>
      </c>
    </row>
    <row r="46" spans="1:7" ht="15.75" thickBot="1" x14ac:dyDescent="0.3">
      <c r="A46" s="17" t="s">
        <v>32</v>
      </c>
      <c r="B46" s="18">
        <f>IF(B45-B28=0,0,"Error")</f>
        <v>0</v>
      </c>
      <c r="C46" s="18">
        <f>IF(C45-C28=0,0,"Error")</f>
        <v>0</v>
      </c>
      <c r="D46" s="18">
        <f>IF(D45-D28=0,0,"Error")</f>
        <v>0</v>
      </c>
      <c r="E46" s="18">
        <f>IF(E45-E28=0,0,"Error")</f>
        <v>0</v>
      </c>
    </row>
    <row r="47" spans="1:7" ht="15.75" thickBot="1" x14ac:dyDescent="0.3">
      <c r="A47" s="1322" t="s">
        <v>39</v>
      </c>
      <c r="B47" s="1323"/>
      <c r="C47" s="1323"/>
      <c r="D47" s="1323"/>
      <c r="E47" s="1324"/>
    </row>
    <row r="48" spans="1:7" ht="15.75" thickBot="1" x14ac:dyDescent="0.3">
      <c r="A48" s="1322" t="s">
        <v>40</v>
      </c>
      <c r="B48" s="1323"/>
      <c r="C48" s="1323"/>
      <c r="D48" s="1323"/>
      <c r="E48" s="1324"/>
    </row>
    <row r="49" spans="1:5" ht="15.75" thickBot="1" x14ac:dyDescent="0.3">
      <c r="A49" s="7" t="s">
        <v>780</v>
      </c>
      <c r="B49" s="1427" t="s">
        <v>640</v>
      </c>
      <c r="C49" s="1428"/>
      <c r="D49" s="1429"/>
      <c r="E49" s="1430"/>
    </row>
    <row r="50" spans="1:5" ht="35.25" customHeight="1" thickBot="1" x14ac:dyDescent="0.3">
      <c r="A50" s="7" t="s">
        <v>82</v>
      </c>
      <c r="B50" s="7" t="s">
        <v>749</v>
      </c>
      <c r="C50" s="101" t="s">
        <v>306</v>
      </c>
      <c r="D50" s="2274" t="s">
        <v>1108</v>
      </c>
      <c r="E50" s="2275"/>
    </row>
    <row r="51" spans="1:5" ht="15.75" thickBot="1" x14ac:dyDescent="0.3">
      <c r="A51" s="112"/>
      <c r="B51" s="1427"/>
      <c r="C51" s="1431"/>
      <c r="D51" s="1429"/>
      <c r="E51" s="1430"/>
    </row>
    <row r="52" spans="1:5" ht="17.25" customHeight="1" thickBot="1" x14ac:dyDescent="0.3">
      <c r="A52" s="5" t="s">
        <v>15</v>
      </c>
      <c r="B52" s="1427" t="s">
        <v>1109</v>
      </c>
      <c r="C52" s="1431"/>
      <c r="D52" s="1429"/>
      <c r="E52" s="1430"/>
    </row>
    <row r="53" spans="1:5" ht="15.75" thickBot="1" x14ac:dyDescent="0.3">
      <c r="A53" s="5" t="s">
        <v>16</v>
      </c>
      <c r="B53" s="1406" t="s">
        <v>408</v>
      </c>
      <c r="C53" s="1407"/>
      <c r="D53" s="1407"/>
      <c r="E53" s="1408"/>
    </row>
    <row r="54" spans="1:5" ht="12.75" customHeight="1" x14ac:dyDescent="0.25">
      <c r="A54" s="1381"/>
      <c r="B54" s="8">
        <v>2019</v>
      </c>
      <c r="C54" s="8">
        <v>2020</v>
      </c>
      <c r="D54" s="8">
        <v>2021</v>
      </c>
      <c r="E54" s="8">
        <v>2022</v>
      </c>
    </row>
    <row r="55" spans="1:5" ht="9" customHeight="1" thickBot="1" x14ac:dyDescent="0.3">
      <c r="A55" s="1382"/>
      <c r="B55" s="9" t="s">
        <v>8</v>
      </c>
      <c r="C55" s="9" t="s">
        <v>9</v>
      </c>
      <c r="D55" s="9" t="s">
        <v>9</v>
      </c>
      <c r="E55" s="9" t="s">
        <v>9</v>
      </c>
    </row>
    <row r="56" spans="1:5" ht="15.75" thickBot="1" x14ac:dyDescent="0.3">
      <c r="A56" s="5" t="s">
        <v>17</v>
      </c>
      <c r="B56" s="741">
        <v>2</v>
      </c>
      <c r="C56" s="741">
        <v>9</v>
      </c>
      <c r="D56" s="741">
        <v>9</v>
      </c>
      <c r="E56" s="741">
        <v>9</v>
      </c>
    </row>
    <row r="57" spans="1:5" ht="15.75" thickBot="1" x14ac:dyDescent="0.3">
      <c r="A57" s="5" t="s">
        <v>18</v>
      </c>
      <c r="B57" s="741">
        <f>B75</f>
        <v>1000</v>
      </c>
      <c r="C57" s="741">
        <f>C75</f>
        <v>3000</v>
      </c>
      <c r="D57" s="741">
        <f t="shared" ref="D57" si="7">D75</f>
        <v>3000</v>
      </c>
      <c r="E57" s="741">
        <f>E75</f>
        <v>3000</v>
      </c>
    </row>
    <row r="58" spans="1:5" ht="15.75" thickBot="1" x14ac:dyDescent="0.3">
      <c r="A58" s="5" t="s">
        <v>19</v>
      </c>
      <c r="B58" s="10">
        <f>B57/B56</f>
        <v>500</v>
      </c>
      <c r="C58" s="10">
        <f t="shared" ref="C58:E58" si="8">C57/C56</f>
        <v>333.33333333333331</v>
      </c>
      <c r="D58" s="10">
        <f t="shared" si="8"/>
        <v>333.33333333333331</v>
      </c>
      <c r="E58" s="10">
        <f t="shared" si="8"/>
        <v>333.33333333333331</v>
      </c>
    </row>
    <row r="59" spans="1:5" ht="15.75" thickBot="1" x14ac:dyDescent="0.3">
      <c r="A59" s="5" t="s">
        <v>20</v>
      </c>
      <c r="B59" s="407" t="s">
        <v>21</v>
      </c>
      <c r="C59" s="11">
        <f>C56/B56-1</f>
        <v>3.5</v>
      </c>
      <c r="D59" s="11">
        <f t="shared" ref="D59:E61" si="9">D56/C56-1</f>
        <v>0</v>
      </c>
      <c r="E59" s="11">
        <f t="shared" si="9"/>
        <v>0</v>
      </c>
    </row>
    <row r="60" spans="1:5" ht="15.75" thickBot="1" x14ac:dyDescent="0.3">
      <c r="A60" s="5" t="s">
        <v>22</v>
      </c>
      <c r="B60" s="407" t="s">
        <v>21</v>
      </c>
      <c r="C60" s="11">
        <f>C57/B57-1</f>
        <v>2</v>
      </c>
      <c r="D60" s="11">
        <f t="shared" si="9"/>
        <v>0</v>
      </c>
      <c r="E60" s="11">
        <f t="shared" si="9"/>
        <v>0</v>
      </c>
    </row>
    <row r="61" spans="1:5" ht="15.75" thickBot="1" x14ac:dyDescent="0.3">
      <c r="A61" s="5" t="s">
        <v>23</v>
      </c>
      <c r="B61" s="407" t="s">
        <v>21</v>
      </c>
      <c r="C61" s="11">
        <f>C58/B58-1</f>
        <v>-0.33333333333333337</v>
      </c>
      <c r="D61" s="11">
        <f t="shared" si="9"/>
        <v>0</v>
      </c>
      <c r="E61" s="11">
        <f t="shared" si="9"/>
        <v>0</v>
      </c>
    </row>
    <row r="62" spans="1:5" ht="15.75" thickBot="1" x14ac:dyDescent="0.3">
      <c r="A62" s="1378" t="s">
        <v>167</v>
      </c>
      <c r="B62" s="1379"/>
      <c r="C62" s="1379"/>
      <c r="D62" s="1379"/>
      <c r="E62" s="1380"/>
    </row>
    <row r="63" spans="1:5" ht="12.75" customHeight="1" x14ac:dyDescent="0.25">
      <c r="A63" s="1381"/>
      <c r="B63" s="8">
        <v>2018</v>
      </c>
      <c r="C63" s="8">
        <v>2019</v>
      </c>
      <c r="D63" s="8">
        <v>2020</v>
      </c>
      <c r="E63" s="8">
        <v>2021</v>
      </c>
    </row>
    <row r="64" spans="1:5" ht="9" customHeight="1" thickBot="1" x14ac:dyDescent="0.3">
      <c r="A64" s="1382"/>
      <c r="B64" s="9" t="s">
        <v>8</v>
      </c>
      <c r="C64" s="9" t="s">
        <v>9</v>
      </c>
      <c r="D64" s="9" t="s">
        <v>9</v>
      </c>
      <c r="E64" s="9" t="s">
        <v>9</v>
      </c>
    </row>
    <row r="65" spans="1:5" ht="15.75" thickBot="1" x14ac:dyDescent="0.3">
      <c r="A65" s="13" t="s">
        <v>42</v>
      </c>
      <c r="B65" s="14">
        <f>B66+B67+B68+B69</f>
        <v>0</v>
      </c>
      <c r="C65" s="14">
        <f t="shared" ref="C65:E65" si="10">C66+C67+C68+C69</f>
        <v>0</v>
      </c>
      <c r="D65" s="14">
        <f t="shared" si="10"/>
        <v>0</v>
      </c>
      <c r="E65" s="14">
        <f t="shared" si="10"/>
        <v>0</v>
      </c>
    </row>
    <row r="66" spans="1:5" ht="15.75" thickBot="1" x14ac:dyDescent="0.3">
      <c r="A66" s="26" t="s">
        <v>296</v>
      </c>
      <c r="B66" s="14"/>
      <c r="C66" s="14"/>
      <c r="D66" s="14"/>
      <c r="E66" s="14"/>
    </row>
    <row r="67" spans="1:5" ht="15.75" thickBot="1" x14ac:dyDescent="0.3">
      <c r="A67" s="26" t="s">
        <v>311</v>
      </c>
      <c r="B67" s="14"/>
      <c r="C67" s="14"/>
      <c r="D67" s="14"/>
      <c r="E67" s="14"/>
    </row>
    <row r="68" spans="1:5" ht="15.75" thickBot="1" x14ac:dyDescent="0.3">
      <c r="A68" s="26" t="s">
        <v>312</v>
      </c>
      <c r="B68" s="14"/>
      <c r="C68" s="14"/>
      <c r="D68" s="14"/>
      <c r="E68" s="14"/>
    </row>
    <row r="69" spans="1:5" ht="15.75" thickBot="1" x14ac:dyDescent="0.3">
      <c r="A69" s="26" t="s">
        <v>313</v>
      </c>
      <c r="B69" s="14"/>
      <c r="C69" s="14"/>
      <c r="D69" s="14"/>
      <c r="E69" s="14"/>
    </row>
    <row r="70" spans="1:5" ht="15.75" thickBot="1" x14ac:dyDescent="0.3">
      <c r="A70" s="13" t="s">
        <v>43</v>
      </c>
      <c r="B70" s="15">
        <f>B71+B72+B73+B74</f>
        <v>1000</v>
      </c>
      <c r="C70" s="15">
        <f t="shared" ref="C70:E70" si="11">C71+C72+C73+C74</f>
        <v>3000</v>
      </c>
      <c r="D70" s="15">
        <f t="shared" si="11"/>
        <v>3000</v>
      </c>
      <c r="E70" s="15">
        <f t="shared" si="11"/>
        <v>3000</v>
      </c>
    </row>
    <row r="71" spans="1:5" ht="15.75" thickBot="1" x14ac:dyDescent="0.3">
      <c r="A71" s="26" t="s">
        <v>296</v>
      </c>
      <c r="B71" s="15">
        <v>1000</v>
      </c>
      <c r="C71" s="14">
        <v>3000</v>
      </c>
      <c r="D71" s="14">
        <v>3000</v>
      </c>
      <c r="E71" s="14">
        <v>3000</v>
      </c>
    </row>
    <row r="72" spans="1:5" ht="15.75" thickBot="1" x14ac:dyDescent="0.3">
      <c r="A72" s="26" t="s">
        <v>311</v>
      </c>
      <c r="B72" s="15"/>
      <c r="C72" s="14"/>
      <c r="D72" s="14"/>
      <c r="E72" s="14"/>
    </row>
    <row r="73" spans="1:5" ht="15.75" thickBot="1" x14ac:dyDescent="0.3">
      <c r="A73" s="26" t="s">
        <v>312</v>
      </c>
      <c r="B73" s="15"/>
      <c r="C73" s="14"/>
      <c r="D73" s="14"/>
      <c r="E73" s="14"/>
    </row>
    <row r="74" spans="1:5" ht="15.75" thickBot="1" x14ac:dyDescent="0.3">
      <c r="A74" s="26" t="s">
        <v>313</v>
      </c>
      <c r="B74" s="15"/>
      <c r="C74" s="14"/>
      <c r="D74" s="14"/>
      <c r="E74" s="14"/>
    </row>
    <row r="75" spans="1:5" ht="15.75" thickBot="1" x14ac:dyDescent="0.3">
      <c r="A75" s="102" t="s">
        <v>31</v>
      </c>
      <c r="B75" s="15">
        <f>B65+B70</f>
        <v>1000</v>
      </c>
      <c r="C75" s="15">
        <f>C65+C70</f>
        <v>3000</v>
      </c>
      <c r="D75" s="15">
        <f t="shared" ref="D75:E75" si="12">D65+D70</f>
        <v>3000</v>
      </c>
      <c r="E75" s="15">
        <f t="shared" si="12"/>
        <v>3000</v>
      </c>
    </row>
    <row r="76" spans="1:5" ht="34.5" thickBot="1" x14ac:dyDescent="0.3">
      <c r="A76" s="7" t="s">
        <v>33</v>
      </c>
      <c r="B76" s="7" t="s">
        <v>467</v>
      </c>
      <c r="C76" s="101" t="s">
        <v>306</v>
      </c>
      <c r="D76" s="1429" t="s">
        <v>193</v>
      </c>
      <c r="E76" s="1430"/>
    </row>
    <row r="77" spans="1:5" ht="17.25" customHeight="1" thickBot="1" x14ac:dyDescent="0.3">
      <c r="A77" s="5" t="s">
        <v>15</v>
      </c>
      <c r="B77" s="1411" t="s">
        <v>781</v>
      </c>
      <c r="C77" s="1412"/>
      <c r="D77" s="1412"/>
      <c r="E77" s="1413"/>
    </row>
    <row r="78" spans="1:5" ht="15.75" thickBot="1" x14ac:dyDescent="0.3">
      <c r="A78" s="5" t="s">
        <v>16</v>
      </c>
      <c r="B78" s="1406" t="s">
        <v>685</v>
      </c>
      <c r="C78" s="1407"/>
      <c r="D78" s="1407"/>
      <c r="E78" s="1408"/>
    </row>
    <row r="79" spans="1:5" ht="12.75" customHeight="1" x14ac:dyDescent="0.25">
      <c r="A79" s="1381"/>
      <c r="B79" s="8">
        <v>2019</v>
      </c>
      <c r="C79" s="8">
        <v>2020</v>
      </c>
      <c r="D79" s="8">
        <v>2021</v>
      </c>
      <c r="E79" s="8">
        <v>2022</v>
      </c>
    </row>
    <row r="80" spans="1:5" ht="9" customHeight="1" thickBot="1" x14ac:dyDescent="0.3">
      <c r="A80" s="1382"/>
      <c r="B80" s="9" t="s">
        <v>8</v>
      </c>
      <c r="C80" s="9" t="s">
        <v>9</v>
      </c>
      <c r="D80" s="9" t="s">
        <v>9</v>
      </c>
      <c r="E80" s="9" t="s">
        <v>9</v>
      </c>
    </row>
    <row r="81" spans="1:11" ht="15.75" thickBot="1" x14ac:dyDescent="0.3">
      <c r="A81" s="5" t="s">
        <v>17</v>
      </c>
      <c r="B81" s="5"/>
      <c r="C81" s="5"/>
      <c r="D81" s="428">
        <v>0</v>
      </c>
      <c r="E81" s="428">
        <v>1</v>
      </c>
    </row>
    <row r="82" spans="1:11" ht="15.75" thickBot="1" x14ac:dyDescent="0.3">
      <c r="A82" s="5" t="s">
        <v>18</v>
      </c>
      <c r="B82" s="10">
        <f t="shared" ref="B82:C82" si="13">B100</f>
        <v>0</v>
      </c>
      <c r="C82" s="10">
        <f t="shared" si="13"/>
        <v>0</v>
      </c>
      <c r="D82" s="10">
        <f>D100</f>
        <v>756</v>
      </c>
      <c r="E82" s="10">
        <f>E100</f>
        <v>756</v>
      </c>
    </row>
    <row r="83" spans="1:11" ht="15.75" thickBot="1" x14ac:dyDescent="0.3">
      <c r="A83" s="5" t="s">
        <v>19</v>
      </c>
      <c r="B83" s="10" t="e">
        <f t="shared" ref="B83:E83" si="14">B82/B81</f>
        <v>#DIV/0!</v>
      </c>
      <c r="C83" s="10" t="e">
        <f t="shared" si="14"/>
        <v>#DIV/0!</v>
      </c>
      <c r="D83" s="10" t="e">
        <f t="shared" si="14"/>
        <v>#DIV/0!</v>
      </c>
      <c r="E83" s="10">
        <f t="shared" si="14"/>
        <v>756</v>
      </c>
    </row>
    <row r="84" spans="1:11" ht="15.75" thickBot="1" x14ac:dyDescent="0.3">
      <c r="A84" s="5" t="s">
        <v>20</v>
      </c>
      <c r="B84" s="407" t="s">
        <v>21</v>
      </c>
      <c r="C84" s="11" t="e">
        <f>C81/B81-1</f>
        <v>#DIV/0!</v>
      </c>
      <c r="D84" s="11" t="e">
        <f t="shared" ref="D84:E86" si="15">D81/C81-1</f>
        <v>#DIV/0!</v>
      </c>
      <c r="E84" s="11" t="e">
        <f t="shared" si="15"/>
        <v>#DIV/0!</v>
      </c>
      <c r="G84" s="12"/>
      <c r="H84" s="12"/>
      <c r="I84" s="12"/>
      <c r="J84" s="12"/>
      <c r="K84" s="12"/>
    </row>
    <row r="85" spans="1:11" ht="15.75" thickBot="1" x14ac:dyDescent="0.3">
      <c r="A85" s="5" t="s">
        <v>22</v>
      </c>
      <c r="B85" s="407" t="s">
        <v>21</v>
      </c>
      <c r="C85" s="11" t="e">
        <f>C82/B82-1</f>
        <v>#DIV/0!</v>
      </c>
      <c r="D85" s="11" t="e">
        <f t="shared" si="15"/>
        <v>#DIV/0!</v>
      </c>
      <c r="E85" s="11">
        <f t="shared" si="15"/>
        <v>0</v>
      </c>
    </row>
    <row r="86" spans="1:11" ht="15.75" thickBot="1" x14ac:dyDescent="0.3">
      <c r="A86" s="5" t="s">
        <v>23</v>
      </c>
      <c r="B86" s="407" t="s">
        <v>21</v>
      </c>
      <c r="C86" s="11" t="e">
        <f>C83/B83-1</f>
        <v>#DIV/0!</v>
      </c>
      <c r="D86" s="11" t="e">
        <f t="shared" si="15"/>
        <v>#DIV/0!</v>
      </c>
      <c r="E86" s="11" t="e">
        <f t="shared" si="15"/>
        <v>#DIV/0!</v>
      </c>
    </row>
    <row r="87" spans="1:11" ht="15.75" thickBot="1" x14ac:dyDescent="0.3">
      <c r="A87" s="1378" t="s">
        <v>227</v>
      </c>
      <c r="B87" s="1379"/>
      <c r="C87" s="1379"/>
      <c r="D87" s="1379"/>
      <c r="E87" s="1380"/>
    </row>
    <row r="88" spans="1:11" ht="12.75" customHeight="1" x14ac:dyDescent="0.25">
      <c r="A88" s="1381"/>
      <c r="B88" s="8">
        <v>2019</v>
      </c>
      <c r="C88" s="8">
        <v>2020</v>
      </c>
      <c r="D88" s="8">
        <v>2021</v>
      </c>
      <c r="E88" s="8">
        <v>2022</v>
      </c>
    </row>
    <row r="89" spans="1:11" ht="9" customHeight="1" thickBot="1" x14ac:dyDescent="0.3">
      <c r="A89" s="1382"/>
      <c r="B89" s="9" t="s">
        <v>8</v>
      </c>
      <c r="C89" s="9" t="s">
        <v>9</v>
      </c>
      <c r="D89" s="9" t="s">
        <v>9</v>
      </c>
      <c r="E89" s="9" t="s">
        <v>9</v>
      </c>
    </row>
    <row r="90" spans="1:11" ht="15.75" thickBot="1" x14ac:dyDescent="0.3">
      <c r="A90" s="13" t="s">
        <v>42</v>
      </c>
      <c r="B90" s="14">
        <f>B91+B92+B93+B94</f>
        <v>0</v>
      </c>
      <c r="C90" s="14">
        <f t="shared" ref="C90:E90" si="16">C91+C92+C93+C94</f>
        <v>0</v>
      </c>
      <c r="D90" s="14">
        <f t="shared" si="16"/>
        <v>0</v>
      </c>
      <c r="E90" s="14">
        <f t="shared" si="16"/>
        <v>0</v>
      </c>
    </row>
    <row r="91" spans="1:11" ht="15.75" thickBot="1" x14ac:dyDescent="0.3">
      <c r="A91" s="26" t="s">
        <v>296</v>
      </c>
      <c r="B91" s="14"/>
      <c r="C91" s="14"/>
      <c r="D91" s="14"/>
      <c r="E91" s="14"/>
    </row>
    <row r="92" spans="1:11" ht="15.75" thickBot="1" x14ac:dyDescent="0.3">
      <c r="A92" s="26" t="s">
        <v>311</v>
      </c>
      <c r="B92" s="14"/>
      <c r="C92" s="14"/>
      <c r="D92" s="14"/>
      <c r="E92" s="14"/>
    </row>
    <row r="93" spans="1:11" ht="15.75" thickBot="1" x14ac:dyDescent="0.3">
      <c r="A93" s="26" t="s">
        <v>312</v>
      </c>
      <c r="B93" s="14"/>
      <c r="C93" s="14"/>
      <c r="D93" s="14"/>
      <c r="E93" s="14"/>
    </row>
    <row r="94" spans="1:11" ht="15.75" thickBot="1" x14ac:dyDescent="0.3">
      <c r="A94" s="26" t="s">
        <v>313</v>
      </c>
      <c r="B94" s="14"/>
      <c r="C94" s="14"/>
      <c r="D94" s="14"/>
      <c r="E94" s="14"/>
    </row>
    <row r="95" spans="1:11" ht="15.75" thickBot="1" x14ac:dyDescent="0.3">
      <c r="A95" s="13" t="s">
        <v>43</v>
      </c>
      <c r="B95" s="15">
        <f>B96+B97+B98+B99</f>
        <v>0</v>
      </c>
      <c r="C95" s="15">
        <f t="shared" ref="C95:E95" si="17">C96+C97+C98+C99</f>
        <v>0</v>
      </c>
      <c r="D95" s="15">
        <f t="shared" si="17"/>
        <v>756</v>
      </c>
      <c r="E95" s="15">
        <f t="shared" si="17"/>
        <v>756</v>
      </c>
    </row>
    <row r="96" spans="1:11" ht="15.75" thickBot="1" x14ac:dyDescent="0.3">
      <c r="A96" s="301" t="s">
        <v>296</v>
      </c>
      <c r="B96" s="42"/>
      <c r="C96" s="43"/>
      <c r="D96" s="43">
        <v>756</v>
      </c>
      <c r="E96" s="43">
        <v>756</v>
      </c>
    </row>
    <row r="97" spans="1:5" ht="15.75" thickBot="1" x14ac:dyDescent="0.3">
      <c r="A97" s="26" t="s">
        <v>311</v>
      </c>
      <c r="B97" s="15"/>
      <c r="C97" s="14"/>
      <c r="D97" s="14"/>
      <c r="E97" s="14"/>
    </row>
    <row r="98" spans="1:5" ht="15.75" thickBot="1" x14ac:dyDescent="0.3">
      <c r="A98" s="26" t="s">
        <v>312</v>
      </c>
      <c r="B98" s="15"/>
      <c r="C98" s="14"/>
      <c r="D98" s="14"/>
      <c r="E98" s="14"/>
    </row>
    <row r="99" spans="1:5" ht="15.75" thickBot="1" x14ac:dyDescent="0.3">
      <c r="A99" s="26" t="s">
        <v>313</v>
      </c>
      <c r="B99" s="15"/>
      <c r="C99" s="14"/>
      <c r="D99" s="14"/>
      <c r="E99" s="14"/>
    </row>
    <row r="100" spans="1:5" ht="15.75" thickBot="1" x14ac:dyDescent="0.3">
      <c r="A100" s="102" t="s">
        <v>315</v>
      </c>
      <c r="B100" s="15">
        <f>B90+B95</f>
        <v>0</v>
      </c>
      <c r="C100" s="15">
        <f>C90+C95</f>
        <v>0</v>
      </c>
      <c r="D100" s="15">
        <f t="shared" ref="D100:E100" si="18">D90+D95</f>
        <v>756</v>
      </c>
      <c r="E100" s="15">
        <f t="shared" si="18"/>
        <v>756</v>
      </c>
    </row>
    <row r="101" spans="1:5" ht="15.75" thickBot="1" x14ac:dyDescent="0.3">
      <c r="A101" s="1322" t="s">
        <v>46</v>
      </c>
      <c r="B101" s="1323"/>
      <c r="C101" s="1323"/>
      <c r="D101" s="1323"/>
      <c r="E101" s="1324"/>
    </row>
    <row r="102" spans="1:5" ht="15.75" thickBot="1" x14ac:dyDescent="0.3">
      <c r="A102" s="1322" t="s">
        <v>47</v>
      </c>
      <c r="B102" s="1323"/>
      <c r="C102" s="1323"/>
      <c r="D102" s="1323"/>
      <c r="E102" s="1324"/>
    </row>
    <row r="103" spans="1:5" ht="15.75" thickBot="1" x14ac:dyDescent="0.3">
      <c r="A103" s="7" t="s">
        <v>782</v>
      </c>
      <c r="B103" s="1449" t="s">
        <v>783</v>
      </c>
      <c r="C103" s="1518"/>
      <c r="D103" s="1450"/>
      <c r="E103" s="1451"/>
    </row>
    <row r="104" spans="1:5" ht="42.75" customHeight="1" thickBot="1" x14ac:dyDescent="0.3">
      <c r="A104" s="7" t="s">
        <v>82</v>
      </c>
      <c r="B104" s="7" t="s">
        <v>784</v>
      </c>
      <c r="C104" s="101" t="s">
        <v>306</v>
      </c>
      <c r="D104" s="1429" t="s">
        <v>1110</v>
      </c>
      <c r="E104" s="1430"/>
    </row>
    <row r="105" spans="1:5" ht="15.75" thickBot="1" x14ac:dyDescent="0.3">
      <c r="A105" s="112"/>
      <c r="B105" s="1427"/>
      <c r="C105" s="1431"/>
      <c r="D105" s="1429"/>
      <c r="E105" s="1430"/>
    </row>
    <row r="106" spans="1:5" ht="30.75" customHeight="1" thickBot="1" x14ac:dyDescent="0.3">
      <c r="A106" s="5" t="s">
        <v>15</v>
      </c>
      <c r="B106" s="2271" t="s">
        <v>1111</v>
      </c>
      <c r="C106" s="2277"/>
      <c r="D106" s="2277"/>
      <c r="E106" s="2272"/>
    </row>
    <row r="107" spans="1:5" ht="17.25" customHeight="1" thickBot="1" x14ac:dyDescent="0.3">
      <c r="A107" s="311" t="s">
        <v>16</v>
      </c>
      <c r="B107" s="1427" t="s">
        <v>785</v>
      </c>
      <c r="C107" s="1431"/>
      <c r="D107" s="1429"/>
      <c r="E107" s="1430"/>
    </row>
    <row r="108" spans="1:5" ht="12.75" customHeight="1" x14ac:dyDescent="0.25">
      <c r="A108" s="1381"/>
      <c r="B108" s="8">
        <v>2019</v>
      </c>
      <c r="C108" s="8">
        <v>2020</v>
      </c>
      <c r="D108" s="8">
        <v>2021</v>
      </c>
      <c r="E108" s="8">
        <v>2022</v>
      </c>
    </row>
    <row r="109" spans="1:5" ht="9" customHeight="1" thickBot="1" x14ac:dyDescent="0.3">
      <c r="A109" s="1382"/>
      <c r="B109" s="9" t="s">
        <v>8</v>
      </c>
      <c r="C109" s="9" t="s">
        <v>9</v>
      </c>
      <c r="D109" s="9" t="s">
        <v>9</v>
      </c>
      <c r="E109" s="9" t="s">
        <v>9</v>
      </c>
    </row>
    <row r="110" spans="1:5" ht="15.75" thickBot="1" x14ac:dyDescent="0.3">
      <c r="A110" s="5" t="s">
        <v>17</v>
      </c>
      <c r="B110" s="10">
        <v>300</v>
      </c>
      <c r="C110" s="10">
        <v>300</v>
      </c>
      <c r="D110" s="10">
        <v>300</v>
      </c>
      <c r="E110" s="10">
        <v>300</v>
      </c>
    </row>
    <row r="111" spans="1:5" ht="15.75" thickBot="1" x14ac:dyDescent="0.3">
      <c r="A111" s="5" t="s">
        <v>18</v>
      </c>
      <c r="B111" s="10">
        <f>B129</f>
        <v>42255</v>
      </c>
      <c r="C111" s="10">
        <f t="shared" ref="C111:E111" si="19">C129</f>
        <v>62753</v>
      </c>
      <c r="D111" s="10">
        <f t="shared" si="19"/>
        <v>15000</v>
      </c>
      <c r="E111" s="10">
        <f t="shared" si="19"/>
        <v>15000</v>
      </c>
    </row>
    <row r="112" spans="1:5" ht="15.75" thickBot="1" x14ac:dyDescent="0.3">
      <c r="A112" s="5" t="s">
        <v>19</v>
      </c>
      <c r="B112" s="10">
        <f>B111/B110</f>
        <v>140.85</v>
      </c>
      <c r="C112" s="10">
        <f t="shared" ref="C112:E112" si="20">C111/C110</f>
        <v>209.17666666666668</v>
      </c>
      <c r="D112" s="10">
        <f t="shared" si="20"/>
        <v>50</v>
      </c>
      <c r="E112" s="10">
        <f t="shared" si="20"/>
        <v>50</v>
      </c>
    </row>
    <row r="113" spans="1:11" ht="15.75" thickBot="1" x14ac:dyDescent="0.3">
      <c r="A113" s="5" t="s">
        <v>20</v>
      </c>
      <c r="B113" s="407" t="s">
        <v>21</v>
      </c>
      <c r="C113" s="11">
        <f>C110/B110-1</f>
        <v>0</v>
      </c>
      <c r="D113" s="11">
        <f t="shared" ref="D113:E115" si="21">D110/C110-1</f>
        <v>0</v>
      </c>
      <c r="E113" s="11">
        <f t="shared" si="21"/>
        <v>0</v>
      </c>
      <c r="G113" s="12"/>
      <c r="H113" s="12"/>
      <c r="I113" s="12"/>
      <c r="J113" s="12"/>
      <c r="K113" s="12"/>
    </row>
    <row r="114" spans="1:11" ht="15.75" thickBot="1" x14ac:dyDescent="0.3">
      <c r="A114" s="5" t="s">
        <v>22</v>
      </c>
      <c r="B114" s="407" t="s">
        <v>21</v>
      </c>
      <c r="C114" s="11">
        <f>C111/B111-1</f>
        <v>0.48510235475091701</v>
      </c>
      <c r="D114" s="11">
        <f t="shared" si="21"/>
        <v>-0.76096760314247924</v>
      </c>
      <c r="E114" s="11">
        <f t="shared" si="21"/>
        <v>0</v>
      </c>
    </row>
    <row r="115" spans="1:11" ht="15.75" thickBot="1" x14ac:dyDescent="0.3">
      <c r="A115" s="5" t="s">
        <v>23</v>
      </c>
      <c r="B115" s="407" t="s">
        <v>21</v>
      </c>
      <c r="C115" s="11">
        <f>C112/B112-1</f>
        <v>0.48510235475091723</v>
      </c>
      <c r="D115" s="11">
        <f t="shared" si="21"/>
        <v>-0.76096760314247924</v>
      </c>
      <c r="E115" s="11">
        <f t="shared" si="21"/>
        <v>0</v>
      </c>
    </row>
    <row r="116" spans="1:11" ht="15.75" thickBot="1" x14ac:dyDescent="0.3">
      <c r="A116" s="1378" t="s">
        <v>167</v>
      </c>
      <c r="B116" s="1379"/>
      <c r="C116" s="1379"/>
      <c r="D116" s="1379"/>
      <c r="E116" s="1380"/>
    </row>
    <row r="117" spans="1:11" ht="12.75" customHeight="1" x14ac:dyDescent="0.25">
      <c r="A117" s="1381"/>
      <c r="B117" s="8">
        <v>2019</v>
      </c>
      <c r="C117" s="8">
        <v>2020</v>
      </c>
      <c r="D117" s="8">
        <v>2021</v>
      </c>
      <c r="E117" s="8">
        <v>2022</v>
      </c>
    </row>
    <row r="118" spans="1:11" ht="9" customHeight="1" thickBot="1" x14ac:dyDescent="0.3">
      <c r="A118" s="1382"/>
      <c r="B118" s="9" t="s">
        <v>8</v>
      </c>
      <c r="C118" s="9" t="s">
        <v>9</v>
      </c>
      <c r="D118" s="9" t="s">
        <v>9</v>
      </c>
      <c r="E118" s="9" t="s">
        <v>9</v>
      </c>
    </row>
    <row r="119" spans="1:11" ht="15.75" thickBot="1" x14ac:dyDescent="0.3">
      <c r="A119" s="13" t="s">
        <v>42</v>
      </c>
      <c r="B119" s="14">
        <f>B120+B121+B122+B123</f>
        <v>0</v>
      </c>
      <c r="C119" s="14">
        <f t="shared" ref="C119:E119" si="22">C120+C121+C122+C123</f>
        <v>0</v>
      </c>
      <c r="D119" s="14">
        <f t="shared" si="22"/>
        <v>0</v>
      </c>
      <c r="E119" s="14">
        <f t="shared" si="22"/>
        <v>0</v>
      </c>
    </row>
    <row r="120" spans="1:11" ht="15.75" thickBot="1" x14ac:dyDescent="0.3">
      <c r="A120" s="26" t="s">
        <v>296</v>
      </c>
      <c r="B120" s="14"/>
      <c r="C120" s="14"/>
      <c r="D120" s="14"/>
      <c r="E120" s="14"/>
    </row>
    <row r="121" spans="1:11" ht="15.75" thickBot="1" x14ac:dyDescent="0.3">
      <c r="A121" s="26" t="s">
        <v>311</v>
      </c>
      <c r="B121" s="14"/>
      <c r="C121" s="14"/>
      <c r="D121" s="14"/>
      <c r="E121" s="14"/>
    </row>
    <row r="122" spans="1:11" ht="15.75" thickBot="1" x14ac:dyDescent="0.3">
      <c r="A122" s="26" t="s">
        <v>312</v>
      </c>
      <c r="B122" s="14"/>
      <c r="C122" s="14"/>
      <c r="D122" s="14"/>
      <c r="E122" s="14"/>
    </row>
    <row r="123" spans="1:11" ht="15.75" thickBot="1" x14ac:dyDescent="0.3">
      <c r="A123" s="26" t="s">
        <v>313</v>
      </c>
      <c r="B123" s="14"/>
      <c r="C123" s="14"/>
      <c r="D123" s="14"/>
      <c r="E123" s="14"/>
    </row>
    <row r="124" spans="1:11" ht="15.75" thickBot="1" x14ac:dyDescent="0.3">
      <c r="A124" s="13" t="s">
        <v>43</v>
      </c>
      <c r="B124" s="15">
        <f>B125+B126+B127+B128</f>
        <v>42255</v>
      </c>
      <c r="C124" s="15">
        <f t="shared" ref="C124:E124" si="23">C125+C126+C127+C128</f>
        <v>62753</v>
      </c>
      <c r="D124" s="15">
        <f t="shared" si="23"/>
        <v>15000</v>
      </c>
      <c r="E124" s="15">
        <f t="shared" si="23"/>
        <v>15000</v>
      </c>
    </row>
    <row r="125" spans="1:11" ht="15.75" thickBot="1" x14ac:dyDescent="0.3">
      <c r="A125" s="26" t="s">
        <v>296</v>
      </c>
      <c r="B125" s="15">
        <v>42255</v>
      </c>
      <c r="C125" s="43">
        <v>62753</v>
      </c>
      <c r="D125" s="43">
        <v>15000</v>
      </c>
      <c r="E125" s="14">
        <v>15000</v>
      </c>
    </row>
    <row r="126" spans="1:11" ht="15.75" thickBot="1" x14ac:dyDescent="0.3">
      <c r="A126" s="26" t="s">
        <v>311</v>
      </c>
      <c r="B126" s="15"/>
      <c r="C126" s="14"/>
      <c r="D126" s="14"/>
      <c r="E126" s="14"/>
    </row>
    <row r="127" spans="1:11" ht="15.75" thickBot="1" x14ac:dyDescent="0.3">
      <c r="A127" s="26" t="s">
        <v>312</v>
      </c>
      <c r="B127" s="15"/>
      <c r="C127" s="14"/>
      <c r="D127" s="14"/>
      <c r="E127" s="14"/>
    </row>
    <row r="128" spans="1:11" ht="15.75" thickBot="1" x14ac:dyDescent="0.3">
      <c r="A128" s="26" t="s">
        <v>313</v>
      </c>
      <c r="B128" s="15"/>
      <c r="C128" s="14"/>
      <c r="D128" s="14"/>
      <c r="E128" s="14"/>
    </row>
    <row r="129" spans="1:11" ht="15.75" thickBot="1" x14ac:dyDescent="0.3">
      <c r="A129" s="102" t="s">
        <v>31</v>
      </c>
      <c r="B129" s="15">
        <f>B119+B124</f>
        <v>42255</v>
      </c>
      <c r="C129" s="15">
        <f>C119+C124</f>
        <v>62753</v>
      </c>
      <c r="D129" s="15">
        <f t="shared" ref="D129:E129" si="24">D119+D124</f>
        <v>15000</v>
      </c>
      <c r="E129" s="15">
        <f t="shared" si="24"/>
        <v>15000</v>
      </c>
    </row>
    <row r="130" spans="1:11" ht="25.5" customHeight="1" thickBot="1" x14ac:dyDescent="0.3">
      <c r="A130" s="108" t="s">
        <v>786</v>
      </c>
      <c r="B130" s="2276" t="s">
        <v>787</v>
      </c>
      <c r="C130" s="1450"/>
      <c r="D130" s="1450"/>
      <c r="E130" s="1451"/>
    </row>
    <row r="131" spans="1:11" ht="57" thickBot="1" x14ac:dyDescent="0.3">
      <c r="A131" s="7" t="s">
        <v>14</v>
      </c>
      <c r="B131" s="312" t="s">
        <v>192</v>
      </c>
      <c r="C131" s="103" t="s">
        <v>306</v>
      </c>
      <c r="D131" s="1429" t="s">
        <v>194</v>
      </c>
      <c r="E131" s="1430"/>
    </row>
    <row r="132" spans="1:11" ht="23.25" customHeight="1" thickBot="1" x14ac:dyDescent="0.3">
      <c r="A132" s="5" t="s">
        <v>15</v>
      </c>
      <c r="B132" s="1411" t="s">
        <v>788</v>
      </c>
      <c r="C132" s="1412"/>
      <c r="D132" s="1412"/>
      <c r="E132" s="1413"/>
    </row>
    <row r="133" spans="1:11" ht="15.75" thickBot="1" x14ac:dyDescent="0.3">
      <c r="A133" s="5" t="s">
        <v>16</v>
      </c>
      <c r="B133" s="1406" t="s">
        <v>258</v>
      </c>
      <c r="C133" s="1407"/>
      <c r="D133" s="1407"/>
      <c r="E133" s="1408"/>
    </row>
    <row r="134" spans="1:11" ht="12.75" customHeight="1" x14ac:dyDescent="0.25">
      <c r="A134" s="1381"/>
      <c r="B134" s="8">
        <v>2019</v>
      </c>
      <c r="C134" s="8">
        <v>2020</v>
      </c>
      <c r="D134" s="8">
        <v>2021</v>
      </c>
      <c r="E134" s="8">
        <v>2022</v>
      </c>
    </row>
    <row r="135" spans="1:11" ht="9" customHeight="1" thickBot="1" x14ac:dyDescent="0.3">
      <c r="A135" s="1382"/>
      <c r="B135" s="9" t="s">
        <v>8</v>
      </c>
      <c r="C135" s="9" t="s">
        <v>9</v>
      </c>
      <c r="D135" s="9" t="s">
        <v>9</v>
      </c>
      <c r="E135" s="9" t="s">
        <v>9</v>
      </c>
    </row>
    <row r="136" spans="1:11" ht="15.75" thickBot="1" x14ac:dyDescent="0.3">
      <c r="A136" s="5" t="s">
        <v>17</v>
      </c>
      <c r="B136" s="407">
        <v>1</v>
      </c>
      <c r="C136" s="407">
        <v>1</v>
      </c>
      <c r="D136" s="407">
        <v>1</v>
      </c>
      <c r="E136" s="407">
        <v>1</v>
      </c>
    </row>
    <row r="137" spans="1:11" ht="15.75" thickBot="1" x14ac:dyDescent="0.3">
      <c r="A137" s="5" t="s">
        <v>18</v>
      </c>
      <c r="B137" s="10">
        <f>B155</f>
        <v>39747</v>
      </c>
      <c r="C137" s="10">
        <f t="shared" ref="C137:E137" si="25">C155</f>
        <v>39747</v>
      </c>
      <c r="D137" s="10">
        <f t="shared" si="25"/>
        <v>39747</v>
      </c>
      <c r="E137" s="10">
        <f t="shared" si="25"/>
        <v>39747</v>
      </c>
    </row>
    <row r="138" spans="1:11" ht="15.75" thickBot="1" x14ac:dyDescent="0.3">
      <c r="A138" s="5" t="s">
        <v>19</v>
      </c>
      <c r="B138" s="10">
        <f>B137/B136</f>
        <v>39747</v>
      </c>
      <c r="C138" s="10">
        <f t="shared" ref="C138:E138" si="26">C137/C136</f>
        <v>39747</v>
      </c>
      <c r="D138" s="10">
        <f t="shared" si="26"/>
        <v>39747</v>
      </c>
      <c r="E138" s="10">
        <f t="shared" si="26"/>
        <v>39747</v>
      </c>
    </row>
    <row r="139" spans="1:11" ht="15.75" thickBot="1" x14ac:dyDescent="0.3">
      <c r="A139" s="5" t="s">
        <v>20</v>
      </c>
      <c r="B139" s="407" t="s">
        <v>21</v>
      </c>
      <c r="C139" s="11">
        <f>C136/B136-1</f>
        <v>0</v>
      </c>
      <c r="D139" s="11">
        <f t="shared" ref="D139:E141" si="27">D136/C136-1</f>
        <v>0</v>
      </c>
      <c r="E139" s="11">
        <f t="shared" si="27"/>
        <v>0</v>
      </c>
      <c r="G139" s="12"/>
      <c r="H139" s="12"/>
      <c r="I139" s="12"/>
      <c r="J139" s="12"/>
      <c r="K139" s="12"/>
    </row>
    <row r="140" spans="1:11" ht="15.75" thickBot="1" x14ac:dyDescent="0.3">
      <c r="A140" s="5" t="s">
        <v>22</v>
      </c>
      <c r="B140" s="407" t="s">
        <v>21</v>
      </c>
      <c r="C140" s="11">
        <f>C137/B137-1</f>
        <v>0</v>
      </c>
      <c r="D140" s="11">
        <f t="shared" si="27"/>
        <v>0</v>
      </c>
      <c r="E140" s="11">
        <f t="shared" si="27"/>
        <v>0</v>
      </c>
    </row>
    <row r="141" spans="1:11" ht="15.75" thickBot="1" x14ac:dyDescent="0.3">
      <c r="A141" s="5" t="s">
        <v>23</v>
      </c>
      <c r="B141" s="407" t="s">
        <v>21</v>
      </c>
      <c r="C141" s="11">
        <f>C138/B138-1</f>
        <v>0</v>
      </c>
      <c r="D141" s="11">
        <f t="shared" si="27"/>
        <v>0</v>
      </c>
      <c r="E141" s="11">
        <f t="shared" si="27"/>
        <v>0</v>
      </c>
    </row>
    <row r="142" spans="1:11" ht="15.75" thickBot="1" x14ac:dyDescent="0.3">
      <c r="A142" s="1378" t="s">
        <v>164</v>
      </c>
      <c r="B142" s="1379"/>
      <c r="C142" s="1379"/>
      <c r="D142" s="1379"/>
      <c r="E142" s="1380"/>
    </row>
    <row r="143" spans="1:11" ht="12.75" customHeight="1" x14ac:dyDescent="0.25">
      <c r="A143" s="1381"/>
      <c r="B143" s="8">
        <v>2019</v>
      </c>
      <c r="C143" s="8">
        <v>2020</v>
      </c>
      <c r="D143" s="8">
        <v>2021</v>
      </c>
      <c r="E143" s="8">
        <v>2022</v>
      </c>
    </row>
    <row r="144" spans="1:11" ht="9" customHeight="1" thickBot="1" x14ac:dyDescent="0.3">
      <c r="A144" s="1382"/>
      <c r="B144" s="9" t="s">
        <v>8</v>
      </c>
      <c r="C144" s="9" t="s">
        <v>9</v>
      </c>
      <c r="D144" s="9" t="s">
        <v>9</v>
      </c>
      <c r="E144" s="9" t="s">
        <v>9</v>
      </c>
    </row>
    <row r="145" spans="1:7" ht="15.75" thickBot="1" x14ac:dyDescent="0.3">
      <c r="A145" s="13" t="s">
        <v>42</v>
      </c>
      <c r="B145" s="14">
        <f>B146+B147+B148+B149</f>
        <v>0</v>
      </c>
      <c r="C145" s="14">
        <f t="shared" ref="C145:E145" si="28">C146+C147+C148+C149</f>
        <v>0</v>
      </c>
      <c r="D145" s="14">
        <f t="shared" si="28"/>
        <v>0</v>
      </c>
      <c r="E145" s="14">
        <f t="shared" si="28"/>
        <v>0</v>
      </c>
    </row>
    <row r="146" spans="1:7" ht="15.75" thickBot="1" x14ac:dyDescent="0.3">
      <c r="A146" s="26" t="s">
        <v>296</v>
      </c>
      <c r="B146" s="14">
        <v>0</v>
      </c>
      <c r="C146" s="14">
        <v>0</v>
      </c>
      <c r="D146" s="14">
        <v>0</v>
      </c>
      <c r="E146" s="14">
        <v>0</v>
      </c>
    </row>
    <row r="147" spans="1:7" ht="15.75" thickBot="1" x14ac:dyDescent="0.3">
      <c r="A147" s="26" t="s">
        <v>311</v>
      </c>
      <c r="B147" s="14"/>
      <c r="C147" s="14"/>
      <c r="D147" s="14"/>
      <c r="E147" s="14"/>
    </row>
    <row r="148" spans="1:7" ht="15.75" thickBot="1" x14ac:dyDescent="0.3">
      <c r="A148" s="26" t="s">
        <v>312</v>
      </c>
      <c r="B148" s="14"/>
      <c r="C148" s="14"/>
      <c r="D148" s="14"/>
      <c r="E148" s="14"/>
    </row>
    <row r="149" spans="1:7" ht="15.75" thickBot="1" x14ac:dyDescent="0.3">
      <c r="A149" s="26" t="s">
        <v>313</v>
      </c>
      <c r="B149" s="14"/>
      <c r="C149" s="14"/>
      <c r="D149" s="14"/>
      <c r="E149" s="14"/>
    </row>
    <row r="150" spans="1:7" ht="15.75" thickBot="1" x14ac:dyDescent="0.3">
      <c r="A150" s="13" t="s">
        <v>43</v>
      </c>
      <c r="B150" s="15">
        <f>B151+B152+B153+B154</f>
        <v>39747</v>
      </c>
      <c r="C150" s="15">
        <f t="shared" ref="C150:E150" si="29">C151+C152+C153+C154</f>
        <v>39747</v>
      </c>
      <c r="D150" s="15">
        <f t="shared" si="29"/>
        <v>39747</v>
      </c>
      <c r="E150" s="15">
        <f t="shared" si="29"/>
        <v>39747</v>
      </c>
    </row>
    <row r="151" spans="1:7" ht="15.75" thickBot="1" x14ac:dyDescent="0.3">
      <c r="A151" s="26" t="s">
        <v>296</v>
      </c>
      <c r="B151" s="15">
        <v>39747</v>
      </c>
      <c r="C151" s="15">
        <v>39747</v>
      </c>
      <c r="D151" s="15">
        <v>39747</v>
      </c>
      <c r="E151" s="15">
        <v>39747</v>
      </c>
    </row>
    <row r="152" spans="1:7" ht="15.75" thickBot="1" x14ac:dyDescent="0.3">
      <c r="A152" s="26" t="s">
        <v>311</v>
      </c>
      <c r="B152" s="15"/>
      <c r="C152" s="15"/>
      <c r="D152" s="15"/>
      <c r="E152" s="15"/>
    </row>
    <row r="153" spans="1:7" ht="15.75" thickBot="1" x14ac:dyDescent="0.3">
      <c r="A153" s="26" t="s">
        <v>312</v>
      </c>
      <c r="B153" s="15"/>
      <c r="C153" s="15"/>
      <c r="D153" s="15"/>
      <c r="E153" s="15"/>
    </row>
    <row r="154" spans="1:7" ht="15.75" thickBot="1" x14ac:dyDescent="0.3">
      <c r="A154" s="26" t="s">
        <v>313</v>
      </c>
      <c r="B154" s="15"/>
      <c r="C154" s="15"/>
      <c r="D154" s="15"/>
      <c r="E154" s="15"/>
    </row>
    <row r="155" spans="1:7" ht="15.75" thickBot="1" x14ac:dyDescent="0.3">
      <c r="A155" s="16" t="s">
        <v>31</v>
      </c>
      <c r="B155" s="15">
        <f>B145+B150</f>
        <v>39747</v>
      </c>
      <c r="C155" s="15">
        <f t="shared" ref="C155:E155" si="30">C145+C150</f>
        <v>39747</v>
      </c>
      <c r="D155" s="15">
        <f t="shared" si="30"/>
        <v>39747</v>
      </c>
      <c r="E155" s="15">
        <f t="shared" si="30"/>
        <v>39747</v>
      </c>
    </row>
    <row r="156" spans="1:7" ht="15.75" thickBot="1" x14ac:dyDescent="0.3">
      <c r="A156" s="20"/>
      <c r="B156" s="21"/>
      <c r="C156" s="21"/>
      <c r="D156" s="21"/>
      <c r="E156" s="21"/>
    </row>
    <row r="157" spans="1:7" ht="27" customHeight="1" thickBot="1" x14ac:dyDescent="0.3">
      <c r="A157" s="6" t="s">
        <v>57</v>
      </c>
      <c r="B157" s="22">
        <f>B137+B111+B82+B57+B28</f>
        <v>129619</v>
      </c>
      <c r="C157" s="22">
        <f>C137+C111+C82+C57+C28</f>
        <v>153750</v>
      </c>
      <c r="D157" s="22">
        <f t="shared" ref="D157:E157" si="31">D137+D111+D82+D57+D28</f>
        <v>106753</v>
      </c>
      <c r="E157" s="22">
        <f t="shared" si="31"/>
        <v>106753</v>
      </c>
    </row>
    <row r="158" spans="1:7" ht="24.75" thickBot="1" x14ac:dyDescent="0.3">
      <c r="A158" s="6" t="s">
        <v>58</v>
      </c>
      <c r="B158" s="22">
        <f>B159+B162+B165+B168+B173</f>
        <v>129619</v>
      </c>
      <c r="C158" s="22">
        <f>C159+C162+C165+C168+C173</f>
        <v>153750</v>
      </c>
      <c r="D158" s="22">
        <f t="shared" ref="D158:E158" si="32">D159+D162+D165+D168+D173</f>
        <v>106753</v>
      </c>
      <c r="E158" s="22">
        <f t="shared" si="32"/>
        <v>106753</v>
      </c>
      <c r="F158" s="12"/>
      <c r="G158" s="12"/>
    </row>
    <row r="159" spans="1:7" ht="15.75" thickBot="1" x14ac:dyDescent="0.3">
      <c r="A159" s="13" t="s">
        <v>24</v>
      </c>
      <c r="B159" s="36">
        <f>B160+B161</f>
        <v>26474</v>
      </c>
      <c r="C159" s="36">
        <f>C160+C161</f>
        <v>27000</v>
      </c>
      <c r="D159" s="36">
        <f t="shared" ref="D159:E159" si="33">D160+D161</f>
        <v>27000</v>
      </c>
      <c r="E159" s="36">
        <f t="shared" si="33"/>
        <v>27000</v>
      </c>
      <c r="G159" s="12"/>
    </row>
    <row r="160" spans="1:7" ht="15.75" thickBot="1" x14ac:dyDescent="0.3">
      <c r="A160" s="26" t="s">
        <v>296</v>
      </c>
      <c r="B160" s="15">
        <f t="shared" ref="B160:E161" si="34">B37</f>
        <v>26474</v>
      </c>
      <c r="C160" s="15">
        <f t="shared" si="34"/>
        <v>27000</v>
      </c>
      <c r="D160" s="15">
        <f t="shared" si="34"/>
        <v>27000</v>
      </c>
      <c r="E160" s="15">
        <f t="shared" si="34"/>
        <v>27000</v>
      </c>
      <c r="G160" s="12"/>
    </row>
    <row r="161" spans="1:7" ht="15.75" thickBot="1" x14ac:dyDescent="0.3">
      <c r="A161" s="26" t="s">
        <v>319</v>
      </c>
      <c r="B161" s="15">
        <f t="shared" si="34"/>
        <v>0</v>
      </c>
      <c r="C161" s="15">
        <f t="shared" si="34"/>
        <v>0</v>
      </c>
      <c r="D161" s="15">
        <f t="shared" si="34"/>
        <v>0</v>
      </c>
      <c r="E161" s="15">
        <f t="shared" si="34"/>
        <v>0</v>
      </c>
      <c r="G161" s="12"/>
    </row>
    <row r="162" spans="1:7" ht="24.75" thickBot="1" x14ac:dyDescent="0.3">
      <c r="A162" s="13" t="s">
        <v>25</v>
      </c>
      <c r="B162" s="36">
        <f>B163+B164</f>
        <v>4554</v>
      </c>
      <c r="C162" s="36">
        <f t="shared" ref="C162:E162" si="35">C163+C164</f>
        <v>4600</v>
      </c>
      <c r="D162" s="36">
        <f t="shared" si="35"/>
        <v>4600</v>
      </c>
      <c r="E162" s="36">
        <f t="shared" si="35"/>
        <v>4600</v>
      </c>
    </row>
    <row r="163" spans="1:7" ht="15.75" thickBot="1" x14ac:dyDescent="0.3">
      <c r="A163" s="26" t="s">
        <v>296</v>
      </c>
      <c r="B163" s="14">
        <f>B40</f>
        <v>4554</v>
      </c>
      <c r="C163" s="14">
        <f t="shared" ref="C163:E164" si="36">C40</f>
        <v>4600</v>
      </c>
      <c r="D163" s="14">
        <f t="shared" si="36"/>
        <v>4600</v>
      </c>
      <c r="E163" s="14">
        <f t="shared" si="36"/>
        <v>4600</v>
      </c>
    </row>
    <row r="164" spans="1:7" ht="15.75" thickBot="1" x14ac:dyDescent="0.3">
      <c r="A164" s="26" t="s">
        <v>319</v>
      </c>
      <c r="B164" s="15">
        <f>B41</f>
        <v>0</v>
      </c>
      <c r="C164" s="15">
        <f t="shared" si="36"/>
        <v>0</v>
      </c>
      <c r="D164" s="15">
        <f t="shared" si="36"/>
        <v>0</v>
      </c>
      <c r="E164" s="15">
        <f t="shared" si="36"/>
        <v>0</v>
      </c>
    </row>
    <row r="165" spans="1:7" ht="15.75" thickBot="1" x14ac:dyDescent="0.3">
      <c r="A165" s="13" t="s">
        <v>26</v>
      </c>
      <c r="B165" s="36">
        <f>B166+B167</f>
        <v>15589</v>
      </c>
      <c r="C165" s="51">
        <f t="shared" ref="C165:E165" si="37">C166+C167</f>
        <v>16650</v>
      </c>
      <c r="D165" s="51">
        <f t="shared" si="37"/>
        <v>16650</v>
      </c>
      <c r="E165" s="51">
        <f t="shared" si="37"/>
        <v>16650</v>
      </c>
      <c r="F165" s="12"/>
      <c r="G165" s="12"/>
    </row>
    <row r="166" spans="1:7" ht="15.75" thickBot="1" x14ac:dyDescent="0.3">
      <c r="A166" s="26" t="s">
        <v>296</v>
      </c>
      <c r="B166" s="15">
        <f>B43</f>
        <v>15589</v>
      </c>
      <c r="C166" s="15">
        <f t="shared" ref="C166:E167" si="38">C43</f>
        <v>16650</v>
      </c>
      <c r="D166" s="15">
        <f t="shared" si="38"/>
        <v>16650</v>
      </c>
      <c r="E166" s="15">
        <f t="shared" si="38"/>
        <v>16650</v>
      </c>
    </row>
    <row r="167" spans="1:7" ht="15.75" thickBot="1" x14ac:dyDescent="0.3">
      <c r="A167" s="26" t="s">
        <v>319</v>
      </c>
      <c r="B167" s="15">
        <f>B44</f>
        <v>0</v>
      </c>
      <c r="C167" s="15">
        <f t="shared" si="38"/>
        <v>0</v>
      </c>
      <c r="D167" s="15">
        <f t="shared" si="38"/>
        <v>0</v>
      </c>
      <c r="E167" s="15">
        <f t="shared" si="38"/>
        <v>0</v>
      </c>
    </row>
    <row r="168" spans="1:7" ht="15.75" thickBot="1" x14ac:dyDescent="0.3">
      <c r="A168" s="13" t="s">
        <v>59</v>
      </c>
      <c r="B168" s="36">
        <f>B169+B170+B171+B172</f>
        <v>0</v>
      </c>
      <c r="C168" s="36">
        <f t="shared" ref="C168:E168" si="39">C169+C170+C171+C172</f>
        <v>0</v>
      </c>
      <c r="D168" s="36">
        <f t="shared" si="39"/>
        <v>0</v>
      </c>
      <c r="E168" s="36">
        <f t="shared" si="39"/>
        <v>0</v>
      </c>
    </row>
    <row r="169" spans="1:7" ht="15.75" thickBot="1" x14ac:dyDescent="0.3">
      <c r="A169" s="26" t="s">
        <v>296</v>
      </c>
      <c r="B169" s="14">
        <f>B66+B91+B120+B146</f>
        <v>0</v>
      </c>
      <c r="C169" s="14">
        <f>C66+C91+C120+C146</f>
        <v>0</v>
      </c>
      <c r="D169" s="14">
        <f t="shared" ref="D169:E169" si="40">D66+D91+D120+D146</f>
        <v>0</v>
      </c>
      <c r="E169" s="14">
        <f t="shared" si="40"/>
        <v>0</v>
      </c>
    </row>
    <row r="170" spans="1:7" ht="15.75" thickBot="1" x14ac:dyDescent="0.3">
      <c r="A170" s="26" t="s">
        <v>320</v>
      </c>
      <c r="B170" s="14">
        <f>B67+B92+B121+B147</f>
        <v>0</v>
      </c>
      <c r="C170" s="14">
        <f t="shared" ref="C170:E172" si="41">C67+C92+C121+C147</f>
        <v>0</v>
      </c>
      <c r="D170" s="14">
        <f t="shared" si="41"/>
        <v>0</v>
      </c>
      <c r="E170" s="14">
        <f t="shared" si="41"/>
        <v>0</v>
      </c>
    </row>
    <row r="171" spans="1:7" ht="15.75" thickBot="1" x14ac:dyDescent="0.3">
      <c r="A171" s="26" t="s">
        <v>312</v>
      </c>
      <c r="B171" s="14">
        <f>B68+B93+B122+B148</f>
        <v>0</v>
      </c>
      <c r="C171" s="14">
        <f t="shared" si="41"/>
        <v>0</v>
      </c>
      <c r="D171" s="14">
        <f t="shared" si="41"/>
        <v>0</v>
      </c>
      <c r="E171" s="14">
        <f t="shared" si="41"/>
        <v>0</v>
      </c>
    </row>
    <row r="172" spans="1:7" ht="15.75" thickBot="1" x14ac:dyDescent="0.3">
      <c r="A172" s="26" t="s">
        <v>313</v>
      </c>
      <c r="B172" s="14">
        <f>B69+B94+B123+B149</f>
        <v>0</v>
      </c>
      <c r="C172" s="14">
        <f t="shared" si="41"/>
        <v>0</v>
      </c>
      <c r="D172" s="14">
        <f t="shared" si="41"/>
        <v>0</v>
      </c>
      <c r="E172" s="14">
        <f t="shared" si="41"/>
        <v>0</v>
      </c>
    </row>
    <row r="173" spans="1:7" ht="15.75" thickBot="1" x14ac:dyDescent="0.3">
      <c r="A173" s="13" t="s">
        <v>60</v>
      </c>
      <c r="B173" s="36">
        <f>B174+B175+B176+B177</f>
        <v>83002</v>
      </c>
      <c r="C173" s="36">
        <f t="shared" ref="C173:E173" si="42">C174+C175+C176+C177</f>
        <v>105500</v>
      </c>
      <c r="D173" s="51">
        <f t="shared" si="42"/>
        <v>58503</v>
      </c>
      <c r="E173" s="51">
        <f t="shared" si="42"/>
        <v>58503</v>
      </c>
    </row>
    <row r="174" spans="1:7" ht="15.75" thickBot="1" x14ac:dyDescent="0.3">
      <c r="A174" s="26" t="s">
        <v>296</v>
      </c>
      <c r="B174" s="14">
        <f>B71+B96+B125+B151</f>
        <v>83002</v>
      </c>
      <c r="C174" s="14">
        <f>C71+C96+C125+C151</f>
        <v>105500</v>
      </c>
      <c r="D174" s="43">
        <f>D71+D96+D125+D151+D146</f>
        <v>58503</v>
      </c>
      <c r="E174" s="43">
        <f t="shared" ref="E174" si="43">E71+E96+E125+E151+E146</f>
        <v>58503</v>
      </c>
    </row>
    <row r="175" spans="1:7" ht="15.75" thickBot="1" x14ac:dyDescent="0.3">
      <c r="A175" s="26" t="s">
        <v>320</v>
      </c>
      <c r="B175" s="14">
        <f>B72+B97+B126+B152</f>
        <v>0</v>
      </c>
      <c r="C175" s="14">
        <f t="shared" ref="C175:E177" si="44">C72+C97+C126+C152</f>
        <v>0</v>
      </c>
      <c r="D175" s="14">
        <f t="shared" si="44"/>
        <v>0</v>
      </c>
      <c r="E175" s="14">
        <f t="shared" si="44"/>
        <v>0</v>
      </c>
    </row>
    <row r="176" spans="1:7" ht="15.75" thickBot="1" x14ac:dyDescent="0.3">
      <c r="A176" s="26" t="s">
        <v>312</v>
      </c>
      <c r="B176" s="14">
        <f>B73+B98+B127+B153</f>
        <v>0</v>
      </c>
      <c r="C176" s="14">
        <f t="shared" si="44"/>
        <v>0</v>
      </c>
      <c r="D176" s="14">
        <f t="shared" si="44"/>
        <v>0</v>
      </c>
      <c r="E176" s="14">
        <f t="shared" si="44"/>
        <v>0</v>
      </c>
    </row>
    <row r="177" spans="1:5" ht="15.75" thickBot="1" x14ac:dyDescent="0.3">
      <c r="A177" s="26" t="s">
        <v>313</v>
      </c>
      <c r="B177" s="14">
        <f>B74+B99+B128+B154</f>
        <v>0</v>
      </c>
      <c r="C177" s="14">
        <f t="shared" si="44"/>
        <v>0</v>
      </c>
      <c r="D177" s="14">
        <f t="shared" si="44"/>
        <v>0</v>
      </c>
      <c r="E177" s="14">
        <f t="shared" si="44"/>
        <v>0</v>
      </c>
    </row>
    <row r="178" spans="1:5" ht="15.75" thickBot="1" x14ac:dyDescent="0.3">
      <c r="A178" s="17" t="s">
        <v>32</v>
      </c>
      <c r="B178" s="18">
        <f>IF(B158-B157=0,0,"Error")</f>
        <v>0</v>
      </c>
      <c r="C178" s="18">
        <f>IF(C158-C157=0,0,"Error")</f>
        <v>0</v>
      </c>
      <c r="D178" s="18">
        <f>IF(D158-D157=0,0,"Error")</f>
        <v>0</v>
      </c>
      <c r="E178" s="18">
        <f>IF(E158-E157=0,0,"Error")</f>
        <v>0</v>
      </c>
    </row>
    <row r="179" spans="1:5" ht="15" customHeight="1" x14ac:dyDescent="0.25"/>
  </sheetData>
  <mergeCells count="53">
    <mergeCell ref="A1:E1"/>
    <mergeCell ref="A2:E2"/>
    <mergeCell ref="B133:E133"/>
    <mergeCell ref="A134:A135"/>
    <mergeCell ref="A142:E142"/>
    <mergeCell ref="A143:A144"/>
    <mergeCell ref="A108:A109"/>
    <mergeCell ref="A116:E116"/>
    <mergeCell ref="A117:A118"/>
    <mergeCell ref="B130:E130"/>
    <mergeCell ref="D131:E131"/>
    <mergeCell ref="B132:E132"/>
    <mergeCell ref="A102:E102"/>
    <mergeCell ref="B103:E103"/>
    <mergeCell ref="D104:E104"/>
    <mergeCell ref="B105:E105"/>
    <mergeCell ref="B106:E106"/>
    <mergeCell ref="B107:E107"/>
    <mergeCell ref="B77:E77"/>
    <mergeCell ref="B78:E78"/>
    <mergeCell ref="A79:A80"/>
    <mergeCell ref="A87:E87"/>
    <mergeCell ref="A88:A89"/>
    <mergeCell ref="A101:E101"/>
    <mergeCell ref="D76:E76"/>
    <mergeCell ref="A34:A35"/>
    <mergeCell ref="A47:E47"/>
    <mergeCell ref="A48:E48"/>
    <mergeCell ref="B49:E49"/>
    <mergeCell ref="D50:E50"/>
    <mergeCell ref="B51:E51"/>
    <mergeCell ref="B52:E52"/>
    <mergeCell ref="B53:E53"/>
    <mergeCell ref="A54:A55"/>
    <mergeCell ref="A62:E62"/>
    <mergeCell ref="A63:A64"/>
    <mergeCell ref="A33:E33"/>
    <mergeCell ref="A9:E11"/>
    <mergeCell ref="B12:E12"/>
    <mergeCell ref="A13:A14"/>
    <mergeCell ref="B16:E16"/>
    <mergeCell ref="A17:E17"/>
    <mergeCell ref="A20:E20"/>
    <mergeCell ref="A21:E21"/>
    <mergeCell ref="B22:E22"/>
    <mergeCell ref="B23:E23"/>
    <mergeCell ref="B24:E24"/>
    <mergeCell ref="A25:A26"/>
    <mergeCell ref="A3:E3"/>
    <mergeCell ref="B5:E5"/>
    <mergeCell ref="B6:E6"/>
    <mergeCell ref="B7:E7"/>
    <mergeCell ref="A8:E8"/>
  </mergeCells>
  <pageMargins left="0.25" right="0.25"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33"/>
  <sheetViews>
    <sheetView view="pageBreakPreview" zoomScale="60" zoomScaleNormal="170" workbookViewId="0">
      <selection activeCell="S15" sqref="S15"/>
    </sheetView>
  </sheetViews>
  <sheetFormatPr defaultRowHeight="15" x14ac:dyDescent="0.25"/>
  <cols>
    <col min="1" max="1" width="28.5703125" customWidth="1"/>
    <col min="2" max="4" width="11.7109375" customWidth="1"/>
    <col min="5" max="5" width="12.42578125" customWidth="1"/>
    <col min="6" max="6" width="4.85546875" customWidth="1"/>
    <col min="7" max="7" width="3.140625" customWidth="1"/>
    <col min="8" max="8" width="11" customWidth="1"/>
    <col min="9" max="9" width="11" bestFit="1" customWidth="1"/>
  </cols>
  <sheetData>
    <row r="1" spans="1:11" ht="38.25" customHeight="1" x14ac:dyDescent="0.25">
      <c r="A1" s="2608" t="s">
        <v>1674</v>
      </c>
      <c r="B1" s="2608"/>
      <c r="C1" s="2608"/>
      <c r="D1" s="2608"/>
      <c r="E1" s="2608"/>
    </row>
    <row r="2" spans="1:11" ht="33" customHeight="1" x14ac:dyDescent="0.25">
      <c r="A2" s="2569" t="s">
        <v>884</v>
      </c>
      <c r="B2" s="2569"/>
      <c r="C2" s="2569"/>
      <c r="D2" s="2569"/>
      <c r="E2" s="2569"/>
      <c r="F2" s="1"/>
    </row>
    <row r="3" spans="1:11" ht="18" customHeight="1" x14ac:dyDescent="0.25">
      <c r="A3" s="1504" t="s">
        <v>1128</v>
      </c>
      <c r="B3" s="1504"/>
      <c r="C3" s="1504"/>
      <c r="D3" s="1504"/>
      <c r="E3" s="1504"/>
      <c r="F3" s="87"/>
    </row>
    <row r="4" spans="1:11" ht="15.75" thickBot="1" x14ac:dyDescent="0.3"/>
    <row r="5" spans="1:11" ht="15.75" thickBot="1" x14ac:dyDescent="0.3">
      <c r="A5" s="2" t="s">
        <v>0</v>
      </c>
      <c r="B5" s="2278" t="s">
        <v>195</v>
      </c>
      <c r="C5" s="2278"/>
      <c r="D5" s="2278"/>
      <c r="E5" s="2278"/>
    </row>
    <row r="6" spans="1:11" ht="15.75" thickBot="1" x14ac:dyDescent="0.3">
      <c r="A6" s="2" t="s">
        <v>1</v>
      </c>
      <c r="B6" s="2279" t="s">
        <v>188</v>
      </c>
      <c r="C6" s="2280"/>
      <c r="D6" s="2280"/>
      <c r="E6" s="2281"/>
    </row>
    <row r="7" spans="1:11" ht="15.75" thickBot="1" x14ac:dyDescent="0.3">
      <c r="A7" s="2" t="s">
        <v>3</v>
      </c>
      <c r="B7" s="2282" t="s">
        <v>861</v>
      </c>
      <c r="C7" s="2283"/>
      <c r="D7" s="2283"/>
      <c r="E7" s="2284"/>
    </row>
    <row r="8" spans="1:11" ht="15.75" thickBot="1" x14ac:dyDescent="0.3">
      <c r="A8" s="1308" t="s">
        <v>5</v>
      </c>
      <c r="B8" s="1309"/>
      <c r="C8" s="1309"/>
      <c r="D8" s="1309"/>
      <c r="E8" s="1310"/>
    </row>
    <row r="9" spans="1:11" ht="10.5" customHeight="1" thickBot="1" x14ac:dyDescent="0.3">
      <c r="A9" s="2285" t="s">
        <v>257</v>
      </c>
      <c r="B9" s="1546"/>
      <c r="C9" s="1546"/>
      <c r="D9" s="1546"/>
      <c r="E9" s="1547"/>
    </row>
    <row r="10" spans="1:11" ht="11.25" customHeight="1" thickBot="1" x14ac:dyDescent="0.3">
      <c r="A10" s="1545"/>
      <c r="B10" s="1546"/>
      <c r="C10" s="1546"/>
      <c r="D10" s="1546"/>
      <c r="E10" s="1547"/>
    </row>
    <row r="11" spans="1:11" ht="15.75" hidden="1" thickBot="1" x14ac:dyDescent="0.3">
      <c r="A11" s="1545"/>
      <c r="B11" s="1546"/>
      <c r="C11" s="1546"/>
      <c r="D11" s="1546"/>
      <c r="E11" s="1547"/>
    </row>
    <row r="12" spans="1:11" ht="43.5" customHeight="1" thickBot="1" x14ac:dyDescent="0.3">
      <c r="A12" s="3" t="s">
        <v>759</v>
      </c>
      <c r="B12" s="2194" t="s">
        <v>760</v>
      </c>
      <c r="C12" s="2195"/>
      <c r="D12" s="2195"/>
      <c r="E12" s="2196"/>
      <c r="H12" s="745"/>
      <c r="I12" s="746"/>
      <c r="J12" s="746"/>
      <c r="K12" s="746"/>
    </row>
    <row r="13" spans="1:11" ht="23.25" customHeight="1" thickBot="1" x14ac:dyDescent="0.3">
      <c r="A13" s="91" t="s">
        <v>761</v>
      </c>
      <c r="B13" s="305">
        <v>2019</v>
      </c>
      <c r="C13" s="305">
        <v>2020</v>
      </c>
      <c r="D13" s="305">
        <v>2021</v>
      </c>
      <c r="E13" s="305">
        <v>2022</v>
      </c>
    </row>
    <row r="14" spans="1:11" ht="27" customHeight="1" thickBot="1" x14ac:dyDescent="0.3">
      <c r="A14" s="5" t="s">
        <v>762</v>
      </c>
      <c r="B14" s="306">
        <v>0.75</v>
      </c>
      <c r="C14" s="307" t="s">
        <v>763</v>
      </c>
      <c r="D14" s="307" t="s">
        <v>763</v>
      </c>
      <c r="E14" s="307" t="s">
        <v>763</v>
      </c>
    </row>
    <row r="15" spans="1:11" ht="90" customHeight="1" thickBot="1" x14ac:dyDescent="0.3">
      <c r="A15" s="6" t="s">
        <v>764</v>
      </c>
      <c r="B15" s="2194" t="s">
        <v>765</v>
      </c>
      <c r="C15" s="2195"/>
      <c r="D15" s="2195"/>
      <c r="E15" s="2196"/>
    </row>
    <row r="16" spans="1:11" ht="23.25" customHeight="1" thickBot="1" x14ac:dyDescent="0.3">
      <c r="A16" s="1411" t="s">
        <v>766</v>
      </c>
      <c r="B16" s="1412"/>
      <c r="C16" s="1412"/>
      <c r="D16" s="1412"/>
      <c r="E16" s="1413"/>
      <c r="H16" s="30"/>
      <c r="J16" s="30"/>
    </row>
    <row r="17" spans="1:11" ht="15.75" thickBot="1" x14ac:dyDescent="0.3">
      <c r="A17" s="91"/>
      <c r="B17" s="305">
        <v>2018</v>
      </c>
      <c r="C17" s="305">
        <v>2019</v>
      </c>
      <c r="D17" s="305">
        <v>2020</v>
      </c>
      <c r="E17" s="305">
        <v>2021</v>
      </c>
      <c r="G17" s="93"/>
    </row>
    <row r="18" spans="1:11" ht="24.75" customHeight="1" thickBot="1" x14ac:dyDescent="0.3">
      <c r="A18" s="308" t="s">
        <v>767</v>
      </c>
      <c r="B18" s="309">
        <v>1</v>
      </c>
      <c r="C18" s="309">
        <v>1</v>
      </c>
      <c r="D18" s="309">
        <v>1</v>
      </c>
      <c r="E18" s="309">
        <v>1</v>
      </c>
      <c r="G18" s="93"/>
    </row>
    <row r="19" spans="1:11" ht="43.5" customHeight="1" thickBot="1" x14ac:dyDescent="0.3">
      <c r="A19" s="308" t="s">
        <v>768</v>
      </c>
      <c r="B19" s="310" t="s">
        <v>66</v>
      </c>
      <c r="C19" s="310" t="s">
        <v>66</v>
      </c>
      <c r="D19" s="310" t="s">
        <v>66</v>
      </c>
      <c r="E19" s="310" t="s">
        <v>66</v>
      </c>
      <c r="G19" s="93"/>
    </row>
    <row r="20" spans="1:11" ht="15.75" thickBot="1" x14ac:dyDescent="0.3">
      <c r="A20" s="1414" t="s">
        <v>769</v>
      </c>
      <c r="B20" s="2286"/>
      <c r="C20" s="2286"/>
      <c r="D20" s="2286"/>
      <c r="E20" s="1416"/>
    </row>
    <row r="21" spans="1:11" ht="15.75" thickBot="1" x14ac:dyDescent="0.3">
      <c r="A21" s="1322" t="s">
        <v>1129</v>
      </c>
      <c r="B21" s="1323"/>
      <c r="C21" s="1323"/>
      <c r="D21" s="1323"/>
      <c r="E21" s="1324"/>
    </row>
    <row r="22" spans="1:11" ht="18.75" customHeight="1" thickBot="1" x14ac:dyDescent="0.3">
      <c r="A22" s="7" t="s">
        <v>770</v>
      </c>
      <c r="B22" s="1411" t="s">
        <v>771</v>
      </c>
      <c r="C22" s="1407"/>
      <c r="D22" s="1407"/>
      <c r="E22" s="1408"/>
      <c r="I22" s="632"/>
    </row>
    <row r="23" spans="1:11" ht="31.5" customHeight="1" thickBot="1" x14ac:dyDescent="0.3">
      <c r="A23" s="5" t="s">
        <v>15</v>
      </c>
      <c r="B23" s="1876" t="s">
        <v>772</v>
      </c>
      <c r="C23" s="1877"/>
      <c r="D23" s="1877"/>
      <c r="E23" s="1878"/>
    </row>
    <row r="24" spans="1:11" ht="28.5" customHeight="1" thickBot="1" x14ac:dyDescent="0.3">
      <c r="A24" s="5" t="s">
        <v>16</v>
      </c>
      <c r="B24" s="1411" t="s">
        <v>682</v>
      </c>
      <c r="C24" s="1412"/>
      <c r="D24" s="1412"/>
      <c r="E24" s="1413"/>
    </row>
    <row r="25" spans="1:11" ht="12.75" customHeight="1" x14ac:dyDescent="0.25">
      <c r="A25" s="1381"/>
      <c r="B25" s="8">
        <v>2019</v>
      </c>
      <c r="C25" s="8">
        <v>2020</v>
      </c>
      <c r="D25" s="8">
        <v>2021</v>
      </c>
      <c r="E25" s="8">
        <v>2022</v>
      </c>
    </row>
    <row r="26" spans="1:11" ht="12.75" customHeight="1" thickBot="1" x14ac:dyDescent="0.3">
      <c r="A26" s="1382"/>
      <c r="B26" s="9" t="s">
        <v>8</v>
      </c>
      <c r="C26" s="9" t="s">
        <v>9</v>
      </c>
      <c r="D26" s="9" t="s">
        <v>9</v>
      </c>
      <c r="E26" s="9" t="s">
        <v>9</v>
      </c>
      <c r="I26" s="747"/>
      <c r="J26" s="747"/>
      <c r="K26" s="620">
        <f>E28/D28-1</f>
        <v>2.006770406445102E-2</v>
      </c>
    </row>
    <row r="27" spans="1:11" ht="15.75" thickBot="1" x14ac:dyDescent="0.3">
      <c r="A27" s="5" t="s">
        <v>17</v>
      </c>
      <c r="B27" s="10">
        <v>2850</v>
      </c>
      <c r="C27" s="10">
        <v>2900</v>
      </c>
      <c r="D27" s="10">
        <v>3040</v>
      </c>
      <c r="E27" s="10">
        <v>3050</v>
      </c>
      <c r="I27" s="49"/>
      <c r="J27" s="49"/>
    </row>
    <row r="28" spans="1:11" ht="15.75" thickBot="1" x14ac:dyDescent="0.3">
      <c r="A28" s="5" t="s">
        <v>18</v>
      </c>
      <c r="B28" s="10">
        <f>B57</f>
        <v>48882</v>
      </c>
      <c r="C28" s="10">
        <f>C57</f>
        <v>65412.4</v>
      </c>
      <c r="D28" s="10">
        <f t="shared" ref="D28:E28" si="0">D57</f>
        <v>59080.648000000001</v>
      </c>
      <c r="E28" s="10">
        <f t="shared" si="0"/>
        <v>60266.26096</v>
      </c>
      <c r="I28" s="748"/>
      <c r="J28" s="49"/>
    </row>
    <row r="29" spans="1:11" ht="15.75" thickBot="1" x14ac:dyDescent="0.3">
      <c r="A29" s="5" t="s">
        <v>19</v>
      </c>
      <c r="B29" s="10">
        <f>B28/B27</f>
        <v>17.151578947368421</v>
      </c>
      <c r="C29" s="10">
        <f t="shared" ref="C29:E29" si="1">C28/C27</f>
        <v>22.556000000000001</v>
      </c>
      <c r="D29" s="10">
        <f t="shared" si="1"/>
        <v>19.434423684210525</v>
      </c>
      <c r="E29" s="10">
        <f t="shared" si="1"/>
        <v>19.759429822950821</v>
      </c>
      <c r="I29" s="49"/>
      <c r="J29" s="747"/>
    </row>
    <row r="30" spans="1:11" ht="15.75" thickBot="1" x14ac:dyDescent="0.3">
      <c r="A30" s="5" t="s">
        <v>20</v>
      </c>
      <c r="B30" s="407" t="s">
        <v>21</v>
      </c>
      <c r="C30" s="11">
        <f>C27/B27-1</f>
        <v>1.7543859649122862E-2</v>
      </c>
      <c r="D30" s="11">
        <f t="shared" ref="D30:E32" si="2">D27/C27-1</f>
        <v>4.8275862068965614E-2</v>
      </c>
      <c r="E30" s="11">
        <f t="shared" si="2"/>
        <v>3.2894736842106198E-3</v>
      </c>
      <c r="G30" s="12"/>
      <c r="H30" s="12"/>
      <c r="I30" s="12"/>
      <c r="J30" s="12"/>
      <c r="K30" s="12"/>
    </row>
    <row r="31" spans="1:11" ht="15.75" thickBot="1" x14ac:dyDescent="0.3">
      <c r="A31" s="5" t="s">
        <v>22</v>
      </c>
      <c r="B31" s="407" t="s">
        <v>21</v>
      </c>
      <c r="C31" s="11">
        <f>C28/B28-1</f>
        <v>0.33816946933431535</v>
      </c>
      <c r="D31" s="11">
        <f t="shared" si="2"/>
        <v>-9.679742678758152E-2</v>
      </c>
      <c r="E31" s="11">
        <f t="shared" si="2"/>
        <v>2.006770406445102E-2</v>
      </c>
    </row>
    <row r="32" spans="1:11" ht="15.75" thickBot="1" x14ac:dyDescent="0.3">
      <c r="A32" s="5" t="s">
        <v>23</v>
      </c>
      <c r="B32" s="407" t="s">
        <v>21</v>
      </c>
      <c r="C32" s="11">
        <f>C29/B29-1</f>
        <v>0.31509758193199966</v>
      </c>
      <c r="D32" s="11">
        <f t="shared" si="2"/>
        <v>-0.13839228213289034</v>
      </c>
      <c r="E32" s="11">
        <f t="shared" si="2"/>
        <v>1.6723219788830068E-2</v>
      </c>
    </row>
    <row r="33" spans="1:11" ht="15.75" thickBot="1" x14ac:dyDescent="0.3">
      <c r="A33" s="1378" t="s">
        <v>773</v>
      </c>
      <c r="B33" s="1379"/>
      <c r="C33" s="1379"/>
      <c r="D33" s="1379"/>
      <c r="E33" s="1380"/>
    </row>
    <row r="34" spans="1:11" ht="12.75" customHeight="1" x14ac:dyDescent="0.25">
      <c r="A34" s="1381"/>
      <c r="B34" s="8">
        <v>2019</v>
      </c>
      <c r="C34" s="8">
        <v>2020</v>
      </c>
      <c r="D34" s="8">
        <v>2021</v>
      </c>
      <c r="E34" s="8">
        <v>2022</v>
      </c>
    </row>
    <row r="35" spans="1:11" ht="12.75" customHeight="1" thickBot="1" x14ac:dyDescent="0.3">
      <c r="A35" s="1382"/>
      <c r="B35" s="9" t="s">
        <v>8</v>
      </c>
      <c r="C35" s="9" t="s">
        <v>9</v>
      </c>
      <c r="D35" s="9" t="s">
        <v>9</v>
      </c>
      <c r="E35" s="9" t="s">
        <v>9</v>
      </c>
    </row>
    <row r="36" spans="1:11" ht="15.75" thickBot="1" x14ac:dyDescent="0.3">
      <c r="A36" s="13" t="s">
        <v>24</v>
      </c>
      <c r="B36" s="14">
        <f>B37</f>
        <v>29924</v>
      </c>
      <c r="C36" s="31">
        <f>C37</f>
        <v>37200</v>
      </c>
      <c r="D36" s="31">
        <f>D37</f>
        <v>37944</v>
      </c>
      <c r="E36" s="31">
        <f>E37</f>
        <v>38702.879999999997</v>
      </c>
    </row>
    <row r="37" spans="1:11" ht="15.75" thickBot="1" x14ac:dyDescent="0.3">
      <c r="A37" s="26" t="s">
        <v>296</v>
      </c>
      <c r="B37" s="15">
        <v>29924</v>
      </c>
      <c r="C37" s="15">
        <v>37200</v>
      </c>
      <c r="D37" s="15">
        <f>C37+(C37*2/100)</f>
        <v>37944</v>
      </c>
      <c r="E37" s="15">
        <f>D37+(D37*2/100)</f>
        <v>38702.879999999997</v>
      </c>
    </row>
    <row r="38" spans="1:11" ht="15.75" thickBot="1" x14ac:dyDescent="0.3">
      <c r="A38" s="26" t="s">
        <v>297</v>
      </c>
      <c r="B38" s="15"/>
      <c r="C38" s="27"/>
      <c r="D38" s="27"/>
      <c r="E38" s="27"/>
    </row>
    <row r="39" spans="1:11" ht="24.75" thickBot="1" x14ac:dyDescent="0.3">
      <c r="A39" s="13" t="s">
        <v>25</v>
      </c>
      <c r="B39" s="14">
        <f>B40</f>
        <v>4769</v>
      </c>
      <c r="C39" s="31">
        <f>C40</f>
        <v>6212.4</v>
      </c>
      <c r="D39" s="31">
        <f t="shared" ref="D39:E39" si="3">D40</f>
        <v>6336.6479999999992</v>
      </c>
      <c r="E39" s="31">
        <f t="shared" si="3"/>
        <v>6463.3809599999986</v>
      </c>
    </row>
    <row r="40" spans="1:11" ht="15.75" thickBot="1" x14ac:dyDescent="0.3">
      <c r="A40" s="26" t="s">
        <v>296</v>
      </c>
      <c r="B40" s="14">
        <v>4769</v>
      </c>
      <c r="C40" s="31">
        <f>C37*16.7/100</f>
        <v>6212.4</v>
      </c>
      <c r="D40" s="31">
        <f t="shared" ref="D40:E40" si="4">D37*16.7/100</f>
        <v>6336.6479999999992</v>
      </c>
      <c r="E40" s="31">
        <f t="shared" si="4"/>
        <v>6463.3809599999986</v>
      </c>
      <c r="I40" s="12"/>
      <c r="J40" s="12"/>
      <c r="K40" s="12"/>
    </row>
    <row r="41" spans="1:11" ht="15.75" thickBot="1" x14ac:dyDescent="0.3">
      <c r="A41" s="26" t="s">
        <v>297</v>
      </c>
      <c r="B41" s="15"/>
      <c r="C41" s="14"/>
      <c r="D41" s="14"/>
      <c r="E41" s="14"/>
      <c r="I41" s="12"/>
      <c r="J41" s="12"/>
      <c r="K41" s="12"/>
    </row>
    <row r="42" spans="1:11" ht="15.75" thickBot="1" x14ac:dyDescent="0.3">
      <c r="A42" s="13" t="s">
        <v>26</v>
      </c>
      <c r="B42" s="14">
        <f>B43</f>
        <v>14189</v>
      </c>
      <c r="C42" s="31">
        <f t="shared" ref="C42:E42" si="5">C43</f>
        <v>22000</v>
      </c>
      <c r="D42" s="31">
        <f t="shared" si="5"/>
        <v>14800</v>
      </c>
      <c r="E42" s="31">
        <f t="shared" si="5"/>
        <v>15100</v>
      </c>
      <c r="H42" s="12"/>
      <c r="I42" s="12"/>
    </row>
    <row r="43" spans="1:11" ht="15.75" thickBot="1" x14ac:dyDescent="0.3">
      <c r="A43" s="26" t="s">
        <v>296</v>
      </c>
      <c r="B43" s="14">
        <v>14189</v>
      </c>
      <c r="C43" s="14">
        <v>22000</v>
      </c>
      <c r="D43" s="14">
        <v>14800</v>
      </c>
      <c r="E43" s="14">
        <v>15100</v>
      </c>
      <c r="H43" s="154"/>
      <c r="I43" s="12"/>
      <c r="J43" s="12"/>
      <c r="K43" s="12"/>
    </row>
    <row r="44" spans="1:11" ht="15.75" thickBot="1" x14ac:dyDescent="0.3">
      <c r="A44" s="26" t="s">
        <v>297</v>
      </c>
      <c r="B44" s="15"/>
      <c r="C44" s="14"/>
      <c r="D44" s="14"/>
      <c r="E44" s="14"/>
    </row>
    <row r="45" spans="1:11" ht="15.75" thickBot="1" x14ac:dyDescent="0.3">
      <c r="A45" s="13" t="s">
        <v>27</v>
      </c>
      <c r="B45" s="15">
        <v>0</v>
      </c>
      <c r="C45" s="14">
        <v>0</v>
      </c>
      <c r="D45" s="14">
        <v>0</v>
      </c>
      <c r="E45" s="14">
        <v>0</v>
      </c>
      <c r="H45" s="154"/>
      <c r="I45" s="12"/>
      <c r="J45" s="12"/>
      <c r="K45" s="12"/>
    </row>
    <row r="46" spans="1:11" ht="15.75" thickBot="1" x14ac:dyDescent="0.3">
      <c r="A46" s="26" t="s">
        <v>296</v>
      </c>
      <c r="B46" s="15"/>
      <c r="C46" s="14"/>
      <c r="D46" s="14"/>
      <c r="E46" s="14"/>
      <c r="I46" s="12"/>
      <c r="J46" s="12"/>
      <c r="K46" s="12"/>
    </row>
    <row r="47" spans="1:11" ht="15.75" thickBot="1" x14ac:dyDescent="0.3">
      <c r="A47" s="26" t="s">
        <v>297</v>
      </c>
      <c r="B47" s="15"/>
      <c r="C47" s="14"/>
      <c r="D47" s="14"/>
      <c r="E47" s="14"/>
    </row>
    <row r="48" spans="1:11" ht="15.75" thickBot="1" x14ac:dyDescent="0.3">
      <c r="A48" s="13" t="s">
        <v>28</v>
      </c>
      <c r="B48" s="15">
        <v>0</v>
      </c>
      <c r="C48" s="14">
        <v>0</v>
      </c>
      <c r="D48" s="14">
        <v>0</v>
      </c>
      <c r="E48" s="14">
        <v>0</v>
      </c>
    </row>
    <row r="49" spans="1:12" ht="15.75" thickBot="1" x14ac:dyDescent="0.3">
      <c r="A49" s="26" t="s">
        <v>296</v>
      </c>
      <c r="B49" s="15"/>
      <c r="C49" s="14"/>
      <c r="D49" s="14"/>
      <c r="E49" s="14"/>
    </row>
    <row r="50" spans="1:12" ht="15.75" thickBot="1" x14ac:dyDescent="0.3">
      <c r="A50" s="26" t="s">
        <v>297</v>
      </c>
      <c r="B50" s="15"/>
      <c r="C50" s="14"/>
      <c r="D50" s="14"/>
      <c r="E50" s="14"/>
    </row>
    <row r="51" spans="1:12" ht="15.75" thickBot="1" x14ac:dyDescent="0.3">
      <c r="A51" s="13" t="s">
        <v>29</v>
      </c>
      <c r="B51" s="15">
        <v>0</v>
      </c>
      <c r="C51" s="14">
        <v>0</v>
      </c>
      <c r="D51" s="14">
        <v>0</v>
      </c>
      <c r="E51" s="14">
        <v>0</v>
      </c>
    </row>
    <row r="52" spans="1:12" ht="15.75" thickBot="1" x14ac:dyDescent="0.3">
      <c r="A52" s="26" t="s">
        <v>296</v>
      </c>
      <c r="B52" s="15"/>
      <c r="C52" s="14"/>
      <c r="D52" s="14"/>
      <c r="E52" s="14"/>
    </row>
    <row r="53" spans="1:12" ht="15.75" thickBot="1" x14ac:dyDescent="0.3">
      <c r="A53" s="26" t="s">
        <v>297</v>
      </c>
      <c r="B53" s="15"/>
      <c r="C53" s="14"/>
      <c r="D53" s="14"/>
      <c r="E53" s="14"/>
    </row>
    <row r="54" spans="1:12" ht="24.75" thickBot="1" x14ac:dyDescent="0.3">
      <c r="A54" s="13" t="s">
        <v>30</v>
      </c>
      <c r="B54" s="15">
        <v>0</v>
      </c>
      <c r="C54" s="14">
        <v>0</v>
      </c>
      <c r="D54" s="14">
        <f>C54*1.03*0.99</f>
        <v>0</v>
      </c>
      <c r="E54" s="14">
        <f>D54*1.03*0.99</f>
        <v>0</v>
      </c>
      <c r="H54" s="96"/>
    </row>
    <row r="55" spans="1:12" ht="15.75" thickBot="1" x14ac:dyDescent="0.3">
      <c r="A55" s="26" t="s">
        <v>296</v>
      </c>
      <c r="B55" s="15"/>
      <c r="C55" s="40"/>
      <c r="D55" s="40"/>
      <c r="E55" s="40"/>
      <c r="J55" s="97"/>
      <c r="K55" s="97"/>
      <c r="L55" s="97"/>
    </row>
    <row r="56" spans="1:12" ht="15.75" thickBot="1" x14ac:dyDescent="0.3">
      <c r="A56" s="26" t="s">
        <v>297</v>
      </c>
      <c r="B56" s="15"/>
      <c r="C56" s="98"/>
      <c r="D56" s="40"/>
      <c r="E56" s="40"/>
    </row>
    <row r="57" spans="1:12" ht="15.75" thickBot="1" x14ac:dyDescent="0.3">
      <c r="A57" s="16" t="s">
        <v>318</v>
      </c>
      <c r="B57" s="15">
        <f>B54+B51+B48+B45+B42+B39+B36</f>
        <v>48882</v>
      </c>
      <c r="C57" s="15">
        <f t="shared" ref="C57:E57" si="6">C54+C51+C48+C45+C42+C39+C36</f>
        <v>65412.4</v>
      </c>
      <c r="D57" s="15">
        <f t="shared" si="6"/>
        <v>59080.648000000001</v>
      </c>
      <c r="E57" s="15">
        <f t="shared" si="6"/>
        <v>60266.26096</v>
      </c>
    </row>
    <row r="58" spans="1:12" ht="15.75" thickBot="1" x14ac:dyDescent="0.3">
      <c r="A58" s="17" t="s">
        <v>32</v>
      </c>
      <c r="B58" s="18">
        <f>IF(B57-B28=0,0,"Error")</f>
        <v>0</v>
      </c>
      <c r="C58" s="18">
        <f>IF(C57-C28=0,0,"Error")</f>
        <v>0</v>
      </c>
      <c r="D58" s="18">
        <f>IF(D57-D28=0,0,"Error")</f>
        <v>0</v>
      </c>
      <c r="E58" s="18">
        <f>IF(E57-E28=0,0,"Error")</f>
        <v>0</v>
      </c>
    </row>
    <row r="59" spans="1:12" ht="15.75" thickBot="1" x14ac:dyDescent="0.3">
      <c r="A59" s="1322" t="s">
        <v>39</v>
      </c>
      <c r="B59" s="1323"/>
      <c r="C59" s="1323"/>
      <c r="D59" s="1323"/>
      <c r="E59" s="1324"/>
    </row>
    <row r="60" spans="1:12" ht="15.75" thickBot="1" x14ac:dyDescent="0.3">
      <c r="A60" s="1322" t="s">
        <v>40</v>
      </c>
      <c r="B60" s="1323"/>
      <c r="C60" s="1323"/>
      <c r="D60" s="1323"/>
      <c r="E60" s="1324"/>
    </row>
    <row r="61" spans="1:12" ht="15.75" thickBot="1" x14ac:dyDescent="0.3">
      <c r="A61" s="7" t="s">
        <v>56</v>
      </c>
      <c r="B61" s="1515" t="s">
        <v>1130</v>
      </c>
      <c r="C61" s="1525"/>
      <c r="D61" s="1525"/>
      <c r="E61" s="1526"/>
    </row>
    <row r="62" spans="1:12" ht="35.25" customHeight="1" thickBot="1" x14ac:dyDescent="0.3">
      <c r="A62" s="7" t="s">
        <v>14</v>
      </c>
      <c r="B62" s="7" t="s">
        <v>959</v>
      </c>
      <c r="C62" s="101" t="s">
        <v>1131</v>
      </c>
      <c r="D62" s="1450" t="s">
        <v>256</v>
      </c>
      <c r="E62" s="1451"/>
      <c r="I62" s="632"/>
    </row>
    <row r="63" spans="1:12" ht="17.25" customHeight="1" thickBot="1" x14ac:dyDescent="0.3">
      <c r="A63" s="5" t="s">
        <v>15</v>
      </c>
      <c r="B63" s="1515" t="s">
        <v>1132</v>
      </c>
      <c r="C63" s="1525"/>
      <c r="D63" s="1525"/>
      <c r="E63" s="1526"/>
    </row>
    <row r="64" spans="1:12" ht="15.75" thickBot="1" x14ac:dyDescent="0.3">
      <c r="A64" s="5" t="s">
        <v>16</v>
      </c>
      <c r="B64" s="1406" t="s">
        <v>617</v>
      </c>
      <c r="C64" s="1407"/>
      <c r="D64" s="1407"/>
      <c r="E64" s="1408"/>
    </row>
    <row r="65" spans="1:11" ht="12.75" customHeight="1" x14ac:dyDescent="0.25">
      <c r="A65" s="1381"/>
      <c r="B65" s="8">
        <v>2019</v>
      </c>
      <c r="C65" s="8">
        <v>2020</v>
      </c>
      <c r="D65" s="8">
        <v>2021</v>
      </c>
      <c r="E65" s="8">
        <v>2022</v>
      </c>
    </row>
    <row r="66" spans="1:11" ht="14.25" customHeight="1" thickBot="1" x14ac:dyDescent="0.3">
      <c r="A66" s="1382"/>
      <c r="B66" s="9" t="s">
        <v>8</v>
      </c>
      <c r="C66" s="9" t="s">
        <v>9</v>
      </c>
      <c r="D66" s="9" t="s">
        <v>9</v>
      </c>
      <c r="E66" s="9" t="s">
        <v>9</v>
      </c>
    </row>
    <row r="67" spans="1:11" ht="15.75" thickBot="1" x14ac:dyDescent="0.3">
      <c r="A67" s="5" t="s">
        <v>17</v>
      </c>
      <c r="B67" s="5"/>
      <c r="C67" s="5"/>
      <c r="D67" s="5"/>
      <c r="E67" s="5"/>
      <c r="I67" s="632"/>
    </row>
    <row r="68" spans="1:11" ht="15.75" thickBot="1" x14ac:dyDescent="0.3">
      <c r="A68" s="5" t="s">
        <v>18</v>
      </c>
      <c r="B68" s="10">
        <f>B77</f>
        <v>400</v>
      </c>
      <c r="C68" s="10">
        <f>C77</f>
        <v>1500</v>
      </c>
      <c r="D68" s="10">
        <f t="shared" ref="D68" si="7">D77</f>
        <v>500</v>
      </c>
      <c r="E68" s="10">
        <f>E77</f>
        <v>1500</v>
      </c>
    </row>
    <row r="69" spans="1:11" ht="15.75" thickBot="1" x14ac:dyDescent="0.3">
      <c r="A69" s="5" t="s">
        <v>19</v>
      </c>
      <c r="B69" s="10" t="e">
        <f>B68/B67</f>
        <v>#DIV/0!</v>
      </c>
      <c r="C69" s="10" t="e">
        <f>C68/C67</f>
        <v>#DIV/0!</v>
      </c>
      <c r="D69" s="10" t="e">
        <f>D68/D67</f>
        <v>#DIV/0!</v>
      </c>
      <c r="E69" s="10" t="e">
        <f>E68/E67</f>
        <v>#DIV/0!</v>
      </c>
    </row>
    <row r="70" spans="1:11" ht="15.75" thickBot="1" x14ac:dyDescent="0.3">
      <c r="A70" s="5" t="s">
        <v>20</v>
      </c>
      <c r="B70" s="407" t="s">
        <v>21</v>
      </c>
      <c r="C70" s="11" t="e">
        <f t="shared" ref="C70:E72" si="8">C67/B67-1</f>
        <v>#DIV/0!</v>
      </c>
      <c r="D70" s="11" t="e">
        <f t="shared" si="8"/>
        <v>#DIV/0!</v>
      </c>
      <c r="E70" s="11" t="e">
        <f t="shared" si="8"/>
        <v>#DIV/0!</v>
      </c>
      <c r="G70" s="12"/>
      <c r="H70" s="12"/>
      <c r="I70" s="12"/>
      <c r="J70" s="12"/>
      <c r="K70" s="12"/>
    </row>
    <row r="71" spans="1:11" ht="15.75" thickBot="1" x14ac:dyDescent="0.3">
      <c r="A71" s="5" t="s">
        <v>22</v>
      </c>
      <c r="B71" s="407" t="s">
        <v>21</v>
      </c>
      <c r="C71" s="11">
        <f t="shared" si="8"/>
        <v>2.75</v>
      </c>
      <c r="D71" s="11">
        <f t="shared" si="8"/>
        <v>-0.66666666666666674</v>
      </c>
      <c r="E71" s="11">
        <f t="shared" si="8"/>
        <v>2</v>
      </c>
      <c r="I71" s="632"/>
    </row>
    <row r="72" spans="1:11" ht="15.75" thickBot="1" x14ac:dyDescent="0.3">
      <c r="A72" s="5" t="s">
        <v>23</v>
      </c>
      <c r="B72" s="407" t="s">
        <v>21</v>
      </c>
      <c r="C72" s="11" t="e">
        <f>C69/B69-1</f>
        <v>#DIV/0!</v>
      </c>
      <c r="D72" s="11" t="e">
        <f t="shared" si="8"/>
        <v>#DIV/0!</v>
      </c>
      <c r="E72" s="11" t="e">
        <f t="shared" si="8"/>
        <v>#DIV/0!</v>
      </c>
    </row>
    <row r="73" spans="1:11" ht="15.75" thickBot="1" x14ac:dyDescent="0.3">
      <c r="A73" s="1378" t="s">
        <v>164</v>
      </c>
      <c r="B73" s="1379"/>
      <c r="C73" s="1379"/>
      <c r="D73" s="1379"/>
      <c r="E73" s="1380"/>
    </row>
    <row r="74" spans="1:11" ht="12.75" customHeight="1" x14ac:dyDescent="0.25">
      <c r="A74" s="1381"/>
      <c r="B74" s="8">
        <v>2019</v>
      </c>
      <c r="C74" s="8">
        <v>2020</v>
      </c>
      <c r="D74" s="8">
        <v>2021</v>
      </c>
      <c r="E74" s="8">
        <v>2022</v>
      </c>
    </row>
    <row r="75" spans="1:11" ht="9" customHeight="1" thickBot="1" x14ac:dyDescent="0.3">
      <c r="A75" s="1382"/>
      <c r="B75" s="9" t="s">
        <v>8</v>
      </c>
      <c r="C75" s="9" t="s">
        <v>9</v>
      </c>
      <c r="D75" s="9" t="s">
        <v>9</v>
      </c>
      <c r="E75" s="9" t="s">
        <v>9</v>
      </c>
    </row>
    <row r="76" spans="1:11" ht="15.75" thickBot="1" x14ac:dyDescent="0.3">
      <c r="A76" s="13" t="s">
        <v>42</v>
      </c>
      <c r="B76" s="14"/>
      <c r="C76" s="14"/>
      <c r="D76" s="14"/>
      <c r="E76" s="14"/>
    </row>
    <row r="77" spans="1:11" ht="15.75" thickBot="1" x14ac:dyDescent="0.3">
      <c r="A77" s="13" t="s">
        <v>43</v>
      </c>
      <c r="B77" s="424">
        <v>400</v>
      </c>
      <c r="C77" s="31">
        <v>1500</v>
      </c>
      <c r="D77" s="31">
        <v>500</v>
      </c>
      <c r="E77" s="31">
        <v>1500</v>
      </c>
    </row>
    <row r="78" spans="1:11" ht="15.75" thickBot="1" x14ac:dyDescent="0.3">
      <c r="A78" s="749" t="s">
        <v>31</v>
      </c>
      <c r="B78" s="750">
        <f>B77+B76</f>
        <v>400</v>
      </c>
      <c r="C78" s="750">
        <f t="shared" ref="C78:E78" si="9">C77+C76</f>
        <v>1500</v>
      </c>
      <c r="D78" s="750">
        <f t="shared" si="9"/>
        <v>500</v>
      </c>
      <c r="E78" s="750">
        <f t="shared" si="9"/>
        <v>1500</v>
      </c>
    </row>
    <row r="79" spans="1:11" ht="15.75" thickBot="1" x14ac:dyDescent="0.3">
      <c r="A79" s="7" t="s">
        <v>56</v>
      </c>
      <c r="B79" s="2287" t="s">
        <v>1133</v>
      </c>
      <c r="C79" s="2288"/>
      <c r="D79" s="2288"/>
      <c r="E79" s="2289"/>
    </row>
    <row r="80" spans="1:11" ht="35.25" customHeight="1" thickBot="1" x14ac:dyDescent="0.3">
      <c r="A80" s="7" t="s">
        <v>72</v>
      </c>
      <c r="B80" s="7" t="s">
        <v>1134</v>
      </c>
      <c r="C80" s="101" t="s">
        <v>1131</v>
      </c>
      <c r="D80" s="1450" t="s">
        <v>1135</v>
      </c>
      <c r="E80" s="1430"/>
      <c r="I80" s="632"/>
    </row>
    <row r="81" spans="1:11" ht="17.25" customHeight="1" thickBot="1" x14ac:dyDescent="0.3">
      <c r="A81" s="5" t="s">
        <v>15</v>
      </c>
      <c r="B81" s="1515" t="s">
        <v>1136</v>
      </c>
      <c r="C81" s="1525"/>
      <c r="D81" s="1525"/>
      <c r="E81" s="1526"/>
    </row>
    <row r="82" spans="1:11" ht="15.75" thickBot="1" x14ac:dyDescent="0.3">
      <c r="A82" s="5" t="s">
        <v>16</v>
      </c>
      <c r="B82" s="1406" t="s">
        <v>617</v>
      </c>
      <c r="C82" s="1407"/>
      <c r="D82" s="1407"/>
      <c r="E82" s="1408"/>
    </row>
    <row r="83" spans="1:11" ht="12.75" customHeight="1" x14ac:dyDescent="0.25">
      <c r="A83" s="1381"/>
      <c r="B83" s="8">
        <v>2019</v>
      </c>
      <c r="C83" s="8">
        <v>2020</v>
      </c>
      <c r="D83" s="8">
        <v>2021</v>
      </c>
      <c r="E83" s="8">
        <v>2022</v>
      </c>
    </row>
    <row r="84" spans="1:11" ht="14.25" customHeight="1" thickBot="1" x14ac:dyDescent="0.3">
      <c r="A84" s="1382"/>
      <c r="B84" s="9" t="s">
        <v>8</v>
      </c>
      <c r="C84" s="9" t="s">
        <v>9</v>
      </c>
      <c r="D84" s="9" t="s">
        <v>9</v>
      </c>
      <c r="E84" s="9" t="s">
        <v>9</v>
      </c>
    </row>
    <row r="85" spans="1:11" ht="15.75" thickBot="1" x14ac:dyDescent="0.3">
      <c r="A85" s="5" t="s">
        <v>17</v>
      </c>
      <c r="B85" s="407">
        <v>3</v>
      </c>
      <c r="C85" s="5"/>
      <c r="D85" s="5"/>
      <c r="E85" s="5"/>
      <c r="I85" s="632"/>
    </row>
    <row r="86" spans="1:11" ht="15.75" thickBot="1" x14ac:dyDescent="0.3">
      <c r="A86" s="5" t="s">
        <v>18</v>
      </c>
      <c r="B86" s="10">
        <f>B95</f>
        <v>500</v>
      </c>
      <c r="C86" s="10">
        <f t="shared" ref="C86:D86" si="10">C95</f>
        <v>0</v>
      </c>
      <c r="D86" s="10">
        <f t="shared" si="10"/>
        <v>0</v>
      </c>
      <c r="E86" s="10">
        <f>E95</f>
        <v>0</v>
      </c>
    </row>
    <row r="87" spans="1:11" ht="15.75" thickBot="1" x14ac:dyDescent="0.3">
      <c r="A87" s="5" t="s">
        <v>19</v>
      </c>
      <c r="B87" s="10">
        <f>B86/B85</f>
        <v>166.66666666666666</v>
      </c>
      <c r="C87" s="10" t="e">
        <f>C86/C85</f>
        <v>#DIV/0!</v>
      </c>
      <c r="D87" s="10" t="e">
        <f>D86/D85</f>
        <v>#DIV/0!</v>
      </c>
      <c r="E87" s="10" t="e">
        <f>E86/E85</f>
        <v>#DIV/0!</v>
      </c>
    </row>
    <row r="88" spans="1:11" ht="15.75" thickBot="1" x14ac:dyDescent="0.3">
      <c r="A88" s="5" t="s">
        <v>20</v>
      </c>
      <c r="B88" s="407" t="s">
        <v>21</v>
      </c>
      <c r="C88" s="11">
        <f t="shared" ref="C88:E90" si="11">C85/B85-1</f>
        <v>-1</v>
      </c>
      <c r="D88" s="11" t="e">
        <f t="shared" si="11"/>
        <v>#DIV/0!</v>
      </c>
      <c r="E88" s="11" t="e">
        <f t="shared" si="11"/>
        <v>#DIV/0!</v>
      </c>
      <c r="G88" s="12"/>
      <c r="H88" s="12"/>
      <c r="I88" s="12"/>
      <c r="J88" s="12"/>
      <c r="K88" s="12"/>
    </row>
    <row r="89" spans="1:11" ht="15.75" thickBot="1" x14ac:dyDescent="0.3">
      <c r="A89" s="5" t="s">
        <v>22</v>
      </c>
      <c r="B89" s="407" t="s">
        <v>21</v>
      </c>
      <c r="C89" s="11">
        <f t="shared" si="11"/>
        <v>-1</v>
      </c>
      <c r="D89" s="11" t="e">
        <f t="shared" si="11"/>
        <v>#DIV/0!</v>
      </c>
      <c r="E89" s="11" t="e">
        <f t="shared" si="11"/>
        <v>#DIV/0!</v>
      </c>
      <c r="I89" s="632"/>
    </row>
    <row r="90" spans="1:11" ht="15.75" thickBot="1" x14ac:dyDescent="0.3">
      <c r="A90" s="5" t="s">
        <v>23</v>
      </c>
      <c r="B90" s="407" t="s">
        <v>21</v>
      </c>
      <c r="C90" s="11" t="e">
        <f>C87/B87-1</f>
        <v>#DIV/0!</v>
      </c>
      <c r="D90" s="11" t="e">
        <f t="shared" si="11"/>
        <v>#DIV/0!</v>
      </c>
      <c r="E90" s="11" t="e">
        <f t="shared" si="11"/>
        <v>#DIV/0!</v>
      </c>
    </row>
    <row r="91" spans="1:11" ht="15.75" thickBot="1" x14ac:dyDescent="0.3">
      <c r="A91" s="1378" t="s">
        <v>229</v>
      </c>
      <c r="B91" s="1379"/>
      <c r="C91" s="1379"/>
      <c r="D91" s="1379"/>
      <c r="E91" s="1380"/>
    </row>
    <row r="92" spans="1:11" ht="12.75" customHeight="1" x14ac:dyDescent="0.25">
      <c r="A92" s="1381"/>
      <c r="B92" s="8">
        <v>2019</v>
      </c>
      <c r="C92" s="8">
        <v>2020</v>
      </c>
      <c r="D92" s="8">
        <v>2021</v>
      </c>
      <c r="E92" s="8">
        <v>2022</v>
      </c>
    </row>
    <row r="93" spans="1:11" ht="9" customHeight="1" thickBot="1" x14ac:dyDescent="0.3">
      <c r="A93" s="1382"/>
      <c r="B93" s="9" t="s">
        <v>8</v>
      </c>
      <c r="C93" s="9" t="s">
        <v>9</v>
      </c>
      <c r="D93" s="9" t="s">
        <v>9</v>
      </c>
      <c r="E93" s="9" t="s">
        <v>9</v>
      </c>
    </row>
    <row r="94" spans="1:11" ht="15.75" thickBot="1" x14ac:dyDescent="0.3">
      <c r="A94" s="13" t="s">
        <v>42</v>
      </c>
      <c r="B94" s="31"/>
      <c r="C94" s="14"/>
      <c r="D94" s="14"/>
      <c r="E94" s="14"/>
    </row>
    <row r="95" spans="1:11" ht="15.75" thickBot="1" x14ac:dyDescent="0.3">
      <c r="A95" s="13" t="s">
        <v>43</v>
      </c>
      <c r="B95" s="424">
        <v>500</v>
      </c>
      <c r="C95" s="31">
        <v>0</v>
      </c>
      <c r="D95" s="31">
        <v>0</v>
      </c>
      <c r="E95" s="31">
        <v>0</v>
      </c>
    </row>
    <row r="96" spans="1:11" ht="15.75" thickBot="1" x14ac:dyDescent="0.3">
      <c r="A96" s="749" t="s">
        <v>34</v>
      </c>
      <c r="B96" s="750">
        <f>B95+B94</f>
        <v>500</v>
      </c>
      <c r="C96" s="750">
        <f t="shared" ref="C96:E96" si="12">C95+C94</f>
        <v>0</v>
      </c>
      <c r="D96" s="750">
        <f t="shared" si="12"/>
        <v>0</v>
      </c>
      <c r="E96" s="750">
        <f t="shared" si="12"/>
        <v>0</v>
      </c>
    </row>
    <row r="97" spans="1:11" ht="26.25" customHeight="1" thickBot="1" x14ac:dyDescent="0.3">
      <c r="A97" s="7" t="s">
        <v>56</v>
      </c>
      <c r="B97" s="2287" t="s">
        <v>1137</v>
      </c>
      <c r="C97" s="2288"/>
      <c r="D97" s="2288"/>
      <c r="E97" s="2289"/>
    </row>
    <row r="98" spans="1:11" ht="36.75" customHeight="1" thickBot="1" x14ac:dyDescent="0.3">
      <c r="A98" s="7" t="s">
        <v>316</v>
      </c>
      <c r="B98" s="7" t="s">
        <v>1138</v>
      </c>
      <c r="C98" s="101" t="s">
        <v>1131</v>
      </c>
      <c r="D98" s="1450" t="s">
        <v>1139</v>
      </c>
      <c r="E98" s="1430"/>
      <c r="I98" s="632"/>
    </row>
    <row r="99" spans="1:11" ht="17.25" customHeight="1" thickBot="1" x14ac:dyDescent="0.3">
      <c r="A99" s="5" t="s">
        <v>15</v>
      </c>
      <c r="B99" s="2290" t="s">
        <v>1140</v>
      </c>
      <c r="C99" s="2291"/>
      <c r="D99" s="2291"/>
      <c r="E99" s="2292"/>
    </row>
    <row r="100" spans="1:11" ht="15.75" thickBot="1" x14ac:dyDescent="0.3">
      <c r="A100" s="5" t="s">
        <v>16</v>
      </c>
      <c r="B100" s="1406" t="s">
        <v>617</v>
      </c>
      <c r="C100" s="1407"/>
      <c r="D100" s="1407"/>
      <c r="E100" s="1408"/>
    </row>
    <row r="101" spans="1:11" ht="12.75" customHeight="1" x14ac:dyDescent="0.25">
      <c r="A101" s="1381"/>
      <c r="B101" s="8">
        <v>2019</v>
      </c>
      <c r="C101" s="8">
        <v>2020</v>
      </c>
      <c r="D101" s="8">
        <v>2021</v>
      </c>
      <c r="E101" s="8">
        <v>2022</v>
      </c>
    </row>
    <row r="102" spans="1:11" ht="14.25" customHeight="1" thickBot="1" x14ac:dyDescent="0.3">
      <c r="A102" s="1382"/>
      <c r="B102" s="9" t="s">
        <v>8</v>
      </c>
      <c r="C102" s="9" t="s">
        <v>9</v>
      </c>
      <c r="D102" s="9" t="s">
        <v>9</v>
      </c>
      <c r="E102" s="9" t="s">
        <v>9</v>
      </c>
    </row>
    <row r="103" spans="1:11" ht="15.75" thickBot="1" x14ac:dyDescent="0.3">
      <c r="A103" s="5" t="s">
        <v>17</v>
      </c>
      <c r="B103" s="5"/>
      <c r="C103" s="5"/>
      <c r="D103" s="5"/>
      <c r="E103" s="5"/>
      <c r="I103" s="632"/>
    </row>
    <row r="104" spans="1:11" ht="15.75" thickBot="1" x14ac:dyDescent="0.3">
      <c r="A104" s="5" t="s">
        <v>18</v>
      </c>
      <c r="B104" s="10">
        <f>B113</f>
        <v>2500</v>
      </c>
      <c r="C104" s="10">
        <f t="shared" ref="C104:D104" si="13">C113</f>
        <v>0</v>
      </c>
      <c r="D104" s="10">
        <f t="shared" si="13"/>
        <v>0</v>
      </c>
      <c r="E104" s="10">
        <f>E113</f>
        <v>0</v>
      </c>
    </row>
    <row r="105" spans="1:11" ht="15.75" thickBot="1" x14ac:dyDescent="0.3">
      <c r="A105" s="5" t="s">
        <v>19</v>
      </c>
      <c r="B105" s="10" t="e">
        <f>B104/B103</f>
        <v>#DIV/0!</v>
      </c>
      <c r="C105" s="10" t="e">
        <f>C104/C103</f>
        <v>#DIV/0!</v>
      </c>
      <c r="D105" s="10" t="e">
        <f>D104/D103</f>
        <v>#DIV/0!</v>
      </c>
      <c r="E105" s="10" t="e">
        <f>E104/E103</f>
        <v>#DIV/0!</v>
      </c>
    </row>
    <row r="106" spans="1:11" ht="15.75" thickBot="1" x14ac:dyDescent="0.3">
      <c r="A106" s="5" t="s">
        <v>20</v>
      </c>
      <c r="B106" s="407" t="s">
        <v>21</v>
      </c>
      <c r="C106" s="11" t="e">
        <f t="shared" ref="C106:E108" si="14">C103/B103-1</f>
        <v>#DIV/0!</v>
      </c>
      <c r="D106" s="11" t="e">
        <f t="shared" si="14"/>
        <v>#DIV/0!</v>
      </c>
      <c r="E106" s="11" t="e">
        <f t="shared" si="14"/>
        <v>#DIV/0!</v>
      </c>
      <c r="G106" s="12"/>
      <c r="H106" s="12"/>
      <c r="I106" s="12"/>
      <c r="J106" s="12"/>
      <c r="K106" s="12"/>
    </row>
    <row r="107" spans="1:11" ht="15.75" thickBot="1" x14ac:dyDescent="0.3">
      <c r="A107" s="5" t="s">
        <v>22</v>
      </c>
      <c r="B107" s="407" t="s">
        <v>21</v>
      </c>
      <c r="C107" s="11">
        <f t="shared" si="14"/>
        <v>-1</v>
      </c>
      <c r="D107" s="11" t="e">
        <f t="shared" si="14"/>
        <v>#DIV/0!</v>
      </c>
      <c r="E107" s="11" t="e">
        <f t="shared" si="14"/>
        <v>#DIV/0!</v>
      </c>
      <c r="I107" s="632"/>
    </row>
    <row r="108" spans="1:11" ht="15.75" thickBot="1" x14ac:dyDescent="0.3">
      <c r="A108" s="5" t="s">
        <v>23</v>
      </c>
      <c r="B108" s="407" t="s">
        <v>21</v>
      </c>
      <c r="C108" s="11" t="e">
        <f>C105/B105-1</f>
        <v>#DIV/0!</v>
      </c>
      <c r="D108" s="11" t="e">
        <f t="shared" si="14"/>
        <v>#DIV/0!</v>
      </c>
      <c r="E108" s="11" t="e">
        <f t="shared" si="14"/>
        <v>#DIV/0!</v>
      </c>
    </row>
    <row r="109" spans="1:11" ht="15.75" thickBot="1" x14ac:dyDescent="0.3">
      <c r="A109" s="1378" t="s">
        <v>225</v>
      </c>
      <c r="B109" s="1379"/>
      <c r="C109" s="1379"/>
      <c r="D109" s="1379"/>
      <c r="E109" s="1380"/>
    </row>
    <row r="110" spans="1:11" ht="12.75" customHeight="1" x14ac:dyDescent="0.25">
      <c r="A110" s="1381"/>
      <c r="B110" s="8">
        <v>2019</v>
      </c>
      <c r="C110" s="8">
        <v>2020</v>
      </c>
      <c r="D110" s="8">
        <v>2021</v>
      </c>
      <c r="E110" s="8">
        <v>2022</v>
      </c>
    </row>
    <row r="111" spans="1:11" ht="9" customHeight="1" thickBot="1" x14ac:dyDescent="0.3">
      <c r="A111" s="1382"/>
      <c r="B111" s="9" t="s">
        <v>8</v>
      </c>
      <c r="C111" s="9" t="s">
        <v>9</v>
      </c>
      <c r="D111" s="9" t="s">
        <v>9</v>
      </c>
      <c r="E111" s="9" t="s">
        <v>9</v>
      </c>
    </row>
    <row r="112" spans="1:11" ht="15.75" thickBot="1" x14ac:dyDescent="0.3">
      <c r="A112" s="13" t="s">
        <v>42</v>
      </c>
      <c r="B112" s="14"/>
      <c r="C112" s="14"/>
      <c r="D112" s="14"/>
      <c r="E112" s="14"/>
    </row>
    <row r="113" spans="1:11" ht="15.75" thickBot="1" x14ac:dyDescent="0.3">
      <c r="A113" s="13" t="s">
        <v>43</v>
      </c>
      <c r="B113" s="424">
        <v>2500</v>
      </c>
      <c r="C113" s="31">
        <v>0</v>
      </c>
      <c r="D113" s="31">
        <v>0</v>
      </c>
      <c r="E113" s="31">
        <v>0</v>
      </c>
    </row>
    <row r="114" spans="1:11" ht="15.75" thickBot="1" x14ac:dyDescent="0.3">
      <c r="A114" s="749" t="s">
        <v>36</v>
      </c>
      <c r="B114" s="750">
        <f>B113+B112</f>
        <v>2500</v>
      </c>
      <c r="C114" s="750">
        <f t="shared" ref="C114:E114" si="15">C113+C112</f>
        <v>0</v>
      </c>
      <c r="D114" s="750">
        <f t="shared" si="15"/>
        <v>0</v>
      </c>
      <c r="E114" s="750">
        <f t="shared" si="15"/>
        <v>0</v>
      </c>
    </row>
    <row r="115" spans="1:11" ht="15.75" thickBot="1" x14ac:dyDescent="0.3">
      <c r="A115" s="7" t="s">
        <v>56</v>
      </c>
      <c r="B115" s="2287" t="s">
        <v>1141</v>
      </c>
      <c r="C115" s="2288"/>
      <c r="D115" s="2288"/>
      <c r="E115" s="2289"/>
    </row>
    <row r="116" spans="1:11" ht="35.25" customHeight="1" thickBot="1" x14ac:dyDescent="0.3">
      <c r="A116" s="7" t="s">
        <v>635</v>
      </c>
      <c r="B116" s="7" t="s">
        <v>1142</v>
      </c>
      <c r="C116" s="101" t="s">
        <v>1131</v>
      </c>
      <c r="D116" s="1450" t="s">
        <v>1143</v>
      </c>
      <c r="E116" s="1430"/>
      <c r="I116" s="632"/>
    </row>
    <row r="117" spans="1:11" ht="17.25" customHeight="1" thickBot="1" x14ac:dyDescent="0.3">
      <c r="A117" s="5" t="s">
        <v>15</v>
      </c>
      <c r="B117" s="2290" t="s">
        <v>1141</v>
      </c>
      <c r="C117" s="2291"/>
      <c r="D117" s="2291"/>
      <c r="E117" s="2292"/>
    </row>
    <row r="118" spans="1:11" ht="15.75" thickBot="1" x14ac:dyDescent="0.3">
      <c r="A118" s="5" t="s">
        <v>16</v>
      </c>
      <c r="B118" s="1406" t="s">
        <v>617</v>
      </c>
      <c r="C118" s="1407"/>
      <c r="D118" s="1407"/>
      <c r="E118" s="1408"/>
    </row>
    <row r="119" spans="1:11" ht="12.75" customHeight="1" x14ac:dyDescent="0.25">
      <c r="A119" s="1381"/>
      <c r="B119" s="8">
        <v>2019</v>
      </c>
      <c r="C119" s="8">
        <v>2020</v>
      </c>
      <c r="D119" s="8">
        <v>2021</v>
      </c>
      <c r="E119" s="8">
        <v>2022</v>
      </c>
    </row>
    <row r="120" spans="1:11" ht="14.25" customHeight="1" thickBot="1" x14ac:dyDescent="0.3">
      <c r="A120" s="1382"/>
      <c r="B120" s="9" t="s">
        <v>8</v>
      </c>
      <c r="C120" s="9" t="s">
        <v>9</v>
      </c>
      <c r="D120" s="9" t="s">
        <v>9</v>
      </c>
      <c r="E120" s="9" t="s">
        <v>9</v>
      </c>
    </row>
    <row r="121" spans="1:11" ht="15.75" thickBot="1" x14ac:dyDescent="0.3">
      <c r="A121" s="5" t="s">
        <v>17</v>
      </c>
      <c r="B121" s="5"/>
      <c r="C121" s="5"/>
      <c r="D121" s="5"/>
      <c r="E121" s="5"/>
      <c r="I121" s="632"/>
    </row>
    <row r="122" spans="1:11" ht="15.75" thickBot="1" x14ac:dyDescent="0.3">
      <c r="A122" s="5" t="s">
        <v>18</v>
      </c>
      <c r="B122" s="10">
        <f>B131</f>
        <v>9400</v>
      </c>
      <c r="C122" s="10">
        <f t="shared" ref="C122:D122" si="16">C131</f>
        <v>0</v>
      </c>
      <c r="D122" s="10">
        <f t="shared" si="16"/>
        <v>0</v>
      </c>
      <c r="E122" s="10">
        <f>E131</f>
        <v>0</v>
      </c>
    </row>
    <row r="123" spans="1:11" ht="15.75" thickBot="1" x14ac:dyDescent="0.3">
      <c r="A123" s="5" t="s">
        <v>19</v>
      </c>
      <c r="B123" s="10" t="e">
        <f>B122/B121</f>
        <v>#DIV/0!</v>
      </c>
      <c r="C123" s="10" t="e">
        <f>C122/C121</f>
        <v>#DIV/0!</v>
      </c>
      <c r="D123" s="10" t="e">
        <f>D122/D121</f>
        <v>#DIV/0!</v>
      </c>
      <c r="E123" s="10" t="e">
        <f>E122/E121</f>
        <v>#DIV/0!</v>
      </c>
    </row>
    <row r="124" spans="1:11" ht="15.75" thickBot="1" x14ac:dyDescent="0.3">
      <c r="A124" s="5" t="s">
        <v>20</v>
      </c>
      <c r="B124" s="407" t="s">
        <v>21</v>
      </c>
      <c r="C124" s="11" t="e">
        <f t="shared" ref="C124:E126" si="17">C121/B121-1</f>
        <v>#DIV/0!</v>
      </c>
      <c r="D124" s="11" t="e">
        <f t="shared" si="17"/>
        <v>#DIV/0!</v>
      </c>
      <c r="E124" s="11" t="e">
        <f t="shared" si="17"/>
        <v>#DIV/0!</v>
      </c>
      <c r="G124" s="12"/>
      <c r="H124" s="12"/>
      <c r="I124" s="12"/>
      <c r="J124" s="12"/>
      <c r="K124" s="12"/>
    </row>
    <row r="125" spans="1:11" ht="15.75" thickBot="1" x14ac:dyDescent="0.3">
      <c r="A125" s="5" t="s">
        <v>22</v>
      </c>
      <c r="B125" s="407" t="s">
        <v>21</v>
      </c>
      <c r="C125" s="11">
        <f t="shared" si="17"/>
        <v>-1</v>
      </c>
      <c r="D125" s="11" t="e">
        <f t="shared" si="17"/>
        <v>#DIV/0!</v>
      </c>
      <c r="E125" s="11" t="e">
        <f t="shared" si="17"/>
        <v>#DIV/0!</v>
      </c>
      <c r="I125" s="632"/>
    </row>
    <row r="126" spans="1:11" ht="15.75" thickBot="1" x14ac:dyDescent="0.3">
      <c r="A126" s="5" t="s">
        <v>23</v>
      </c>
      <c r="B126" s="407" t="s">
        <v>21</v>
      </c>
      <c r="C126" s="11" t="e">
        <f>C123/B123-1</f>
        <v>#DIV/0!</v>
      </c>
      <c r="D126" s="11" t="e">
        <f t="shared" si="17"/>
        <v>#DIV/0!</v>
      </c>
      <c r="E126" s="11" t="e">
        <f t="shared" si="17"/>
        <v>#DIV/0!</v>
      </c>
    </row>
    <row r="127" spans="1:11" ht="15.75" thickBot="1" x14ac:dyDescent="0.3">
      <c r="A127" s="1378" t="s">
        <v>243</v>
      </c>
      <c r="B127" s="1379"/>
      <c r="C127" s="1379"/>
      <c r="D127" s="1379"/>
      <c r="E127" s="1380"/>
    </row>
    <row r="128" spans="1:11" ht="12.75" customHeight="1" x14ac:dyDescent="0.25">
      <c r="A128" s="1381"/>
      <c r="B128" s="8">
        <v>2019</v>
      </c>
      <c r="C128" s="8">
        <v>2020</v>
      </c>
      <c r="D128" s="8">
        <v>2021</v>
      </c>
      <c r="E128" s="8">
        <v>2022</v>
      </c>
    </row>
    <row r="129" spans="1:11" ht="9" customHeight="1" thickBot="1" x14ac:dyDescent="0.3">
      <c r="A129" s="1382"/>
      <c r="B129" s="9" t="s">
        <v>8</v>
      </c>
      <c r="C129" s="9" t="s">
        <v>9</v>
      </c>
      <c r="D129" s="9" t="s">
        <v>9</v>
      </c>
      <c r="E129" s="9" t="s">
        <v>9</v>
      </c>
    </row>
    <row r="130" spans="1:11" ht="15.75" thickBot="1" x14ac:dyDescent="0.3">
      <c r="A130" s="13" t="s">
        <v>42</v>
      </c>
      <c r="B130" s="14"/>
      <c r="C130" s="14"/>
      <c r="D130" s="14"/>
      <c r="E130" s="14"/>
    </row>
    <row r="131" spans="1:11" ht="15.75" thickBot="1" x14ac:dyDescent="0.3">
      <c r="A131" s="13" t="s">
        <v>43</v>
      </c>
      <c r="B131" s="424">
        <v>9400</v>
      </c>
      <c r="C131" s="31">
        <v>0</v>
      </c>
      <c r="D131" s="31">
        <v>0</v>
      </c>
      <c r="E131" s="31">
        <v>0</v>
      </c>
    </row>
    <row r="132" spans="1:11" ht="15.75" thickBot="1" x14ac:dyDescent="0.3">
      <c r="A132" s="749" t="s">
        <v>38</v>
      </c>
      <c r="B132" s="750">
        <f>B131+B130</f>
        <v>9400</v>
      </c>
      <c r="C132" s="750">
        <f t="shared" ref="C132:E132" si="18">C131+C130</f>
        <v>0</v>
      </c>
      <c r="D132" s="750">
        <f t="shared" si="18"/>
        <v>0</v>
      </c>
      <c r="E132" s="750">
        <f t="shared" si="18"/>
        <v>0</v>
      </c>
    </row>
    <row r="133" spans="1:11" ht="15.75" thickBot="1" x14ac:dyDescent="0.3">
      <c r="A133" s="7" t="s">
        <v>56</v>
      </c>
      <c r="B133" s="2287" t="s">
        <v>1144</v>
      </c>
      <c r="C133" s="2288"/>
      <c r="D133" s="2288"/>
      <c r="E133" s="2289"/>
    </row>
    <row r="134" spans="1:11" ht="36" customHeight="1" thickBot="1" x14ac:dyDescent="0.3">
      <c r="A134" s="7" t="s">
        <v>637</v>
      </c>
      <c r="B134" s="7" t="s">
        <v>1145</v>
      </c>
      <c r="C134" s="101" t="s">
        <v>1131</v>
      </c>
      <c r="D134" s="1450" t="s">
        <v>1146</v>
      </c>
      <c r="E134" s="1430"/>
      <c r="I134" s="632"/>
    </row>
    <row r="135" spans="1:11" ht="25.5" customHeight="1" thickBot="1" x14ac:dyDescent="0.3">
      <c r="A135" s="5" t="s">
        <v>15</v>
      </c>
      <c r="B135" s="2290" t="s">
        <v>1147</v>
      </c>
      <c r="C135" s="2291"/>
      <c r="D135" s="2291"/>
      <c r="E135" s="2292"/>
    </row>
    <row r="136" spans="1:11" ht="15.75" thickBot="1" x14ac:dyDescent="0.3">
      <c r="A136" s="5" t="s">
        <v>16</v>
      </c>
      <c r="B136" s="1406" t="s">
        <v>617</v>
      </c>
      <c r="C136" s="1407"/>
      <c r="D136" s="1407"/>
      <c r="E136" s="1408"/>
    </row>
    <row r="137" spans="1:11" ht="12.75" customHeight="1" x14ac:dyDescent="0.25">
      <c r="A137" s="1381"/>
      <c r="B137" s="8">
        <v>2019</v>
      </c>
      <c r="C137" s="8">
        <v>2020</v>
      </c>
      <c r="D137" s="8">
        <v>2021</v>
      </c>
      <c r="E137" s="8">
        <v>2022</v>
      </c>
    </row>
    <row r="138" spans="1:11" ht="14.25" customHeight="1" thickBot="1" x14ac:dyDescent="0.3">
      <c r="A138" s="1382"/>
      <c r="B138" s="9" t="s">
        <v>8</v>
      </c>
      <c r="C138" s="9" t="s">
        <v>9</v>
      </c>
      <c r="D138" s="9" t="s">
        <v>9</v>
      </c>
      <c r="E138" s="9" t="s">
        <v>9</v>
      </c>
    </row>
    <row r="139" spans="1:11" ht="15.75" thickBot="1" x14ac:dyDescent="0.3">
      <c r="A139" s="5" t="s">
        <v>17</v>
      </c>
      <c r="B139" s="5"/>
      <c r="C139" s="5"/>
      <c r="D139" s="5"/>
      <c r="E139" s="5"/>
      <c r="I139" s="632"/>
    </row>
    <row r="140" spans="1:11" ht="15.75" thickBot="1" x14ac:dyDescent="0.3">
      <c r="A140" s="5" t="s">
        <v>18</v>
      </c>
      <c r="B140" s="10">
        <f>B149</f>
        <v>350</v>
      </c>
      <c r="C140" s="10">
        <f t="shared" ref="C140:D140" si="19">C149</f>
        <v>0</v>
      </c>
      <c r="D140" s="10">
        <f t="shared" si="19"/>
        <v>0</v>
      </c>
      <c r="E140" s="10">
        <f>E149</f>
        <v>0</v>
      </c>
    </row>
    <row r="141" spans="1:11" ht="15.75" thickBot="1" x14ac:dyDescent="0.3">
      <c r="A141" s="5" t="s">
        <v>19</v>
      </c>
      <c r="B141" s="10" t="e">
        <f>B140/B139</f>
        <v>#DIV/0!</v>
      </c>
      <c r="C141" s="10" t="e">
        <f>C140/C139</f>
        <v>#DIV/0!</v>
      </c>
      <c r="D141" s="10" t="e">
        <f>D140/D139</f>
        <v>#DIV/0!</v>
      </c>
      <c r="E141" s="10" t="e">
        <f>E140/E139</f>
        <v>#DIV/0!</v>
      </c>
    </row>
    <row r="142" spans="1:11" ht="15.75" thickBot="1" x14ac:dyDescent="0.3">
      <c r="A142" s="5" t="s">
        <v>20</v>
      </c>
      <c r="B142" s="407" t="s">
        <v>21</v>
      </c>
      <c r="C142" s="11" t="e">
        <f t="shared" ref="C142:E144" si="20">C139/B139-1</f>
        <v>#DIV/0!</v>
      </c>
      <c r="D142" s="11" t="e">
        <f t="shared" si="20"/>
        <v>#DIV/0!</v>
      </c>
      <c r="E142" s="11" t="e">
        <f t="shared" si="20"/>
        <v>#DIV/0!</v>
      </c>
      <c r="G142" s="12"/>
      <c r="H142" s="12"/>
      <c r="I142" s="12"/>
      <c r="J142" s="12"/>
      <c r="K142" s="12"/>
    </row>
    <row r="143" spans="1:11" ht="15.75" thickBot="1" x14ac:dyDescent="0.3">
      <c r="A143" s="5" t="s">
        <v>22</v>
      </c>
      <c r="B143" s="407" t="s">
        <v>21</v>
      </c>
      <c r="C143" s="11">
        <f t="shared" si="20"/>
        <v>-1</v>
      </c>
      <c r="D143" s="11" t="e">
        <f t="shared" si="20"/>
        <v>#DIV/0!</v>
      </c>
      <c r="E143" s="11" t="e">
        <f t="shared" si="20"/>
        <v>#DIV/0!</v>
      </c>
      <c r="I143" s="632"/>
    </row>
    <row r="144" spans="1:11" ht="15.75" thickBot="1" x14ac:dyDescent="0.3">
      <c r="A144" s="5" t="s">
        <v>23</v>
      </c>
      <c r="B144" s="407" t="s">
        <v>21</v>
      </c>
      <c r="C144" s="11" t="e">
        <f>C141/B141-1</f>
        <v>#DIV/0!</v>
      </c>
      <c r="D144" s="11" t="e">
        <f t="shared" si="20"/>
        <v>#DIV/0!</v>
      </c>
      <c r="E144" s="11" t="e">
        <f t="shared" si="20"/>
        <v>#DIV/0!</v>
      </c>
    </row>
    <row r="145" spans="1:5" ht="15.75" thickBot="1" x14ac:dyDescent="0.3">
      <c r="A145" s="1378" t="s">
        <v>242</v>
      </c>
      <c r="B145" s="1379"/>
      <c r="C145" s="1379"/>
      <c r="D145" s="1379"/>
      <c r="E145" s="1380"/>
    </row>
    <row r="146" spans="1:5" ht="12.75" customHeight="1" x14ac:dyDescent="0.25">
      <c r="A146" s="1381"/>
      <c r="B146" s="8">
        <v>2019</v>
      </c>
      <c r="C146" s="8">
        <v>2020</v>
      </c>
      <c r="D146" s="8">
        <v>2021</v>
      </c>
      <c r="E146" s="8">
        <v>2022</v>
      </c>
    </row>
    <row r="147" spans="1:5" ht="9" customHeight="1" thickBot="1" x14ac:dyDescent="0.3">
      <c r="A147" s="1382"/>
      <c r="B147" s="9" t="s">
        <v>8</v>
      </c>
      <c r="C147" s="9" t="s">
        <v>9</v>
      </c>
      <c r="D147" s="9" t="s">
        <v>9</v>
      </c>
      <c r="E147" s="9" t="s">
        <v>9</v>
      </c>
    </row>
    <row r="148" spans="1:5" ht="15.75" thickBot="1" x14ac:dyDescent="0.3">
      <c r="A148" s="13" t="s">
        <v>42</v>
      </c>
      <c r="B148" s="14"/>
      <c r="C148" s="14"/>
      <c r="D148" s="14"/>
      <c r="E148" s="14"/>
    </row>
    <row r="149" spans="1:5" ht="15.75" thickBot="1" x14ac:dyDescent="0.3">
      <c r="A149" s="13" t="s">
        <v>43</v>
      </c>
      <c r="B149" s="424">
        <v>350</v>
      </c>
      <c r="C149" s="31">
        <v>0</v>
      </c>
      <c r="D149" s="31">
        <v>0</v>
      </c>
      <c r="E149" s="31">
        <v>0</v>
      </c>
    </row>
    <row r="150" spans="1:5" ht="15.75" thickBot="1" x14ac:dyDescent="0.3">
      <c r="A150" s="16" t="s">
        <v>71</v>
      </c>
      <c r="B150" s="15">
        <f>B149+B148</f>
        <v>350</v>
      </c>
      <c r="C150" s="15">
        <f t="shared" ref="C150:E150" si="21">C149+C148</f>
        <v>0</v>
      </c>
      <c r="D150" s="15">
        <f t="shared" si="21"/>
        <v>0</v>
      </c>
      <c r="E150" s="15">
        <f t="shared" si="21"/>
        <v>0</v>
      </c>
    </row>
    <row r="151" spans="1:5" ht="15.75" thickBot="1" x14ac:dyDescent="0.3">
      <c r="A151" s="1322" t="s">
        <v>46</v>
      </c>
      <c r="B151" s="1323"/>
      <c r="C151" s="1323"/>
      <c r="D151" s="1323"/>
      <c r="E151" s="1324"/>
    </row>
    <row r="152" spans="1:5" ht="15.75" thickBot="1" x14ac:dyDescent="0.3">
      <c r="A152" s="1322" t="s">
        <v>47</v>
      </c>
      <c r="B152" s="1323"/>
      <c r="C152" s="1323"/>
      <c r="D152" s="1323"/>
      <c r="E152" s="1324"/>
    </row>
    <row r="153" spans="1:5" ht="15.75" thickBot="1" x14ac:dyDescent="0.3">
      <c r="A153" s="19" t="s">
        <v>45</v>
      </c>
      <c r="B153" s="1378" t="s">
        <v>255</v>
      </c>
      <c r="C153" s="1379"/>
      <c r="D153" s="1379"/>
      <c r="E153" s="1380"/>
    </row>
    <row r="154" spans="1:5" ht="21" customHeight="1" thickBot="1" x14ac:dyDescent="0.3">
      <c r="A154" s="7" t="s">
        <v>14</v>
      </c>
      <c r="B154" s="129" t="s">
        <v>1148</v>
      </c>
      <c r="C154" s="2296" t="s">
        <v>306</v>
      </c>
      <c r="D154" s="2297"/>
      <c r="E154" s="413" t="s">
        <v>774</v>
      </c>
    </row>
    <row r="155" spans="1:5" ht="17.25" customHeight="1" thickBot="1" x14ac:dyDescent="0.3">
      <c r="A155" s="5" t="s">
        <v>15</v>
      </c>
      <c r="B155" s="1515" t="s">
        <v>255</v>
      </c>
      <c r="C155" s="1525"/>
      <c r="D155" s="1525"/>
      <c r="E155" s="1526"/>
    </row>
    <row r="156" spans="1:5" ht="15.75" thickBot="1" x14ac:dyDescent="0.3">
      <c r="A156" s="5" t="s">
        <v>16</v>
      </c>
      <c r="B156" s="1406" t="s">
        <v>254</v>
      </c>
      <c r="C156" s="1407"/>
      <c r="D156" s="1407"/>
      <c r="E156" s="1408"/>
    </row>
    <row r="157" spans="1:5" ht="12.75" customHeight="1" x14ac:dyDescent="0.25">
      <c r="A157" s="1381"/>
      <c r="B157" s="8">
        <v>2019</v>
      </c>
      <c r="C157" s="8">
        <v>2020</v>
      </c>
      <c r="D157" s="8">
        <v>2021</v>
      </c>
      <c r="E157" s="8">
        <v>2022</v>
      </c>
    </row>
    <row r="158" spans="1:5" ht="9" customHeight="1" thickBot="1" x14ac:dyDescent="0.3">
      <c r="A158" s="1382"/>
      <c r="B158" s="9" t="s">
        <v>8</v>
      </c>
      <c r="C158" s="9" t="s">
        <v>9</v>
      </c>
      <c r="D158" s="9" t="s">
        <v>9</v>
      </c>
      <c r="E158" s="9" t="s">
        <v>9</v>
      </c>
    </row>
    <row r="159" spans="1:5" ht="15.75" thickBot="1" x14ac:dyDescent="0.3">
      <c r="A159" s="5" t="s">
        <v>17</v>
      </c>
      <c r="B159" s="10">
        <v>1</v>
      </c>
      <c r="C159" s="10">
        <v>0</v>
      </c>
      <c r="D159" s="10">
        <v>0</v>
      </c>
      <c r="E159" s="10">
        <v>0</v>
      </c>
    </row>
    <row r="160" spans="1:5" ht="15.75" thickBot="1" x14ac:dyDescent="0.3">
      <c r="A160" s="5" t="s">
        <v>18</v>
      </c>
      <c r="B160" s="10">
        <f>B170</f>
        <v>2350</v>
      </c>
      <c r="C160" s="10">
        <f t="shared" ref="C160:D160" si="22">C170</f>
        <v>0</v>
      </c>
      <c r="D160" s="10">
        <f t="shared" si="22"/>
        <v>0</v>
      </c>
      <c r="E160" s="10">
        <v>0</v>
      </c>
    </row>
    <row r="161" spans="1:11" ht="15.75" thickBot="1" x14ac:dyDescent="0.3">
      <c r="A161" s="5" t="s">
        <v>19</v>
      </c>
      <c r="B161" s="10">
        <f>B160/B159</f>
        <v>2350</v>
      </c>
      <c r="C161" s="10" t="e">
        <f t="shared" ref="C161:E161" si="23">C160/C159</f>
        <v>#DIV/0!</v>
      </c>
      <c r="D161" s="10" t="e">
        <f t="shared" si="23"/>
        <v>#DIV/0!</v>
      </c>
      <c r="E161" s="10" t="e">
        <f t="shared" si="23"/>
        <v>#DIV/0!</v>
      </c>
    </row>
    <row r="162" spans="1:11" ht="15.75" thickBot="1" x14ac:dyDescent="0.3">
      <c r="A162" s="5" t="s">
        <v>20</v>
      </c>
      <c r="B162" s="407" t="s">
        <v>21</v>
      </c>
      <c r="C162" s="11">
        <f>C159/B159-1</f>
        <v>-1</v>
      </c>
      <c r="D162" s="11" t="e">
        <f t="shared" ref="D162:E164" si="24">D159/C159-1</f>
        <v>#DIV/0!</v>
      </c>
      <c r="E162" s="11" t="e">
        <f t="shared" si="24"/>
        <v>#DIV/0!</v>
      </c>
      <c r="G162" s="12"/>
      <c r="H162" s="12"/>
      <c r="I162" s="12"/>
      <c r="J162" s="12"/>
      <c r="K162" s="12"/>
    </row>
    <row r="163" spans="1:11" ht="15.75" thickBot="1" x14ac:dyDescent="0.3">
      <c r="A163" s="5" t="s">
        <v>22</v>
      </c>
      <c r="B163" s="407" t="s">
        <v>21</v>
      </c>
      <c r="C163" s="11">
        <f>C160/B160-1</f>
        <v>-1</v>
      </c>
      <c r="D163" s="11" t="e">
        <f t="shared" si="24"/>
        <v>#DIV/0!</v>
      </c>
      <c r="E163" s="11" t="e">
        <f t="shared" si="24"/>
        <v>#DIV/0!</v>
      </c>
    </row>
    <row r="164" spans="1:11" ht="15.75" thickBot="1" x14ac:dyDescent="0.3">
      <c r="A164" s="5" t="s">
        <v>23</v>
      </c>
      <c r="B164" s="407" t="s">
        <v>21</v>
      </c>
      <c r="C164" s="11" t="e">
        <f>C161/B161-1</f>
        <v>#DIV/0!</v>
      </c>
      <c r="D164" s="11" t="e">
        <f t="shared" si="24"/>
        <v>#DIV/0!</v>
      </c>
      <c r="E164" s="11" t="e">
        <f t="shared" si="24"/>
        <v>#DIV/0!</v>
      </c>
    </row>
    <row r="165" spans="1:11" ht="15.75" thickBot="1" x14ac:dyDescent="0.3">
      <c r="A165" s="1378" t="s">
        <v>164</v>
      </c>
      <c r="B165" s="1379"/>
      <c r="C165" s="1379"/>
      <c r="D165" s="1379"/>
      <c r="E165" s="1380"/>
    </row>
    <row r="166" spans="1:11" ht="12.75" customHeight="1" x14ac:dyDescent="0.25">
      <c r="A166" s="1381"/>
      <c r="B166" s="8">
        <v>2019</v>
      </c>
      <c r="C166" s="8">
        <v>2020</v>
      </c>
      <c r="D166" s="8">
        <v>2021</v>
      </c>
      <c r="E166" s="8">
        <v>2022</v>
      </c>
    </row>
    <row r="167" spans="1:11" ht="9" customHeight="1" thickBot="1" x14ac:dyDescent="0.3">
      <c r="A167" s="1382"/>
      <c r="B167" s="9" t="s">
        <v>8</v>
      </c>
      <c r="C167" s="8" t="s">
        <v>9</v>
      </c>
      <c r="D167" s="9" t="s">
        <v>9</v>
      </c>
      <c r="E167" s="9" t="s">
        <v>9</v>
      </c>
    </row>
    <row r="168" spans="1:11" ht="15.75" thickBot="1" x14ac:dyDescent="0.3">
      <c r="A168" s="13" t="s">
        <v>42</v>
      </c>
      <c r="B168" s="752"/>
      <c r="C168" s="753"/>
      <c r="D168" s="14"/>
      <c r="E168" s="14"/>
    </row>
    <row r="169" spans="1:11" ht="15.75" thickBot="1" x14ac:dyDescent="0.3">
      <c r="A169" s="13" t="s">
        <v>43</v>
      </c>
      <c r="B169" s="15">
        <v>2350</v>
      </c>
      <c r="C169" s="31">
        <v>0</v>
      </c>
      <c r="D169" s="14">
        <v>0</v>
      </c>
      <c r="E169" s="14">
        <v>0</v>
      </c>
    </row>
    <row r="170" spans="1:11" ht="15.75" thickBot="1" x14ac:dyDescent="0.3">
      <c r="A170" s="749" t="s">
        <v>31</v>
      </c>
      <c r="B170" s="750">
        <f>B169+B168</f>
        <v>2350</v>
      </c>
      <c r="C170" s="754">
        <f t="shared" ref="C170:E170" si="25">C169+C168</f>
        <v>0</v>
      </c>
      <c r="D170" s="750">
        <f t="shared" si="25"/>
        <v>0</v>
      </c>
      <c r="E170" s="750">
        <f t="shared" si="25"/>
        <v>0</v>
      </c>
    </row>
    <row r="171" spans="1:11" ht="15.75" thickBot="1" x14ac:dyDescent="0.3">
      <c r="A171" s="19" t="s">
        <v>45</v>
      </c>
      <c r="B171" s="2293" t="s">
        <v>1149</v>
      </c>
      <c r="C171" s="2294"/>
      <c r="D171" s="1431"/>
      <c r="E171" s="2295"/>
    </row>
    <row r="172" spans="1:11" ht="36.75" customHeight="1" thickBot="1" x14ac:dyDescent="0.3">
      <c r="A172" s="7" t="s">
        <v>72</v>
      </c>
      <c r="B172" s="120" t="s">
        <v>1150</v>
      </c>
      <c r="C172" s="114" t="s">
        <v>1131</v>
      </c>
      <c r="D172" s="106"/>
      <c r="E172" s="755" t="s">
        <v>1151</v>
      </c>
    </row>
    <row r="173" spans="1:11" ht="17.25" customHeight="1" thickBot="1" x14ac:dyDescent="0.3">
      <c r="A173" s="5" t="s">
        <v>15</v>
      </c>
      <c r="B173" s="2293" t="s">
        <v>1149</v>
      </c>
      <c r="C173" s="2294"/>
      <c r="D173" s="1431"/>
      <c r="E173" s="2295"/>
    </row>
    <row r="174" spans="1:11" ht="15.75" thickBot="1" x14ac:dyDescent="0.3">
      <c r="A174" s="5" t="s">
        <v>16</v>
      </c>
      <c r="B174" s="1406" t="s">
        <v>775</v>
      </c>
      <c r="C174" s="1407"/>
      <c r="D174" s="1407"/>
      <c r="E174" s="1408"/>
    </row>
    <row r="175" spans="1:11" ht="12.75" customHeight="1" x14ac:dyDescent="0.25">
      <c r="A175" s="1381"/>
      <c r="B175" s="8">
        <v>2019</v>
      </c>
      <c r="C175" s="8">
        <v>2020</v>
      </c>
      <c r="D175" s="8">
        <v>2021</v>
      </c>
      <c r="E175" s="8">
        <v>2022</v>
      </c>
    </row>
    <row r="176" spans="1:11" ht="9" customHeight="1" thickBot="1" x14ac:dyDescent="0.3">
      <c r="A176" s="1382"/>
      <c r="B176" s="9" t="s">
        <v>8</v>
      </c>
      <c r="C176" s="9" t="s">
        <v>9</v>
      </c>
      <c r="D176" s="9" t="s">
        <v>9</v>
      </c>
      <c r="E176" s="9" t="s">
        <v>9</v>
      </c>
    </row>
    <row r="177" spans="1:11" ht="15.75" thickBot="1" x14ac:dyDescent="0.3">
      <c r="A177" s="5" t="s">
        <v>17</v>
      </c>
      <c r="B177" s="10"/>
      <c r="C177" s="10"/>
      <c r="D177" s="10"/>
      <c r="E177" s="10"/>
    </row>
    <row r="178" spans="1:11" ht="15.75" thickBot="1" x14ac:dyDescent="0.3">
      <c r="A178" s="5" t="s">
        <v>18</v>
      </c>
      <c r="B178" s="10">
        <f>B188</f>
        <v>1700</v>
      </c>
      <c r="C178" s="10">
        <f t="shared" ref="C178:E178" si="26">C188</f>
        <v>0</v>
      </c>
      <c r="D178" s="10">
        <f t="shared" si="26"/>
        <v>0</v>
      </c>
      <c r="E178" s="10">
        <f t="shared" si="26"/>
        <v>0</v>
      </c>
    </row>
    <row r="179" spans="1:11" ht="15.75" thickBot="1" x14ac:dyDescent="0.3">
      <c r="A179" s="5" t="s">
        <v>19</v>
      </c>
      <c r="B179" s="10" t="e">
        <f>B178/B177</f>
        <v>#DIV/0!</v>
      </c>
      <c r="C179" s="10" t="e">
        <f t="shared" ref="C179:E179" si="27">C178/C177</f>
        <v>#DIV/0!</v>
      </c>
      <c r="D179" s="10" t="e">
        <f t="shared" si="27"/>
        <v>#DIV/0!</v>
      </c>
      <c r="E179" s="10" t="e">
        <f t="shared" si="27"/>
        <v>#DIV/0!</v>
      </c>
    </row>
    <row r="180" spans="1:11" ht="15.75" thickBot="1" x14ac:dyDescent="0.3">
      <c r="A180" s="5" t="s">
        <v>20</v>
      </c>
      <c r="B180" s="407" t="s">
        <v>21</v>
      </c>
      <c r="C180" s="11" t="e">
        <f>C177/B177-1</f>
        <v>#DIV/0!</v>
      </c>
      <c r="D180" s="11" t="e">
        <f t="shared" ref="D180:E182" si="28">D177/C177-1</f>
        <v>#DIV/0!</v>
      </c>
      <c r="E180" s="11" t="e">
        <f t="shared" si="28"/>
        <v>#DIV/0!</v>
      </c>
      <c r="G180" s="12"/>
      <c r="H180" s="12"/>
      <c r="I180" s="12"/>
      <c r="J180" s="12"/>
      <c r="K180" s="12"/>
    </row>
    <row r="181" spans="1:11" ht="15.75" thickBot="1" x14ac:dyDescent="0.3">
      <c r="A181" s="5" t="s">
        <v>22</v>
      </c>
      <c r="B181" s="407" t="s">
        <v>21</v>
      </c>
      <c r="C181" s="11">
        <f>C178/B178-1</f>
        <v>-1</v>
      </c>
      <c r="D181" s="11" t="e">
        <f t="shared" si="28"/>
        <v>#DIV/0!</v>
      </c>
      <c r="E181" s="11" t="e">
        <f t="shared" si="28"/>
        <v>#DIV/0!</v>
      </c>
    </row>
    <row r="182" spans="1:11" ht="15.75" thickBot="1" x14ac:dyDescent="0.3">
      <c r="A182" s="5" t="s">
        <v>23</v>
      </c>
      <c r="B182" s="407" t="s">
        <v>21</v>
      </c>
      <c r="C182" s="11" t="e">
        <f>C179/B179-1</f>
        <v>#DIV/0!</v>
      </c>
      <c r="D182" s="11" t="e">
        <f t="shared" si="28"/>
        <v>#DIV/0!</v>
      </c>
      <c r="E182" s="11" t="e">
        <f t="shared" si="28"/>
        <v>#DIV/0!</v>
      </c>
    </row>
    <row r="183" spans="1:11" ht="15.75" thickBot="1" x14ac:dyDescent="0.3">
      <c r="A183" s="1378" t="s">
        <v>229</v>
      </c>
      <c r="B183" s="1379"/>
      <c r="C183" s="1379"/>
      <c r="D183" s="1379"/>
      <c r="E183" s="1380"/>
    </row>
    <row r="184" spans="1:11" ht="12.75" customHeight="1" x14ac:dyDescent="0.25">
      <c r="A184" s="1381"/>
      <c r="B184" s="8">
        <v>2019</v>
      </c>
      <c r="C184" s="8">
        <v>2020</v>
      </c>
      <c r="D184" s="8">
        <v>2021</v>
      </c>
      <c r="E184" s="8">
        <v>2022</v>
      </c>
    </row>
    <row r="185" spans="1:11" ht="9" customHeight="1" thickBot="1" x14ac:dyDescent="0.3">
      <c r="A185" s="1382"/>
      <c r="B185" s="9" t="s">
        <v>8</v>
      </c>
      <c r="C185" s="9" t="s">
        <v>9</v>
      </c>
      <c r="D185" s="9" t="s">
        <v>9</v>
      </c>
      <c r="E185" s="9" t="s">
        <v>9</v>
      </c>
    </row>
    <row r="186" spans="1:11" ht="15.75" thickBot="1" x14ac:dyDescent="0.3">
      <c r="A186" s="13" t="s">
        <v>42</v>
      </c>
      <c r="B186" s="14">
        <v>1700</v>
      </c>
      <c r="C186" s="14">
        <v>0</v>
      </c>
      <c r="D186" s="14"/>
      <c r="E186" s="14"/>
    </row>
    <row r="187" spans="1:11" ht="15.75" thickBot="1" x14ac:dyDescent="0.3">
      <c r="A187" s="13" t="s">
        <v>43</v>
      </c>
      <c r="B187" s="15">
        <v>0</v>
      </c>
      <c r="C187" s="14">
        <v>0</v>
      </c>
      <c r="D187" s="14">
        <v>0</v>
      </c>
      <c r="E187" s="14">
        <v>0</v>
      </c>
    </row>
    <row r="188" spans="1:11" ht="15.75" thickBot="1" x14ac:dyDescent="0.3">
      <c r="A188" s="102" t="s">
        <v>34</v>
      </c>
      <c r="B188" s="15">
        <f>B187+B186</f>
        <v>1700</v>
      </c>
      <c r="C188" s="57">
        <f t="shared" ref="C188:E188" si="29">C187+C186</f>
        <v>0</v>
      </c>
      <c r="D188" s="38">
        <f t="shared" si="29"/>
        <v>0</v>
      </c>
      <c r="E188" s="57">
        <f t="shared" si="29"/>
        <v>0</v>
      </c>
    </row>
    <row r="189" spans="1:11" ht="35.25" customHeight="1" thickBot="1" x14ac:dyDescent="0.3">
      <c r="A189" s="19" t="s">
        <v>45</v>
      </c>
      <c r="B189" s="1378" t="s">
        <v>1152</v>
      </c>
      <c r="C189" s="2114"/>
      <c r="D189" s="2114"/>
      <c r="E189" s="2115"/>
    </row>
    <row r="190" spans="1:11" ht="45.75" thickBot="1" x14ac:dyDescent="0.3">
      <c r="A190" s="7" t="s">
        <v>316</v>
      </c>
      <c r="B190" s="120" t="s">
        <v>1153</v>
      </c>
      <c r="C190" s="114" t="s">
        <v>1131</v>
      </c>
      <c r="D190" s="106"/>
      <c r="E190" s="755" t="s">
        <v>1151</v>
      </c>
    </row>
    <row r="191" spans="1:11" ht="17.25" customHeight="1" thickBot="1" x14ac:dyDescent="0.3">
      <c r="A191" s="5" t="s">
        <v>15</v>
      </c>
      <c r="B191" s="1515" t="s">
        <v>1153</v>
      </c>
      <c r="C191" s="1448"/>
      <c r="D191" s="1412"/>
      <c r="E191" s="1413"/>
    </row>
    <row r="192" spans="1:11" ht="15.75" thickBot="1" x14ac:dyDescent="0.3">
      <c r="A192" s="5" t="s">
        <v>16</v>
      </c>
      <c r="B192" s="1406" t="s">
        <v>254</v>
      </c>
      <c r="C192" s="1407"/>
      <c r="D192" s="1407"/>
      <c r="E192" s="1408"/>
    </row>
    <row r="193" spans="1:11" ht="12.75" customHeight="1" x14ac:dyDescent="0.25">
      <c r="A193" s="1381"/>
      <c r="B193" s="8">
        <v>2019</v>
      </c>
      <c r="C193" s="8">
        <v>2020</v>
      </c>
      <c r="D193" s="8">
        <v>2021</v>
      </c>
      <c r="E193" s="8">
        <v>2022</v>
      </c>
    </row>
    <row r="194" spans="1:11" ht="9" customHeight="1" thickBot="1" x14ac:dyDescent="0.3">
      <c r="A194" s="1382"/>
      <c r="B194" s="9" t="s">
        <v>8</v>
      </c>
      <c r="C194" s="9" t="s">
        <v>9</v>
      </c>
      <c r="D194" s="9" t="s">
        <v>9</v>
      </c>
      <c r="E194" s="9" t="s">
        <v>9</v>
      </c>
    </row>
    <row r="195" spans="1:11" ht="15.75" thickBot="1" x14ac:dyDescent="0.3">
      <c r="A195" s="5" t="s">
        <v>17</v>
      </c>
      <c r="B195" s="10"/>
      <c r="C195" s="10"/>
      <c r="D195" s="10"/>
      <c r="E195" s="10"/>
    </row>
    <row r="196" spans="1:11" ht="15.75" thickBot="1" x14ac:dyDescent="0.3">
      <c r="A196" s="5" t="s">
        <v>18</v>
      </c>
      <c r="B196" s="10">
        <f>B206</f>
        <v>0</v>
      </c>
      <c r="C196" s="10">
        <f t="shared" ref="C196:E196" si="30">C206</f>
        <v>22000</v>
      </c>
      <c r="D196" s="10">
        <f t="shared" si="30"/>
        <v>10000</v>
      </c>
      <c r="E196" s="10">
        <f t="shared" si="30"/>
        <v>0</v>
      </c>
    </row>
    <row r="197" spans="1:11" ht="15.75" thickBot="1" x14ac:dyDescent="0.3">
      <c r="A197" s="5" t="s">
        <v>19</v>
      </c>
      <c r="B197" s="10" t="e">
        <f>B196/B195</f>
        <v>#DIV/0!</v>
      </c>
      <c r="C197" s="10" t="e">
        <f t="shared" ref="C197:E197" si="31">C196/C195</f>
        <v>#DIV/0!</v>
      </c>
      <c r="D197" s="10" t="e">
        <f t="shared" si="31"/>
        <v>#DIV/0!</v>
      </c>
      <c r="E197" s="10" t="e">
        <f t="shared" si="31"/>
        <v>#DIV/0!</v>
      </c>
    </row>
    <row r="198" spans="1:11" ht="15.75" thickBot="1" x14ac:dyDescent="0.3">
      <c r="A198" s="5" t="s">
        <v>20</v>
      </c>
      <c r="B198" s="407" t="s">
        <v>21</v>
      </c>
      <c r="C198" s="11" t="e">
        <f>C195/B195-1</f>
        <v>#DIV/0!</v>
      </c>
      <c r="D198" s="11" t="e">
        <f t="shared" ref="D198:E200" si="32">D195/C195-1</f>
        <v>#DIV/0!</v>
      </c>
      <c r="E198" s="11" t="e">
        <f t="shared" si="32"/>
        <v>#DIV/0!</v>
      </c>
      <c r="G198" s="12"/>
      <c r="H198" s="12"/>
      <c r="I198" s="12"/>
      <c r="J198" s="12"/>
      <c r="K198" s="12"/>
    </row>
    <row r="199" spans="1:11" ht="15.75" thickBot="1" x14ac:dyDescent="0.3">
      <c r="A199" s="5" t="s">
        <v>22</v>
      </c>
      <c r="B199" s="407" t="s">
        <v>21</v>
      </c>
      <c r="C199" s="11" t="e">
        <f>C196/B196-1</f>
        <v>#DIV/0!</v>
      </c>
      <c r="D199" s="11">
        <f t="shared" si="32"/>
        <v>-0.54545454545454541</v>
      </c>
      <c r="E199" s="11">
        <f t="shared" si="32"/>
        <v>-1</v>
      </c>
    </row>
    <row r="200" spans="1:11" ht="15.75" thickBot="1" x14ac:dyDescent="0.3">
      <c r="A200" s="5" t="s">
        <v>23</v>
      </c>
      <c r="B200" s="407" t="s">
        <v>21</v>
      </c>
      <c r="C200" s="11" t="e">
        <f>C197/B197-1</f>
        <v>#DIV/0!</v>
      </c>
      <c r="D200" s="11" t="e">
        <f t="shared" si="32"/>
        <v>#DIV/0!</v>
      </c>
      <c r="E200" s="11" t="e">
        <f t="shared" si="32"/>
        <v>#DIV/0!</v>
      </c>
    </row>
    <row r="201" spans="1:11" ht="15.75" thickBot="1" x14ac:dyDescent="0.3">
      <c r="A201" s="1378" t="s">
        <v>225</v>
      </c>
      <c r="B201" s="1379"/>
      <c r="C201" s="1379"/>
      <c r="D201" s="1379"/>
      <c r="E201" s="1380"/>
    </row>
    <row r="202" spans="1:11" ht="12.75" customHeight="1" x14ac:dyDescent="0.25">
      <c r="A202" s="1381"/>
      <c r="B202" s="8">
        <v>2019</v>
      </c>
      <c r="C202" s="8">
        <v>2020</v>
      </c>
      <c r="D202" s="8">
        <v>2021</v>
      </c>
      <c r="E202" s="8">
        <v>2022</v>
      </c>
    </row>
    <row r="203" spans="1:11" ht="13.5" customHeight="1" thickBot="1" x14ac:dyDescent="0.3">
      <c r="A203" s="1382"/>
      <c r="B203" s="9" t="s">
        <v>8</v>
      </c>
      <c r="C203" s="9" t="s">
        <v>9</v>
      </c>
      <c r="D203" s="9" t="s">
        <v>9</v>
      </c>
      <c r="E203" s="9" t="s">
        <v>9</v>
      </c>
    </row>
    <row r="204" spans="1:11" ht="15.75" thickBot="1" x14ac:dyDescent="0.3">
      <c r="A204" s="13" t="s">
        <v>42</v>
      </c>
      <c r="B204" s="14">
        <v>0</v>
      </c>
      <c r="C204" s="14">
        <v>0</v>
      </c>
      <c r="D204" s="14"/>
      <c r="E204" s="14"/>
    </row>
    <row r="205" spans="1:11" ht="15.75" thickBot="1" x14ac:dyDescent="0.3">
      <c r="A205" s="13" t="s">
        <v>43</v>
      </c>
      <c r="B205" s="15">
        <v>0</v>
      </c>
      <c r="C205" s="14">
        <v>22000</v>
      </c>
      <c r="D205" s="14">
        <v>10000</v>
      </c>
      <c r="E205" s="14">
        <v>0</v>
      </c>
    </row>
    <row r="206" spans="1:11" ht="15.75" thickBot="1" x14ac:dyDescent="0.3">
      <c r="A206" s="102" t="s">
        <v>36</v>
      </c>
      <c r="B206" s="15">
        <f>B205+B204</f>
        <v>0</v>
      </c>
      <c r="C206" s="57">
        <f t="shared" ref="C206:E206" si="33">C205+C204</f>
        <v>22000</v>
      </c>
      <c r="D206" s="14">
        <f t="shared" si="33"/>
        <v>10000</v>
      </c>
      <c r="E206" s="57">
        <f t="shared" si="33"/>
        <v>0</v>
      </c>
    </row>
    <row r="207" spans="1:11" ht="18" customHeight="1" thickBot="1" x14ac:dyDescent="0.3">
      <c r="A207" s="20"/>
      <c r="B207" s="21"/>
      <c r="C207" s="21"/>
      <c r="D207" s="21"/>
      <c r="E207" s="21"/>
    </row>
    <row r="208" spans="1:11" ht="38.25" customHeight="1" thickBot="1" x14ac:dyDescent="0.3">
      <c r="A208" s="6" t="s">
        <v>57</v>
      </c>
      <c r="B208" s="22">
        <f>B188+B170+B57+B78+B150+B132+B114+B96</f>
        <v>66082</v>
      </c>
      <c r="C208" s="22">
        <f>C188+C170+C57+C78+C150+C132+C114+C96+C206</f>
        <v>88912.4</v>
      </c>
      <c r="D208" s="22">
        <f>D188+D170+D57+D78+D150+D132+D114+D96+D206</f>
        <v>69580.648000000001</v>
      </c>
      <c r="E208" s="22">
        <f t="shared" ref="E208" si="34">E188+E170+E57+E78+E150+E132+E114+E96</f>
        <v>61766.26096</v>
      </c>
    </row>
    <row r="209" spans="1:9" ht="45" customHeight="1" thickBot="1" x14ac:dyDescent="0.3">
      <c r="A209" s="6" t="s">
        <v>58</v>
      </c>
      <c r="B209" s="22">
        <f>B210+B213+B216+B231+B232</f>
        <v>66082</v>
      </c>
      <c r="C209" s="22">
        <f t="shared" ref="C209:E209" si="35">C210+C213+C216+C231+C232</f>
        <v>88912.4</v>
      </c>
      <c r="D209" s="22">
        <f t="shared" si="35"/>
        <v>69580.648000000001</v>
      </c>
      <c r="E209" s="22">
        <f t="shared" si="35"/>
        <v>61766.26096</v>
      </c>
      <c r="G209" s="12"/>
      <c r="H209" s="12"/>
      <c r="I209" s="12"/>
    </row>
    <row r="210" spans="1:9" ht="15.75" thickBot="1" x14ac:dyDescent="0.3">
      <c r="A210" s="13" t="s">
        <v>24</v>
      </c>
      <c r="B210" s="36">
        <f t="shared" ref="B210:E225" si="36">B36</f>
        <v>29924</v>
      </c>
      <c r="C210" s="36">
        <f t="shared" si="36"/>
        <v>37200</v>
      </c>
      <c r="D210" s="36">
        <f t="shared" si="36"/>
        <v>37944</v>
      </c>
      <c r="E210" s="36">
        <f t="shared" si="36"/>
        <v>38702.879999999997</v>
      </c>
      <c r="G210" s="12"/>
      <c r="H210" s="12"/>
      <c r="I210" s="632"/>
    </row>
    <row r="211" spans="1:9" ht="15.75" thickBot="1" x14ac:dyDescent="0.3">
      <c r="A211" s="26" t="s">
        <v>296</v>
      </c>
      <c r="B211" s="15">
        <f>B37</f>
        <v>29924</v>
      </c>
      <c r="C211" s="15">
        <f t="shared" si="36"/>
        <v>37200</v>
      </c>
      <c r="D211" s="15">
        <f t="shared" si="36"/>
        <v>37944</v>
      </c>
      <c r="E211" s="15">
        <f t="shared" si="36"/>
        <v>38702.879999999997</v>
      </c>
    </row>
    <row r="212" spans="1:9" ht="15.75" thickBot="1" x14ac:dyDescent="0.3">
      <c r="A212" s="26" t="s">
        <v>319</v>
      </c>
      <c r="B212" s="15">
        <f t="shared" si="36"/>
        <v>0</v>
      </c>
      <c r="C212" s="15">
        <f t="shared" si="36"/>
        <v>0</v>
      </c>
      <c r="D212" s="15">
        <f t="shared" si="36"/>
        <v>0</v>
      </c>
      <c r="E212" s="15">
        <f t="shared" si="36"/>
        <v>0</v>
      </c>
    </row>
    <row r="213" spans="1:9" ht="24.75" thickBot="1" x14ac:dyDescent="0.3">
      <c r="A213" s="13" t="s">
        <v>25</v>
      </c>
      <c r="B213" s="36">
        <f t="shared" si="36"/>
        <v>4769</v>
      </c>
      <c r="C213" s="36">
        <f t="shared" si="36"/>
        <v>6212.4</v>
      </c>
      <c r="D213" s="36">
        <f t="shared" si="36"/>
        <v>6336.6479999999992</v>
      </c>
      <c r="E213" s="36">
        <f t="shared" si="36"/>
        <v>6463.3809599999986</v>
      </c>
    </row>
    <row r="214" spans="1:9" ht="15.75" thickBot="1" x14ac:dyDescent="0.3">
      <c r="A214" s="26" t="s">
        <v>296</v>
      </c>
      <c r="B214" s="14">
        <f t="shared" si="36"/>
        <v>4769</v>
      </c>
      <c r="C214" s="14">
        <f t="shared" si="36"/>
        <v>6212.4</v>
      </c>
      <c r="D214" s="14">
        <f t="shared" si="36"/>
        <v>6336.6479999999992</v>
      </c>
      <c r="E214" s="14">
        <f t="shared" si="36"/>
        <v>6463.3809599999986</v>
      </c>
    </row>
    <row r="215" spans="1:9" ht="15.75" thickBot="1" x14ac:dyDescent="0.3">
      <c r="A215" s="26" t="s">
        <v>319</v>
      </c>
      <c r="B215" s="15">
        <f t="shared" si="36"/>
        <v>0</v>
      </c>
      <c r="C215" s="15">
        <f t="shared" si="36"/>
        <v>0</v>
      </c>
      <c r="D215" s="15">
        <f t="shared" si="36"/>
        <v>0</v>
      </c>
      <c r="E215" s="15">
        <f t="shared" si="36"/>
        <v>0</v>
      </c>
    </row>
    <row r="216" spans="1:9" ht="15.75" thickBot="1" x14ac:dyDescent="0.3">
      <c r="A216" s="13" t="s">
        <v>26</v>
      </c>
      <c r="B216" s="36">
        <f t="shared" si="36"/>
        <v>14189</v>
      </c>
      <c r="C216" s="36">
        <f t="shared" si="36"/>
        <v>22000</v>
      </c>
      <c r="D216" s="36">
        <f t="shared" si="36"/>
        <v>14800</v>
      </c>
      <c r="E216" s="36">
        <f t="shared" si="36"/>
        <v>15100</v>
      </c>
      <c r="H216" s="12"/>
    </row>
    <row r="217" spans="1:9" ht="15.75" thickBot="1" x14ac:dyDescent="0.3">
      <c r="A217" s="26" t="s">
        <v>296</v>
      </c>
      <c r="B217" s="15">
        <f t="shared" si="36"/>
        <v>14189</v>
      </c>
      <c r="C217" s="15">
        <f t="shared" si="36"/>
        <v>22000</v>
      </c>
      <c r="D217" s="15">
        <f t="shared" si="36"/>
        <v>14800</v>
      </c>
      <c r="E217" s="15">
        <f t="shared" si="36"/>
        <v>15100</v>
      </c>
    </row>
    <row r="218" spans="1:9" ht="15.75" thickBot="1" x14ac:dyDescent="0.3">
      <c r="A218" s="26" t="s">
        <v>319</v>
      </c>
      <c r="B218" s="15">
        <f t="shared" si="36"/>
        <v>0</v>
      </c>
      <c r="C218" s="15">
        <f t="shared" si="36"/>
        <v>0</v>
      </c>
      <c r="D218" s="15">
        <f t="shared" si="36"/>
        <v>0</v>
      </c>
      <c r="E218" s="15">
        <f t="shared" si="36"/>
        <v>0</v>
      </c>
    </row>
    <row r="219" spans="1:9" ht="15.75" thickBot="1" x14ac:dyDescent="0.3">
      <c r="A219" s="13" t="s">
        <v>27</v>
      </c>
      <c r="B219" s="36">
        <f t="shared" si="36"/>
        <v>0</v>
      </c>
      <c r="C219" s="36">
        <f t="shared" si="36"/>
        <v>0</v>
      </c>
      <c r="D219" s="36">
        <f t="shared" si="36"/>
        <v>0</v>
      </c>
      <c r="E219" s="36">
        <f t="shared" si="36"/>
        <v>0</v>
      </c>
    </row>
    <row r="220" spans="1:9" ht="15.75" thickBot="1" x14ac:dyDescent="0.3">
      <c r="A220" s="26" t="s">
        <v>296</v>
      </c>
      <c r="B220" s="14">
        <f t="shared" si="36"/>
        <v>0</v>
      </c>
      <c r="C220" s="14">
        <f t="shared" si="36"/>
        <v>0</v>
      </c>
      <c r="D220" s="14">
        <f t="shared" si="36"/>
        <v>0</v>
      </c>
      <c r="E220" s="14">
        <f t="shared" si="36"/>
        <v>0</v>
      </c>
    </row>
    <row r="221" spans="1:9" ht="15.75" thickBot="1" x14ac:dyDescent="0.3">
      <c r="A221" s="26" t="s">
        <v>319</v>
      </c>
      <c r="B221" s="14">
        <f t="shared" si="36"/>
        <v>0</v>
      </c>
      <c r="C221" s="14">
        <f t="shared" si="36"/>
        <v>0</v>
      </c>
      <c r="D221" s="14">
        <f t="shared" si="36"/>
        <v>0</v>
      </c>
      <c r="E221" s="14">
        <f t="shared" si="36"/>
        <v>0</v>
      </c>
    </row>
    <row r="222" spans="1:9" ht="15.75" thickBot="1" x14ac:dyDescent="0.3">
      <c r="A222" s="13" t="s">
        <v>28</v>
      </c>
      <c r="B222" s="14">
        <f t="shared" si="36"/>
        <v>0</v>
      </c>
      <c r="C222" s="14">
        <f t="shared" si="36"/>
        <v>0</v>
      </c>
      <c r="D222" s="14">
        <f t="shared" si="36"/>
        <v>0</v>
      </c>
      <c r="E222" s="14">
        <f t="shared" si="36"/>
        <v>0</v>
      </c>
    </row>
    <row r="223" spans="1:9" ht="15.75" thickBot="1" x14ac:dyDescent="0.3">
      <c r="A223" s="26" t="s">
        <v>296</v>
      </c>
      <c r="B223" s="14">
        <f>B49</f>
        <v>0</v>
      </c>
      <c r="C223" s="14">
        <f t="shared" si="36"/>
        <v>0</v>
      </c>
      <c r="D223" s="14">
        <f t="shared" si="36"/>
        <v>0</v>
      </c>
      <c r="E223" s="14">
        <f t="shared" si="36"/>
        <v>0</v>
      </c>
    </row>
    <row r="224" spans="1:9" ht="15.75" thickBot="1" x14ac:dyDescent="0.3">
      <c r="A224" s="26" t="s">
        <v>319</v>
      </c>
      <c r="B224" s="14">
        <f t="shared" si="36"/>
        <v>0</v>
      </c>
      <c r="C224" s="14">
        <f t="shared" si="36"/>
        <v>0</v>
      </c>
      <c r="D224" s="14">
        <f t="shared" si="36"/>
        <v>0</v>
      </c>
      <c r="E224" s="14">
        <f t="shared" si="36"/>
        <v>0</v>
      </c>
    </row>
    <row r="225" spans="1:12" ht="15.75" thickBot="1" x14ac:dyDescent="0.3">
      <c r="A225" s="13" t="s">
        <v>29</v>
      </c>
      <c r="B225" s="14">
        <f t="shared" si="36"/>
        <v>0</v>
      </c>
      <c r="C225" s="14">
        <f t="shared" si="36"/>
        <v>0</v>
      </c>
      <c r="D225" s="14">
        <f t="shared" si="36"/>
        <v>0</v>
      </c>
      <c r="E225" s="14">
        <f t="shared" si="36"/>
        <v>0</v>
      </c>
      <c r="H225" s="756"/>
      <c r="I225" s="756"/>
      <c r="J225" s="756"/>
      <c r="K225" s="756"/>
      <c r="L225" s="756"/>
    </row>
    <row r="226" spans="1:12" ht="15.75" thickBot="1" x14ac:dyDescent="0.3">
      <c r="A226" s="26" t="s">
        <v>296</v>
      </c>
      <c r="B226" s="14">
        <f t="shared" ref="B226:E230" si="37">B52</f>
        <v>0</v>
      </c>
      <c r="C226" s="14">
        <f t="shared" si="37"/>
        <v>0</v>
      </c>
      <c r="D226" s="14">
        <f t="shared" si="37"/>
        <v>0</v>
      </c>
      <c r="E226" s="14">
        <f t="shared" si="37"/>
        <v>0</v>
      </c>
      <c r="H226" s="756"/>
      <c r="I226" s="756"/>
      <c r="J226" s="756"/>
      <c r="K226" s="756"/>
      <c r="L226" s="756"/>
    </row>
    <row r="227" spans="1:12" ht="15.75" thickBot="1" x14ac:dyDescent="0.3">
      <c r="A227" s="26" t="s">
        <v>319</v>
      </c>
      <c r="B227" s="14">
        <f t="shared" si="37"/>
        <v>0</v>
      </c>
      <c r="C227" s="14">
        <f t="shared" si="37"/>
        <v>0</v>
      </c>
      <c r="D227" s="14">
        <f t="shared" si="37"/>
        <v>0</v>
      </c>
      <c r="E227" s="14">
        <f t="shared" si="37"/>
        <v>0</v>
      </c>
      <c r="H227" s="756"/>
      <c r="I227" s="756"/>
      <c r="J227" s="756"/>
      <c r="K227" s="756"/>
      <c r="L227" s="756"/>
    </row>
    <row r="228" spans="1:12" ht="16.5" customHeight="1" thickBot="1" x14ac:dyDescent="0.3">
      <c r="A228" s="13" t="s">
        <v>30</v>
      </c>
      <c r="B228" s="14">
        <f t="shared" si="37"/>
        <v>0</v>
      </c>
      <c r="C228" s="14">
        <f t="shared" si="37"/>
        <v>0</v>
      </c>
      <c r="D228" s="14">
        <f t="shared" si="37"/>
        <v>0</v>
      </c>
      <c r="E228" s="14">
        <f t="shared" si="37"/>
        <v>0</v>
      </c>
      <c r="H228" s="756"/>
      <c r="I228" s="756"/>
      <c r="J228" s="756"/>
      <c r="K228" s="756"/>
      <c r="L228" s="756"/>
    </row>
    <row r="229" spans="1:12" ht="15.75" thickBot="1" x14ac:dyDescent="0.3">
      <c r="A229" s="26" t="s">
        <v>296</v>
      </c>
      <c r="B229" s="14">
        <f t="shared" si="37"/>
        <v>0</v>
      </c>
      <c r="C229" s="14">
        <f t="shared" si="37"/>
        <v>0</v>
      </c>
      <c r="D229" s="14">
        <f t="shared" si="37"/>
        <v>0</v>
      </c>
      <c r="E229" s="14">
        <f t="shared" si="37"/>
        <v>0</v>
      </c>
    </row>
    <row r="230" spans="1:12" ht="15.75" thickBot="1" x14ac:dyDescent="0.3">
      <c r="A230" s="26" t="s">
        <v>319</v>
      </c>
      <c r="B230" s="14">
        <f t="shared" si="37"/>
        <v>0</v>
      </c>
      <c r="C230" s="14">
        <f t="shared" si="37"/>
        <v>0</v>
      </c>
      <c r="D230" s="14">
        <f t="shared" si="37"/>
        <v>0</v>
      </c>
      <c r="E230" s="14">
        <f t="shared" si="37"/>
        <v>0</v>
      </c>
    </row>
    <row r="231" spans="1:12" ht="15.75" thickBot="1" x14ac:dyDescent="0.3">
      <c r="A231" s="13" t="s">
        <v>59</v>
      </c>
      <c r="B231" s="36">
        <f>B76+B168+B186</f>
        <v>1700</v>
      </c>
      <c r="C231" s="36">
        <f t="shared" ref="C231:E231" si="38">C76+C168+C186</f>
        <v>0</v>
      </c>
      <c r="D231" s="36">
        <f t="shared" si="38"/>
        <v>0</v>
      </c>
      <c r="E231" s="36">
        <f t="shared" si="38"/>
        <v>0</v>
      </c>
    </row>
    <row r="232" spans="1:12" ht="15.75" thickBot="1" x14ac:dyDescent="0.3">
      <c r="A232" s="13" t="s">
        <v>60</v>
      </c>
      <c r="B232" s="36">
        <f>B169+B187+B77+B95+B113+B131+B149</f>
        <v>15500</v>
      </c>
      <c r="C232" s="36">
        <f>C169+C187+C77+C95+C113+C131+C149+C205</f>
        <v>23500</v>
      </c>
      <c r="D232" s="36">
        <f>D169+D187+D77+D95+D113+D131+D149+D205</f>
        <v>10500</v>
      </c>
      <c r="E232" s="36">
        <f t="shared" ref="E232" si="39">E169+E187+E77+E95+E113+E131+E149</f>
        <v>1500</v>
      </c>
      <c r="H232" s="12"/>
      <c r="I232" s="12"/>
      <c r="J232" s="12"/>
    </row>
    <row r="233" spans="1:12" ht="15.75" thickBot="1" x14ac:dyDescent="0.3">
      <c r="A233" s="17" t="s">
        <v>32</v>
      </c>
      <c r="B233" s="18">
        <f>IF(B209-B208=0,0,"Error")</f>
        <v>0</v>
      </c>
      <c r="C233" s="18">
        <f>IF(C209-C208=0,0,"Error")</f>
        <v>0</v>
      </c>
      <c r="D233" s="18">
        <f t="shared" ref="D233:E233" si="40">IF(D209-D208=0,0,"Error")</f>
        <v>0</v>
      </c>
      <c r="E233" s="18">
        <f t="shared" si="40"/>
        <v>0</v>
      </c>
    </row>
  </sheetData>
  <mergeCells count="77">
    <mergeCell ref="A1:E1"/>
    <mergeCell ref="B192:E192"/>
    <mergeCell ref="A193:A194"/>
    <mergeCell ref="A201:E201"/>
    <mergeCell ref="A202:A203"/>
    <mergeCell ref="B174:E174"/>
    <mergeCell ref="A175:A176"/>
    <mergeCell ref="A183:E183"/>
    <mergeCell ref="A184:A185"/>
    <mergeCell ref="B189:E189"/>
    <mergeCell ref="B191:E191"/>
    <mergeCell ref="B173:E173"/>
    <mergeCell ref="A146:A147"/>
    <mergeCell ref="A151:E151"/>
    <mergeCell ref="A152:E152"/>
    <mergeCell ref="B153:E153"/>
    <mergeCell ref="C154:D154"/>
    <mergeCell ref="B155:E155"/>
    <mergeCell ref="B156:E156"/>
    <mergeCell ref="A157:A158"/>
    <mergeCell ref="A165:E165"/>
    <mergeCell ref="A166:A167"/>
    <mergeCell ref="B171:E171"/>
    <mergeCell ref="A145:E145"/>
    <mergeCell ref="D116:E116"/>
    <mergeCell ref="B117:E117"/>
    <mergeCell ref="B118:E118"/>
    <mergeCell ref="A119:A120"/>
    <mergeCell ref="A127:E127"/>
    <mergeCell ref="A128:A129"/>
    <mergeCell ref="B133:E133"/>
    <mergeCell ref="D134:E134"/>
    <mergeCell ref="B135:E135"/>
    <mergeCell ref="B136:E136"/>
    <mergeCell ref="A137:A138"/>
    <mergeCell ref="B115:E115"/>
    <mergeCell ref="B82:E82"/>
    <mergeCell ref="A83:A84"/>
    <mergeCell ref="A91:E91"/>
    <mergeCell ref="A92:A93"/>
    <mergeCell ref="B97:E97"/>
    <mergeCell ref="D98:E98"/>
    <mergeCell ref="B99:E99"/>
    <mergeCell ref="B100:E100"/>
    <mergeCell ref="A101:A102"/>
    <mergeCell ref="A109:E109"/>
    <mergeCell ref="A110:A111"/>
    <mergeCell ref="B81:E81"/>
    <mergeCell ref="A59:E59"/>
    <mergeCell ref="A60:E60"/>
    <mergeCell ref="B61:E61"/>
    <mergeCell ref="D62:E62"/>
    <mergeCell ref="B63:E63"/>
    <mergeCell ref="B64:E64"/>
    <mergeCell ref="A65:A66"/>
    <mergeCell ref="A73:E73"/>
    <mergeCell ref="A74:A75"/>
    <mergeCell ref="B79:E79"/>
    <mergeCell ref="D80:E80"/>
    <mergeCell ref="A34:A35"/>
    <mergeCell ref="A9:E11"/>
    <mergeCell ref="B12:E12"/>
    <mergeCell ref="B15:E15"/>
    <mergeCell ref="A16:E16"/>
    <mergeCell ref="A20:E20"/>
    <mergeCell ref="A21:E21"/>
    <mergeCell ref="B22:E22"/>
    <mergeCell ref="B23:E23"/>
    <mergeCell ref="B24:E24"/>
    <mergeCell ref="A25:A26"/>
    <mergeCell ref="A33:E33"/>
    <mergeCell ref="A8:E8"/>
    <mergeCell ref="A2:E2"/>
    <mergeCell ref="A3:E3"/>
    <mergeCell ref="B5:E5"/>
    <mergeCell ref="B6:E6"/>
    <mergeCell ref="B7:E7"/>
  </mergeCells>
  <pageMargins left="0.53" right="0.61" top="0.43" bottom="0.6" header="0.22"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2"/>
  <sheetViews>
    <sheetView view="pageBreakPreview" zoomScale="60" zoomScaleNormal="170" workbookViewId="0">
      <selection activeCell="K12" sqref="K12"/>
    </sheetView>
  </sheetViews>
  <sheetFormatPr defaultRowHeight="15" x14ac:dyDescent="0.25"/>
  <cols>
    <col min="1" max="1" width="28.5703125" customWidth="1"/>
    <col min="2" max="4" width="11.7109375" customWidth="1"/>
    <col min="5" max="5" width="15.28515625" customWidth="1"/>
  </cols>
  <sheetData>
    <row r="1" spans="1:5" ht="15.75" x14ac:dyDescent="0.25">
      <c r="A1" s="2604" t="s">
        <v>1675</v>
      </c>
      <c r="B1" s="2604"/>
      <c r="C1" s="2604"/>
      <c r="D1" s="2604"/>
      <c r="E1" s="2604"/>
    </row>
    <row r="2" spans="1:5" ht="32.25"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276</v>
      </c>
      <c r="C5" s="1301"/>
      <c r="D5" s="1301"/>
      <c r="E5" s="1301"/>
    </row>
    <row r="6" spans="1:5" ht="15.75" thickBot="1" x14ac:dyDescent="0.3">
      <c r="A6" s="2" t="s">
        <v>1</v>
      </c>
      <c r="B6" s="1302" t="s">
        <v>275</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customHeight="1" thickBot="1" x14ac:dyDescent="0.3">
      <c r="A9" s="1545" t="s">
        <v>809</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72.75" customHeight="1" thickBot="1" x14ac:dyDescent="0.3">
      <c r="A12" s="3" t="s">
        <v>6</v>
      </c>
      <c r="B12" s="2303" t="s">
        <v>810</v>
      </c>
      <c r="C12" s="2304"/>
      <c r="D12" s="2304"/>
      <c r="E12" s="2305"/>
    </row>
    <row r="13" spans="1:5" ht="23.25" customHeight="1" x14ac:dyDescent="0.25">
      <c r="A13" s="1381" t="s">
        <v>811</v>
      </c>
      <c r="B13" s="433">
        <v>2019</v>
      </c>
      <c r="C13" s="433">
        <v>2020</v>
      </c>
      <c r="D13" s="433">
        <v>2021</v>
      </c>
      <c r="E13" s="433">
        <v>2022</v>
      </c>
    </row>
    <row r="14" spans="1:5" ht="15.75" thickBot="1" x14ac:dyDescent="0.3">
      <c r="A14" s="1382"/>
      <c r="B14" s="423" t="s">
        <v>8</v>
      </c>
      <c r="C14" s="423" t="s">
        <v>9</v>
      </c>
      <c r="D14" s="423" t="s">
        <v>9</v>
      </c>
      <c r="E14" s="423" t="s">
        <v>9</v>
      </c>
    </row>
    <row r="15" spans="1:5" ht="42" customHeight="1" thickBot="1" x14ac:dyDescent="0.3">
      <c r="A15" s="421" t="s">
        <v>274</v>
      </c>
      <c r="B15" s="335">
        <v>0.2</v>
      </c>
      <c r="C15" s="90" t="s">
        <v>80</v>
      </c>
      <c r="D15" s="90" t="s">
        <v>80</v>
      </c>
      <c r="E15" s="90" t="s">
        <v>80</v>
      </c>
    </row>
    <row r="16" spans="1:5" ht="23.25" thickBot="1" x14ac:dyDescent="0.3">
      <c r="A16" s="5" t="s">
        <v>273</v>
      </c>
      <c r="B16" s="336">
        <v>1</v>
      </c>
      <c r="C16" s="90" t="s">
        <v>80</v>
      </c>
      <c r="D16" s="90" t="s">
        <v>80</v>
      </c>
      <c r="E16" s="90" t="s">
        <v>80</v>
      </c>
    </row>
    <row r="17" spans="1:5" ht="15.75" hidden="1" thickBot="1" x14ac:dyDescent="0.3">
      <c r="A17" s="5"/>
      <c r="B17" s="337"/>
      <c r="C17" s="90"/>
      <c r="D17" s="90"/>
      <c r="E17" s="90"/>
    </row>
    <row r="18" spans="1:5" ht="45" customHeight="1" thickBot="1" x14ac:dyDescent="0.3">
      <c r="A18" s="6" t="s">
        <v>10</v>
      </c>
      <c r="B18" s="1509" t="s">
        <v>812</v>
      </c>
      <c r="C18" s="1510"/>
      <c r="D18" s="1510"/>
      <c r="E18" s="1511"/>
    </row>
    <row r="19" spans="1:5" ht="23.25" customHeight="1" thickBot="1" x14ac:dyDescent="0.3">
      <c r="A19" s="1411" t="s">
        <v>11</v>
      </c>
      <c r="B19" s="1412"/>
      <c r="C19" s="1412"/>
      <c r="D19" s="1412"/>
      <c r="E19" s="1413"/>
    </row>
    <row r="20" spans="1:5" ht="23.25" thickBot="1" x14ac:dyDescent="0.3">
      <c r="A20" s="5" t="s">
        <v>813</v>
      </c>
      <c r="B20" s="338">
        <v>55</v>
      </c>
      <c r="C20" s="90" t="s">
        <v>138</v>
      </c>
      <c r="D20" s="90" t="s">
        <v>138</v>
      </c>
      <c r="E20" s="90" t="s">
        <v>138</v>
      </c>
    </row>
    <row r="21" spans="1:5" ht="15.75" thickBot="1" x14ac:dyDescent="0.3">
      <c r="A21" s="5" t="s">
        <v>271</v>
      </c>
      <c r="B21" s="339">
        <v>3</v>
      </c>
      <c r="C21" s="90" t="s">
        <v>270</v>
      </c>
      <c r="D21" s="90" t="s">
        <v>270</v>
      </c>
      <c r="E21" s="90" t="s">
        <v>270</v>
      </c>
    </row>
    <row r="22" spans="1:5" ht="15.75" thickBot="1" x14ac:dyDescent="0.3">
      <c r="A22" s="94" t="s">
        <v>814</v>
      </c>
      <c r="B22" s="340">
        <v>160</v>
      </c>
      <c r="C22" s="90" t="s">
        <v>138</v>
      </c>
      <c r="D22" s="90" t="s">
        <v>138</v>
      </c>
      <c r="E22" s="90" t="s">
        <v>138</v>
      </c>
    </row>
    <row r="23" spans="1:5" ht="15.75" thickBot="1" x14ac:dyDescent="0.3">
      <c r="A23" s="1414" t="s">
        <v>12</v>
      </c>
      <c r="B23" s="1415"/>
      <c r="C23" s="1415"/>
      <c r="D23" s="1415"/>
      <c r="E23" s="1416"/>
    </row>
    <row r="24" spans="1:5" ht="15.75" thickBot="1" x14ac:dyDescent="0.3">
      <c r="A24" s="1322" t="s">
        <v>13</v>
      </c>
      <c r="B24" s="1323"/>
      <c r="C24" s="1323"/>
      <c r="D24" s="1323"/>
      <c r="E24" s="1324"/>
    </row>
    <row r="25" spans="1:5" ht="15.75" thickBot="1" x14ac:dyDescent="0.3">
      <c r="A25" s="7" t="s">
        <v>14</v>
      </c>
      <c r="B25" s="1417" t="s">
        <v>815</v>
      </c>
      <c r="C25" s="1418"/>
      <c r="D25" s="1418"/>
      <c r="E25" s="1419"/>
    </row>
    <row r="26" spans="1:5" ht="36" customHeight="1" thickBot="1" x14ac:dyDescent="0.3">
      <c r="A26" s="5" t="s">
        <v>15</v>
      </c>
      <c r="B26" s="2300" t="s">
        <v>816</v>
      </c>
      <c r="C26" s="2301"/>
      <c r="D26" s="2301"/>
      <c r="E26" s="2302"/>
    </row>
    <row r="27" spans="1:5" ht="15.75" thickBot="1" x14ac:dyDescent="0.3">
      <c r="A27" s="5" t="s">
        <v>16</v>
      </c>
      <c r="B27" s="1406" t="s">
        <v>817</v>
      </c>
      <c r="C27" s="1407"/>
      <c r="D27" s="1407"/>
      <c r="E27" s="1408"/>
    </row>
    <row r="28" spans="1:5" ht="12.75" customHeight="1" x14ac:dyDescent="0.25">
      <c r="A28" s="1381"/>
      <c r="B28" s="8">
        <v>2019</v>
      </c>
      <c r="C28" s="8">
        <v>2020</v>
      </c>
      <c r="D28" s="8">
        <v>2021</v>
      </c>
      <c r="E28" s="8">
        <v>2022</v>
      </c>
    </row>
    <row r="29" spans="1:5" ht="16.5" customHeight="1" thickBot="1" x14ac:dyDescent="0.3">
      <c r="A29" s="1382"/>
      <c r="B29" s="9" t="s">
        <v>8</v>
      </c>
      <c r="C29" s="9" t="s">
        <v>9</v>
      </c>
      <c r="D29" s="9" t="s">
        <v>9</v>
      </c>
      <c r="E29" s="9" t="s">
        <v>9</v>
      </c>
    </row>
    <row r="30" spans="1:5" ht="15.75" thickBot="1" x14ac:dyDescent="0.3">
      <c r="A30" s="5" t="s">
        <v>17</v>
      </c>
      <c r="B30" s="793">
        <v>2900</v>
      </c>
      <c r="C30" s="793">
        <v>3000</v>
      </c>
      <c r="D30" s="793">
        <v>3000</v>
      </c>
      <c r="E30" s="793">
        <v>3000</v>
      </c>
    </row>
    <row r="31" spans="1:5" ht="15.75" thickBot="1" x14ac:dyDescent="0.3">
      <c r="A31" s="5" t="s">
        <v>18</v>
      </c>
      <c r="B31" s="10">
        <f>B60</f>
        <v>81850</v>
      </c>
      <c r="C31" s="10">
        <f t="shared" ref="C31:E31" si="0">C60</f>
        <v>82300</v>
      </c>
      <c r="D31" s="10">
        <f t="shared" si="0"/>
        <v>82800</v>
      </c>
      <c r="E31" s="10">
        <f t="shared" si="0"/>
        <v>83300</v>
      </c>
    </row>
    <row r="32" spans="1:5" ht="15.75" thickBot="1" x14ac:dyDescent="0.3">
      <c r="A32" s="5" t="s">
        <v>19</v>
      </c>
      <c r="B32" s="10">
        <f>B31/B30</f>
        <v>28.224137931034484</v>
      </c>
      <c r="C32" s="10">
        <f t="shared" ref="C32:E32" si="1">C31/C30</f>
        <v>27.433333333333334</v>
      </c>
      <c r="D32" s="10">
        <f t="shared" si="1"/>
        <v>27.6</v>
      </c>
      <c r="E32" s="10">
        <f t="shared" si="1"/>
        <v>27.766666666666666</v>
      </c>
    </row>
    <row r="33" spans="1:5" ht="15.75" thickBot="1" x14ac:dyDescent="0.3">
      <c r="A33" s="5" t="s">
        <v>20</v>
      </c>
      <c r="B33" s="407" t="s">
        <v>21</v>
      </c>
      <c r="C33" s="11">
        <f>C30/B30-1</f>
        <v>3.4482758620689724E-2</v>
      </c>
      <c r="D33" s="11">
        <f t="shared" ref="D33:E35" si="2">D30/C30-1</f>
        <v>0</v>
      </c>
      <c r="E33" s="11">
        <f t="shared" si="2"/>
        <v>0</v>
      </c>
    </row>
    <row r="34" spans="1:5" ht="15.75" thickBot="1" x14ac:dyDescent="0.3">
      <c r="A34" s="5" t="s">
        <v>22</v>
      </c>
      <c r="B34" s="407" t="s">
        <v>21</v>
      </c>
      <c r="C34" s="11">
        <f>C31/B31-1</f>
        <v>5.4978619425778419E-3</v>
      </c>
      <c r="D34" s="11">
        <f t="shared" si="2"/>
        <v>6.0753341433779084E-3</v>
      </c>
      <c r="E34" s="11">
        <f t="shared" si="2"/>
        <v>6.0386473429951959E-3</v>
      </c>
    </row>
    <row r="35" spans="1:5" ht="15.75" thickBot="1" x14ac:dyDescent="0.3">
      <c r="A35" s="5" t="s">
        <v>23</v>
      </c>
      <c r="B35" s="407" t="s">
        <v>21</v>
      </c>
      <c r="C35" s="11">
        <f>C32/B32-1</f>
        <v>-2.8018733455508094E-2</v>
      </c>
      <c r="D35" s="11">
        <f t="shared" si="2"/>
        <v>6.0753341433779084E-3</v>
      </c>
      <c r="E35" s="11">
        <f t="shared" si="2"/>
        <v>6.0386473429949739E-3</v>
      </c>
    </row>
    <row r="36" spans="1:5" ht="15.75" customHeight="1" thickBot="1" x14ac:dyDescent="0.3">
      <c r="A36" s="1378" t="s">
        <v>164</v>
      </c>
      <c r="B36" s="1379"/>
      <c r="C36" s="1379"/>
      <c r="D36" s="1379"/>
      <c r="E36" s="1380"/>
    </row>
    <row r="37" spans="1:5" ht="12.75" customHeight="1" x14ac:dyDescent="0.25">
      <c r="A37" s="1381"/>
      <c r="B37" s="8">
        <v>2019</v>
      </c>
      <c r="C37" s="8">
        <v>2020</v>
      </c>
      <c r="D37" s="8">
        <v>2021</v>
      </c>
      <c r="E37" s="8">
        <v>2022</v>
      </c>
    </row>
    <row r="38" spans="1:5" ht="9" customHeight="1" thickBot="1" x14ac:dyDescent="0.3">
      <c r="A38" s="1382"/>
      <c r="B38" s="9" t="s">
        <v>8</v>
      </c>
      <c r="C38" s="9" t="s">
        <v>9</v>
      </c>
      <c r="D38" s="9" t="s">
        <v>9</v>
      </c>
      <c r="E38" s="9" t="s">
        <v>9</v>
      </c>
    </row>
    <row r="39" spans="1:5" ht="15.75" thickBot="1" x14ac:dyDescent="0.3">
      <c r="A39" s="13" t="s">
        <v>24</v>
      </c>
      <c r="B39" s="14">
        <v>42350</v>
      </c>
      <c r="C39" s="14">
        <v>42700</v>
      </c>
      <c r="D39" s="14">
        <v>43100</v>
      </c>
      <c r="E39" s="14">
        <v>43500</v>
      </c>
    </row>
    <row r="40" spans="1:5" ht="15.75" thickBot="1" x14ac:dyDescent="0.3">
      <c r="A40" s="26" t="s">
        <v>296</v>
      </c>
      <c r="B40" s="14">
        <v>42350</v>
      </c>
      <c r="C40" s="14">
        <v>42700</v>
      </c>
      <c r="D40" s="14">
        <v>43100</v>
      </c>
      <c r="E40" s="14">
        <v>43500</v>
      </c>
    </row>
    <row r="41" spans="1:5" ht="15.75" thickBot="1" x14ac:dyDescent="0.3">
      <c r="A41" s="26" t="s">
        <v>297</v>
      </c>
      <c r="B41" s="15"/>
      <c r="C41" s="27"/>
      <c r="D41" s="27"/>
      <c r="E41" s="27"/>
    </row>
    <row r="42" spans="1:5" ht="24.75" thickBot="1" x14ac:dyDescent="0.3">
      <c r="A42" s="13" t="s">
        <v>25</v>
      </c>
      <c r="B42" s="14">
        <v>5150</v>
      </c>
      <c r="C42" s="14">
        <v>5250</v>
      </c>
      <c r="D42" s="14">
        <v>5350</v>
      </c>
      <c r="E42" s="14">
        <v>5450</v>
      </c>
    </row>
    <row r="43" spans="1:5" ht="15.75" thickBot="1" x14ac:dyDescent="0.3">
      <c r="A43" s="26" t="s">
        <v>296</v>
      </c>
      <c r="B43" s="14">
        <v>5150</v>
      </c>
      <c r="C43" s="14">
        <v>5250</v>
      </c>
      <c r="D43" s="14">
        <v>5350</v>
      </c>
      <c r="E43" s="14">
        <v>5450</v>
      </c>
    </row>
    <row r="44" spans="1:5" ht="15.75" thickBot="1" x14ac:dyDescent="0.3">
      <c r="A44" s="26" t="s">
        <v>297</v>
      </c>
      <c r="B44" s="15"/>
      <c r="C44" s="14"/>
      <c r="D44" s="14"/>
      <c r="E44" s="14"/>
    </row>
    <row r="45" spans="1:5" ht="15.75" thickBot="1" x14ac:dyDescent="0.3">
      <c r="A45" s="13" t="s">
        <v>26</v>
      </c>
      <c r="B45" s="15">
        <v>34350</v>
      </c>
      <c r="C45" s="14">
        <v>34350</v>
      </c>
      <c r="D45" s="14">
        <v>34350</v>
      </c>
      <c r="E45" s="14">
        <v>34350</v>
      </c>
    </row>
    <row r="46" spans="1:5" ht="15.75" thickBot="1" x14ac:dyDescent="0.3">
      <c r="A46" s="26" t="s">
        <v>296</v>
      </c>
      <c r="B46" s="15">
        <v>34350</v>
      </c>
      <c r="C46" s="14">
        <v>34350</v>
      </c>
      <c r="D46" s="14">
        <v>34350</v>
      </c>
      <c r="E46" s="14">
        <v>34350</v>
      </c>
    </row>
    <row r="47" spans="1:5" ht="15.75" thickBot="1" x14ac:dyDescent="0.3">
      <c r="A47" s="26" t="s">
        <v>297</v>
      </c>
      <c r="B47" s="15"/>
      <c r="C47" s="14"/>
      <c r="D47" s="14"/>
      <c r="E47" s="14"/>
    </row>
    <row r="48" spans="1:5" ht="15.75" thickBot="1" x14ac:dyDescent="0.3">
      <c r="A48" s="13" t="s">
        <v>27</v>
      </c>
      <c r="B48" s="15"/>
      <c r="C48" s="14"/>
      <c r="D48" s="14"/>
      <c r="E48" s="14"/>
    </row>
    <row r="49" spans="1:5" ht="15.75" thickBot="1" x14ac:dyDescent="0.3">
      <c r="A49" s="26" t="s">
        <v>296</v>
      </c>
      <c r="B49" s="15"/>
      <c r="C49" s="14"/>
      <c r="D49" s="14"/>
      <c r="E49" s="14"/>
    </row>
    <row r="50" spans="1:5" ht="15.75" thickBot="1" x14ac:dyDescent="0.3">
      <c r="A50" s="26" t="s">
        <v>297</v>
      </c>
      <c r="B50" s="15"/>
      <c r="C50" s="14"/>
      <c r="D50" s="14"/>
      <c r="E50" s="14"/>
    </row>
    <row r="51" spans="1:5" ht="15.75" thickBot="1" x14ac:dyDescent="0.3">
      <c r="A51" s="13" t="s">
        <v>28</v>
      </c>
      <c r="B51" s="15"/>
      <c r="C51" s="14"/>
      <c r="D51" s="14"/>
      <c r="E51" s="14"/>
    </row>
    <row r="52" spans="1:5" ht="15.75" thickBot="1" x14ac:dyDescent="0.3">
      <c r="A52" s="26" t="s">
        <v>296</v>
      </c>
      <c r="B52" s="15"/>
      <c r="C52" s="14"/>
      <c r="D52" s="14"/>
      <c r="E52" s="14"/>
    </row>
    <row r="53" spans="1:5" ht="15.75" thickBot="1" x14ac:dyDescent="0.3">
      <c r="A53" s="26" t="s">
        <v>297</v>
      </c>
      <c r="B53" s="15"/>
      <c r="C53" s="14"/>
      <c r="D53" s="14"/>
      <c r="E53" s="14"/>
    </row>
    <row r="54" spans="1:5" ht="15.75" thickBot="1" x14ac:dyDescent="0.3">
      <c r="A54" s="13" t="s">
        <v>29</v>
      </c>
      <c r="B54" s="15"/>
      <c r="C54" s="14"/>
      <c r="D54" s="14"/>
      <c r="E54" s="14"/>
    </row>
    <row r="55" spans="1:5" ht="15.75" thickBot="1" x14ac:dyDescent="0.3">
      <c r="A55" s="26" t="s">
        <v>296</v>
      </c>
      <c r="B55" s="15"/>
      <c r="C55" s="14"/>
      <c r="D55" s="14"/>
      <c r="E55" s="14"/>
    </row>
    <row r="56" spans="1:5" ht="15.75" thickBot="1" x14ac:dyDescent="0.3">
      <c r="A56" s="26" t="s">
        <v>297</v>
      </c>
      <c r="B56" s="15"/>
      <c r="C56" s="14"/>
      <c r="D56" s="14"/>
      <c r="E56" s="14"/>
    </row>
    <row r="57" spans="1:5" ht="24.75" thickBot="1" x14ac:dyDescent="0.3">
      <c r="A57" s="13" t="s">
        <v>30</v>
      </c>
      <c r="B57" s="15">
        <v>0</v>
      </c>
      <c r="C57" s="14">
        <v>0</v>
      </c>
      <c r="D57" s="14">
        <f>C57*1.03*0.99</f>
        <v>0</v>
      </c>
      <c r="E57" s="14">
        <f>D57*1.03*0.99</f>
        <v>0</v>
      </c>
    </row>
    <row r="58" spans="1:5" ht="15.75" thickBot="1" x14ac:dyDescent="0.3">
      <c r="A58" s="26" t="s">
        <v>296</v>
      </c>
      <c r="B58" s="15"/>
      <c r="C58" s="40"/>
      <c r="D58" s="40"/>
      <c r="E58" s="40"/>
    </row>
    <row r="59" spans="1:5" ht="15.75" thickBot="1" x14ac:dyDescent="0.3">
      <c r="A59" s="26" t="s">
        <v>297</v>
      </c>
      <c r="B59" s="15"/>
      <c r="C59" s="98"/>
      <c r="D59" s="40"/>
      <c r="E59" s="40"/>
    </row>
    <row r="60" spans="1:5" ht="15.75" thickBot="1" x14ac:dyDescent="0.3">
      <c r="A60" s="16" t="s">
        <v>31</v>
      </c>
      <c r="B60" s="15">
        <f>B57+B54+B51+B48+B45+B42+B39</f>
        <v>81850</v>
      </c>
      <c r="C60" s="15">
        <f t="shared" ref="C60:E60" si="3">C57+C54+C51+C48+C45+C42+C39</f>
        <v>82300</v>
      </c>
      <c r="D60" s="15">
        <f t="shared" si="3"/>
        <v>82800</v>
      </c>
      <c r="E60" s="15">
        <f t="shared" si="3"/>
        <v>83300</v>
      </c>
    </row>
    <row r="61" spans="1:5" ht="15" customHeight="1" thickBot="1" x14ac:dyDescent="0.3">
      <c r="A61" s="17" t="s">
        <v>32</v>
      </c>
      <c r="B61" s="18">
        <f>IF(B60-B31=0,0,"Error")</f>
        <v>0</v>
      </c>
      <c r="C61" s="18">
        <f>IF(C60-C31=0,0,"Error")</f>
        <v>0</v>
      </c>
      <c r="D61" s="18">
        <f>IF(D60-D31=0,0,"Error")</f>
        <v>0</v>
      </c>
      <c r="E61" s="18">
        <f>IF(E60-E31=0,0,"Error")</f>
        <v>0</v>
      </c>
    </row>
    <row r="62" spans="1:5" ht="15.75" thickBot="1" x14ac:dyDescent="0.3">
      <c r="A62" s="1322" t="s">
        <v>39</v>
      </c>
      <c r="B62" s="1323"/>
      <c r="C62" s="1323"/>
      <c r="D62" s="1323"/>
      <c r="E62" s="1324"/>
    </row>
    <row r="63" spans="1:5" ht="15.75" thickBot="1" x14ac:dyDescent="0.3">
      <c r="A63" s="1322" t="s">
        <v>40</v>
      </c>
      <c r="B63" s="1323"/>
      <c r="C63" s="1323"/>
      <c r="D63" s="1323"/>
      <c r="E63" s="1324"/>
    </row>
    <row r="64" spans="1:5" ht="15.75" thickBot="1" x14ac:dyDescent="0.3">
      <c r="A64" s="7" t="s">
        <v>56</v>
      </c>
      <c r="B64" s="1427" t="s">
        <v>818</v>
      </c>
      <c r="C64" s="1428"/>
      <c r="D64" s="1429"/>
      <c r="E64" s="1430"/>
    </row>
    <row r="65" spans="1:5" ht="35.25" customHeight="1" thickBot="1" x14ac:dyDescent="0.3">
      <c r="A65" s="7" t="s">
        <v>82</v>
      </c>
      <c r="B65" s="205" t="s">
        <v>819</v>
      </c>
      <c r="C65" s="101" t="s">
        <v>306</v>
      </c>
      <c r="D65" s="2298" t="s">
        <v>1211</v>
      </c>
      <c r="E65" s="2299"/>
    </row>
    <row r="66" spans="1:5" ht="15.75" thickBot="1" x14ac:dyDescent="0.3">
      <c r="A66" s="112"/>
      <c r="B66" s="1427"/>
      <c r="C66" s="1431"/>
      <c r="D66" s="1429"/>
      <c r="E66" s="1430"/>
    </row>
    <row r="67" spans="1:5" ht="15.75" thickBot="1" x14ac:dyDescent="0.3">
      <c r="A67" s="5" t="s">
        <v>15</v>
      </c>
      <c r="B67" s="1411" t="s">
        <v>272</v>
      </c>
      <c r="C67" s="1412"/>
      <c r="D67" s="1412"/>
      <c r="E67" s="1413"/>
    </row>
    <row r="68" spans="1:5" ht="15.75" thickBot="1" x14ac:dyDescent="0.3">
      <c r="A68" s="5" t="s">
        <v>16</v>
      </c>
      <c r="B68" s="1406" t="s">
        <v>617</v>
      </c>
      <c r="C68" s="1407"/>
      <c r="D68" s="1407"/>
      <c r="E68" s="1408"/>
    </row>
    <row r="69" spans="1:5" ht="17.25" customHeight="1" x14ac:dyDescent="0.25">
      <c r="A69" s="1381"/>
      <c r="B69" s="8">
        <v>2019</v>
      </c>
      <c r="C69" s="8">
        <v>2020</v>
      </c>
      <c r="D69" s="8">
        <v>2021</v>
      </c>
      <c r="E69" s="8">
        <v>2022</v>
      </c>
    </row>
    <row r="70" spans="1:5" ht="15.75" thickBot="1" x14ac:dyDescent="0.3">
      <c r="A70" s="1382"/>
      <c r="B70" s="9" t="s">
        <v>8</v>
      </c>
      <c r="C70" s="9" t="s">
        <v>9</v>
      </c>
      <c r="D70" s="9" t="s">
        <v>9</v>
      </c>
      <c r="E70" s="9" t="s">
        <v>9</v>
      </c>
    </row>
    <row r="71" spans="1:5" ht="12.75" customHeight="1" thickBot="1" x14ac:dyDescent="0.3">
      <c r="A71" s="5" t="s">
        <v>17</v>
      </c>
      <c r="B71" s="10">
        <v>13</v>
      </c>
      <c r="C71" s="10">
        <v>13</v>
      </c>
      <c r="D71" s="10">
        <v>13</v>
      </c>
      <c r="E71" s="10">
        <v>13</v>
      </c>
    </row>
    <row r="72" spans="1:5" ht="11.25" customHeight="1" thickBot="1" x14ac:dyDescent="0.3">
      <c r="A72" s="5" t="s">
        <v>18</v>
      </c>
      <c r="B72" s="10">
        <f>B85</f>
        <v>1000</v>
      </c>
      <c r="C72" s="10">
        <f t="shared" ref="C72:E72" si="4">C85</f>
        <v>1000</v>
      </c>
      <c r="D72" s="10">
        <f t="shared" si="4"/>
        <v>1000</v>
      </c>
      <c r="E72" s="10">
        <f t="shared" si="4"/>
        <v>1000</v>
      </c>
    </row>
    <row r="73" spans="1:5" ht="15.75" thickBot="1" x14ac:dyDescent="0.3">
      <c r="A73" s="5" t="s">
        <v>19</v>
      </c>
      <c r="B73" s="10">
        <f>B72/B71</f>
        <v>76.92307692307692</v>
      </c>
      <c r="C73" s="10">
        <f t="shared" ref="C73:E73" si="5">C72/C71</f>
        <v>76.92307692307692</v>
      </c>
      <c r="D73" s="10">
        <f t="shared" si="5"/>
        <v>76.92307692307692</v>
      </c>
      <c r="E73" s="10">
        <f t="shared" si="5"/>
        <v>76.92307692307692</v>
      </c>
    </row>
    <row r="74" spans="1:5" ht="15.75" thickBot="1" x14ac:dyDescent="0.3">
      <c r="A74" s="5" t="s">
        <v>20</v>
      </c>
      <c r="B74" s="407" t="s">
        <v>21</v>
      </c>
      <c r="C74" s="11">
        <f>C71/B71-1</f>
        <v>0</v>
      </c>
      <c r="D74" s="11">
        <f t="shared" ref="D74:E76" si="6">D71/C71-1</f>
        <v>0</v>
      </c>
      <c r="E74" s="11">
        <f t="shared" si="6"/>
        <v>0</v>
      </c>
    </row>
    <row r="75" spans="1:5" ht="15.75" thickBot="1" x14ac:dyDescent="0.3">
      <c r="A75" s="5" t="s">
        <v>22</v>
      </c>
      <c r="B75" s="407" t="s">
        <v>21</v>
      </c>
      <c r="C75" s="11">
        <f>C72/B72-1</f>
        <v>0</v>
      </c>
      <c r="D75" s="11">
        <f t="shared" si="6"/>
        <v>0</v>
      </c>
      <c r="E75" s="11">
        <f t="shared" si="6"/>
        <v>0</v>
      </c>
    </row>
    <row r="76" spans="1:5" ht="15.75" thickBot="1" x14ac:dyDescent="0.3">
      <c r="A76" s="5" t="s">
        <v>23</v>
      </c>
      <c r="B76" s="407" t="s">
        <v>21</v>
      </c>
      <c r="C76" s="11">
        <f>C73/B73-1</f>
        <v>0</v>
      </c>
      <c r="D76" s="11">
        <f t="shared" si="6"/>
        <v>0</v>
      </c>
      <c r="E76" s="11">
        <f t="shared" si="6"/>
        <v>0</v>
      </c>
    </row>
    <row r="77" spans="1:5" ht="15.75" thickBot="1" x14ac:dyDescent="0.3">
      <c r="A77" s="1378" t="s">
        <v>415</v>
      </c>
      <c r="B77" s="1379"/>
      <c r="C77" s="1379"/>
      <c r="D77" s="1379"/>
      <c r="E77" s="1380"/>
    </row>
    <row r="78" spans="1:5" x14ac:dyDescent="0.25">
      <c r="A78" s="1381"/>
      <c r="B78" s="8">
        <v>2019</v>
      </c>
      <c r="C78" s="8">
        <v>2020</v>
      </c>
      <c r="D78" s="8">
        <v>2021</v>
      </c>
      <c r="E78" s="8">
        <v>2022</v>
      </c>
    </row>
    <row r="79" spans="1:5" ht="15.75" customHeight="1" thickBot="1" x14ac:dyDescent="0.3">
      <c r="A79" s="1382"/>
      <c r="B79" s="9" t="s">
        <v>8</v>
      </c>
      <c r="C79" s="9" t="s">
        <v>9</v>
      </c>
      <c r="D79" s="9" t="s">
        <v>9</v>
      </c>
      <c r="E79" s="9" t="s">
        <v>9</v>
      </c>
    </row>
    <row r="80" spans="1:5" ht="12.75" customHeight="1" thickBot="1" x14ac:dyDescent="0.3">
      <c r="A80" s="13" t="s">
        <v>42</v>
      </c>
      <c r="B80" s="14"/>
      <c r="C80" s="14"/>
      <c r="D80" s="14"/>
      <c r="E80" s="14"/>
    </row>
    <row r="81" spans="1:5" ht="15.75" thickBot="1" x14ac:dyDescent="0.3">
      <c r="A81" s="26" t="s">
        <v>296</v>
      </c>
      <c r="B81" s="14"/>
      <c r="C81" s="14"/>
      <c r="D81" s="14"/>
      <c r="E81" s="14"/>
    </row>
    <row r="82" spans="1:5" ht="15.75" thickBot="1" x14ac:dyDescent="0.3">
      <c r="A82" s="26" t="s">
        <v>320</v>
      </c>
      <c r="B82" s="15"/>
      <c r="C82" s="27"/>
      <c r="D82" s="27"/>
      <c r="E82" s="27"/>
    </row>
    <row r="83" spans="1:5" ht="15.75" thickBot="1" x14ac:dyDescent="0.3">
      <c r="A83" s="26" t="s">
        <v>312</v>
      </c>
      <c r="B83" s="14"/>
      <c r="C83" s="14"/>
      <c r="D83" s="14"/>
      <c r="E83" s="14"/>
    </row>
    <row r="84" spans="1:5" ht="15.75" thickBot="1" x14ac:dyDescent="0.3">
      <c r="A84" s="26" t="s">
        <v>313</v>
      </c>
      <c r="B84" s="15"/>
      <c r="C84" s="27"/>
      <c r="D84" s="27"/>
      <c r="E84" s="27"/>
    </row>
    <row r="85" spans="1:5" ht="14.25" customHeight="1" thickBot="1" x14ac:dyDescent="0.3">
      <c r="A85" s="13" t="s">
        <v>43</v>
      </c>
      <c r="B85" s="15">
        <f>B86+B87+B88+B89</f>
        <v>1000</v>
      </c>
      <c r="C85" s="15">
        <f t="shared" ref="C85:E85" si="7">C86+C87+C88+C89</f>
        <v>1000</v>
      </c>
      <c r="D85" s="15">
        <f t="shared" si="7"/>
        <v>1000</v>
      </c>
      <c r="E85" s="15">
        <f t="shared" si="7"/>
        <v>1000</v>
      </c>
    </row>
    <row r="86" spans="1:5" ht="15.75" thickBot="1" x14ac:dyDescent="0.3">
      <c r="A86" s="26" t="s">
        <v>296</v>
      </c>
      <c r="B86" s="14">
        <v>1000</v>
      </c>
      <c r="C86" s="14">
        <v>1000</v>
      </c>
      <c r="D86" s="14">
        <v>1000</v>
      </c>
      <c r="E86" s="14">
        <v>1000</v>
      </c>
    </row>
    <row r="87" spans="1:5" ht="15.75" thickBot="1" x14ac:dyDescent="0.3">
      <c r="A87" s="26" t="s">
        <v>320</v>
      </c>
      <c r="B87" s="15"/>
      <c r="C87" s="27"/>
      <c r="D87" s="27"/>
      <c r="E87" s="27"/>
    </row>
    <row r="88" spans="1:5" ht="15.75" thickBot="1" x14ac:dyDescent="0.3">
      <c r="A88" s="26" t="s">
        <v>312</v>
      </c>
      <c r="B88" s="14"/>
      <c r="C88" s="14"/>
      <c r="D88" s="14"/>
      <c r="E88" s="14"/>
    </row>
    <row r="89" spans="1:5" ht="15.75" thickBot="1" x14ac:dyDescent="0.3">
      <c r="A89" s="26" t="s">
        <v>313</v>
      </c>
      <c r="B89" s="15"/>
      <c r="C89" s="27"/>
      <c r="D89" s="27"/>
      <c r="E89" s="27"/>
    </row>
    <row r="90" spans="1:5" ht="15.75" thickBot="1" x14ac:dyDescent="0.3">
      <c r="A90" s="16" t="s">
        <v>31</v>
      </c>
      <c r="B90" s="15">
        <v>1000</v>
      </c>
      <c r="C90" s="15">
        <v>1000</v>
      </c>
      <c r="D90" s="15">
        <v>1000</v>
      </c>
      <c r="E90" s="15">
        <v>1000</v>
      </c>
    </row>
    <row r="91" spans="1:5" ht="15.75" thickBot="1" x14ac:dyDescent="0.3">
      <c r="A91" s="108"/>
      <c r="B91" s="1427"/>
      <c r="C91" s="1429"/>
      <c r="D91" s="1429"/>
      <c r="E91" s="1430"/>
    </row>
    <row r="92" spans="1:5" ht="24.75" thickBot="1" x14ac:dyDescent="0.3">
      <c r="A92" s="6" t="s">
        <v>57</v>
      </c>
      <c r="B92" s="22">
        <f>B72+B31</f>
        <v>82850</v>
      </c>
      <c r="C92" s="22">
        <f>C72+C31</f>
        <v>83300</v>
      </c>
      <c r="D92" s="22">
        <f>D72+D31</f>
        <v>83800</v>
      </c>
      <c r="E92" s="22">
        <f>E72+E31</f>
        <v>84300</v>
      </c>
    </row>
    <row r="93" spans="1:5" ht="27" customHeight="1" thickBot="1" x14ac:dyDescent="0.3">
      <c r="A93" s="6" t="s">
        <v>58</v>
      </c>
      <c r="B93" s="22">
        <f>B94+B97+B100+B103+B106+B109+B112+B115+B120</f>
        <v>82850</v>
      </c>
      <c r="C93" s="22">
        <f t="shared" ref="C93:E93" si="8">C94+C97+C100+C103+C106+C109+C112+C115+C120</f>
        <v>83300</v>
      </c>
      <c r="D93" s="22">
        <f t="shared" si="8"/>
        <v>83800</v>
      </c>
      <c r="E93" s="22">
        <f t="shared" si="8"/>
        <v>84300</v>
      </c>
    </row>
    <row r="94" spans="1:5" ht="15.75" thickBot="1" x14ac:dyDescent="0.3">
      <c r="A94" s="13" t="s">
        <v>24</v>
      </c>
      <c r="B94" s="794">
        <f>B95+B96</f>
        <v>42350</v>
      </c>
      <c r="C94" s="794">
        <f t="shared" ref="C94:E94" si="9">C95+C96</f>
        <v>42700</v>
      </c>
      <c r="D94" s="794">
        <f>D95+D96</f>
        <v>43100</v>
      </c>
      <c r="E94" s="794">
        <f t="shared" si="9"/>
        <v>43500</v>
      </c>
    </row>
    <row r="95" spans="1:5" ht="15.75" thickBot="1" x14ac:dyDescent="0.3">
      <c r="A95" s="26" t="s">
        <v>296</v>
      </c>
      <c r="B95" s="15">
        <f>B40</f>
        <v>42350</v>
      </c>
      <c r="C95" s="15">
        <f>C40</f>
        <v>42700</v>
      </c>
      <c r="D95" s="15">
        <f>D40</f>
        <v>43100</v>
      </c>
      <c r="E95" s="15">
        <v>43500</v>
      </c>
    </row>
    <row r="96" spans="1:5" ht="15.75" thickBot="1" x14ac:dyDescent="0.3">
      <c r="A96" s="26" t="s">
        <v>319</v>
      </c>
      <c r="B96" s="15">
        <f>B41</f>
        <v>0</v>
      </c>
      <c r="C96" s="15">
        <f t="shared" ref="C96:E96" si="10">C41</f>
        <v>0</v>
      </c>
      <c r="D96" s="15">
        <f t="shared" si="10"/>
        <v>0</v>
      </c>
      <c r="E96" s="15">
        <f t="shared" si="10"/>
        <v>0</v>
      </c>
    </row>
    <row r="97" spans="1:5" ht="27" customHeight="1" thickBot="1" x14ac:dyDescent="0.3">
      <c r="A97" s="13" t="s">
        <v>25</v>
      </c>
      <c r="B97" s="795">
        <f>B98+B99</f>
        <v>5150</v>
      </c>
      <c r="C97" s="795">
        <f t="shared" ref="C97:E97" si="11">C98+C99</f>
        <v>5250</v>
      </c>
      <c r="D97" s="795">
        <f t="shared" si="11"/>
        <v>5350</v>
      </c>
      <c r="E97" s="795">
        <f t="shared" si="11"/>
        <v>5450</v>
      </c>
    </row>
    <row r="98" spans="1:5" ht="15.75" thickBot="1" x14ac:dyDescent="0.3">
      <c r="A98" s="26" t="s">
        <v>296</v>
      </c>
      <c r="B98" s="14">
        <f t="shared" ref="B98:E99" si="12">B43</f>
        <v>5150</v>
      </c>
      <c r="C98" s="14">
        <f t="shared" si="12"/>
        <v>5250</v>
      </c>
      <c r="D98" s="14">
        <f t="shared" si="12"/>
        <v>5350</v>
      </c>
      <c r="E98" s="14">
        <f t="shared" si="12"/>
        <v>5450</v>
      </c>
    </row>
    <row r="99" spans="1:5" ht="15.75" thickBot="1" x14ac:dyDescent="0.3">
      <c r="A99" s="26" t="s">
        <v>319</v>
      </c>
      <c r="B99" s="15">
        <f t="shared" si="12"/>
        <v>0</v>
      </c>
      <c r="C99" s="15">
        <f t="shared" si="12"/>
        <v>0</v>
      </c>
      <c r="D99" s="15">
        <f t="shared" si="12"/>
        <v>0</v>
      </c>
      <c r="E99" s="15">
        <f t="shared" si="12"/>
        <v>0</v>
      </c>
    </row>
    <row r="100" spans="1:5" ht="15.75" thickBot="1" x14ac:dyDescent="0.3">
      <c r="A100" s="13" t="s">
        <v>26</v>
      </c>
      <c r="B100" s="795">
        <f>B101+B102</f>
        <v>34350</v>
      </c>
      <c r="C100" s="795">
        <f t="shared" ref="C100:E100" si="13">C101+C102</f>
        <v>34350</v>
      </c>
      <c r="D100" s="795">
        <f t="shared" si="13"/>
        <v>34350</v>
      </c>
      <c r="E100" s="795">
        <f t="shared" si="13"/>
        <v>34350</v>
      </c>
    </row>
    <row r="101" spans="1:5" ht="15.75" thickBot="1" x14ac:dyDescent="0.3">
      <c r="A101" s="26" t="s">
        <v>296</v>
      </c>
      <c r="B101" s="15">
        <f t="shared" ref="B101:D102" si="14">B46</f>
        <v>34350</v>
      </c>
      <c r="C101" s="15">
        <f t="shared" si="14"/>
        <v>34350</v>
      </c>
      <c r="D101" s="15">
        <f t="shared" si="14"/>
        <v>34350</v>
      </c>
      <c r="E101" s="15">
        <v>34350</v>
      </c>
    </row>
    <row r="102" spans="1:5" ht="15.75" thickBot="1" x14ac:dyDescent="0.3">
      <c r="A102" s="26" t="s">
        <v>319</v>
      </c>
      <c r="B102" s="15">
        <f t="shared" si="14"/>
        <v>0</v>
      </c>
      <c r="C102" s="15">
        <f t="shared" si="14"/>
        <v>0</v>
      </c>
      <c r="D102" s="15">
        <f t="shared" si="14"/>
        <v>0</v>
      </c>
      <c r="E102" s="15">
        <f>E47</f>
        <v>0</v>
      </c>
    </row>
    <row r="103" spans="1:5" ht="15.75" thickBot="1" x14ac:dyDescent="0.3">
      <c r="A103" s="13" t="s">
        <v>27</v>
      </c>
      <c r="B103" s="36">
        <f>B104+B105</f>
        <v>0</v>
      </c>
      <c r="C103" s="36">
        <f t="shared" ref="C103:E103" si="15">C104+C105</f>
        <v>0</v>
      </c>
      <c r="D103" s="36">
        <f t="shared" si="15"/>
        <v>0</v>
      </c>
      <c r="E103" s="36">
        <f t="shared" si="15"/>
        <v>0</v>
      </c>
    </row>
    <row r="104" spans="1:5" ht="15.75" thickBot="1" x14ac:dyDescent="0.3">
      <c r="A104" s="26" t="s">
        <v>296</v>
      </c>
      <c r="B104" s="14">
        <f t="shared" ref="B104:E105" si="16">B49</f>
        <v>0</v>
      </c>
      <c r="C104" s="14">
        <f t="shared" si="16"/>
        <v>0</v>
      </c>
      <c r="D104" s="14">
        <f t="shared" si="16"/>
        <v>0</v>
      </c>
      <c r="E104" s="14">
        <f t="shared" si="16"/>
        <v>0</v>
      </c>
    </row>
    <row r="105" spans="1:5" ht="15.75" thickBot="1" x14ac:dyDescent="0.3">
      <c r="A105" s="26" t="s">
        <v>319</v>
      </c>
      <c r="B105" s="14">
        <f t="shared" si="16"/>
        <v>0</v>
      </c>
      <c r="C105" s="14">
        <f t="shared" si="16"/>
        <v>0</v>
      </c>
      <c r="D105" s="14">
        <f t="shared" si="16"/>
        <v>0</v>
      </c>
      <c r="E105" s="14">
        <f t="shared" si="16"/>
        <v>0</v>
      </c>
    </row>
    <row r="106" spans="1:5" ht="15.75" thickBot="1" x14ac:dyDescent="0.3">
      <c r="A106" s="13" t="s">
        <v>28</v>
      </c>
      <c r="B106" s="36">
        <f>B107+B108</f>
        <v>0</v>
      </c>
      <c r="C106" s="36">
        <f t="shared" ref="C106:E106" si="17">C107+C108</f>
        <v>0</v>
      </c>
      <c r="D106" s="36">
        <f t="shared" si="17"/>
        <v>0</v>
      </c>
      <c r="E106" s="36">
        <f t="shared" si="17"/>
        <v>0</v>
      </c>
    </row>
    <row r="107" spans="1:5" ht="15.75" thickBot="1" x14ac:dyDescent="0.3">
      <c r="A107" s="26" t="s">
        <v>296</v>
      </c>
      <c r="B107" s="14">
        <f>B52</f>
        <v>0</v>
      </c>
      <c r="C107" s="14">
        <f>C52</f>
        <v>0</v>
      </c>
      <c r="D107" s="14">
        <f t="shared" ref="D107:E107" si="18">D52</f>
        <v>0</v>
      </c>
      <c r="E107" s="14">
        <f t="shared" si="18"/>
        <v>0</v>
      </c>
    </row>
    <row r="108" spans="1:5" ht="15.75" thickBot="1" x14ac:dyDescent="0.3">
      <c r="A108" s="26" t="s">
        <v>319</v>
      </c>
      <c r="B108" s="14">
        <f t="shared" ref="B108:E114" si="19">B53</f>
        <v>0</v>
      </c>
      <c r="C108" s="14">
        <f t="shared" si="19"/>
        <v>0</v>
      </c>
      <c r="D108" s="14">
        <f t="shared" si="19"/>
        <v>0</v>
      </c>
      <c r="E108" s="14">
        <f t="shared" si="19"/>
        <v>0</v>
      </c>
    </row>
    <row r="109" spans="1:5" ht="15.75" thickBot="1" x14ac:dyDescent="0.3">
      <c r="A109" s="13" t="s">
        <v>29</v>
      </c>
      <c r="B109" s="14">
        <f t="shared" si="19"/>
        <v>0</v>
      </c>
      <c r="C109" s="14">
        <f t="shared" si="19"/>
        <v>0</v>
      </c>
      <c r="D109" s="14">
        <f t="shared" si="19"/>
        <v>0</v>
      </c>
      <c r="E109" s="14">
        <f t="shared" si="19"/>
        <v>0</v>
      </c>
    </row>
    <row r="110" spans="1:5" ht="15.75" thickBot="1" x14ac:dyDescent="0.3">
      <c r="A110" s="26" t="s">
        <v>296</v>
      </c>
      <c r="B110" s="14">
        <f t="shared" si="19"/>
        <v>0</v>
      </c>
      <c r="C110" s="14">
        <f t="shared" si="19"/>
        <v>0</v>
      </c>
      <c r="D110" s="14">
        <f t="shared" si="19"/>
        <v>0</v>
      </c>
      <c r="E110" s="14">
        <f t="shared" si="19"/>
        <v>0</v>
      </c>
    </row>
    <row r="111" spans="1:5" ht="15.75" thickBot="1" x14ac:dyDescent="0.3">
      <c r="A111" s="26" t="s">
        <v>319</v>
      </c>
      <c r="B111" s="14">
        <f t="shared" si="19"/>
        <v>0</v>
      </c>
      <c r="C111" s="14">
        <f t="shared" si="19"/>
        <v>0</v>
      </c>
      <c r="D111" s="14">
        <f t="shared" si="19"/>
        <v>0</v>
      </c>
      <c r="E111" s="14">
        <f t="shared" si="19"/>
        <v>0</v>
      </c>
    </row>
    <row r="112" spans="1:5" ht="24.75" thickBot="1" x14ac:dyDescent="0.3">
      <c r="A112" s="13" t="s">
        <v>30</v>
      </c>
      <c r="B112" s="14">
        <f t="shared" si="19"/>
        <v>0</v>
      </c>
      <c r="C112" s="14">
        <f t="shared" si="19"/>
        <v>0</v>
      </c>
      <c r="D112" s="14">
        <f t="shared" si="19"/>
        <v>0</v>
      </c>
      <c r="E112" s="14">
        <f t="shared" si="19"/>
        <v>0</v>
      </c>
    </row>
    <row r="113" spans="1:5" ht="15.75" thickBot="1" x14ac:dyDescent="0.3">
      <c r="A113" s="26" t="s">
        <v>296</v>
      </c>
      <c r="B113" s="14">
        <f t="shared" si="19"/>
        <v>0</v>
      </c>
      <c r="C113" s="14">
        <f t="shared" si="19"/>
        <v>0</v>
      </c>
      <c r="D113" s="14">
        <f t="shared" si="19"/>
        <v>0</v>
      </c>
      <c r="E113" s="14">
        <f t="shared" si="19"/>
        <v>0</v>
      </c>
    </row>
    <row r="114" spans="1:5" ht="15.75" thickBot="1" x14ac:dyDescent="0.3">
      <c r="A114" s="26" t="s">
        <v>319</v>
      </c>
      <c r="B114" s="14">
        <f t="shared" si="19"/>
        <v>0</v>
      </c>
      <c r="C114" s="14">
        <f t="shared" si="19"/>
        <v>0</v>
      </c>
      <c r="D114" s="14">
        <f t="shared" si="19"/>
        <v>0</v>
      </c>
      <c r="E114" s="14">
        <f t="shared" si="19"/>
        <v>0</v>
      </c>
    </row>
    <row r="115" spans="1:5" ht="15.75" thickBot="1" x14ac:dyDescent="0.3">
      <c r="A115" s="13" t="s">
        <v>59</v>
      </c>
      <c r="B115" s="14">
        <f>B80</f>
        <v>0</v>
      </c>
      <c r="C115" s="14">
        <f t="shared" ref="C115:E115" si="20">C80</f>
        <v>0</v>
      </c>
      <c r="D115" s="14">
        <f t="shared" si="20"/>
        <v>0</v>
      </c>
      <c r="E115" s="14">
        <f t="shared" si="20"/>
        <v>0</v>
      </c>
    </row>
    <row r="116" spans="1:5" ht="15.75" thickBot="1" x14ac:dyDescent="0.3">
      <c r="A116" s="26" t="s">
        <v>296</v>
      </c>
      <c r="B116" s="14">
        <v>0</v>
      </c>
      <c r="C116" s="14">
        <v>0</v>
      </c>
      <c r="D116" s="14">
        <v>0</v>
      </c>
      <c r="E116" s="14">
        <v>0</v>
      </c>
    </row>
    <row r="117" spans="1:5" ht="15.75" thickBot="1" x14ac:dyDescent="0.3">
      <c r="A117" s="26" t="s">
        <v>320</v>
      </c>
      <c r="B117" s="15"/>
      <c r="C117" s="27"/>
      <c r="D117" s="27"/>
      <c r="E117" s="27"/>
    </row>
    <row r="118" spans="1:5" ht="15.75" thickBot="1" x14ac:dyDescent="0.3">
      <c r="A118" s="26" t="s">
        <v>312</v>
      </c>
      <c r="B118" s="14"/>
      <c r="C118" s="14"/>
      <c r="D118" s="14"/>
      <c r="E118" s="14"/>
    </row>
    <row r="119" spans="1:5" ht="15.75" thickBot="1" x14ac:dyDescent="0.3">
      <c r="A119" s="26" t="s">
        <v>313</v>
      </c>
      <c r="B119" s="15"/>
      <c r="C119" s="27"/>
      <c r="D119" s="27"/>
      <c r="E119" s="27"/>
    </row>
    <row r="120" spans="1:5" ht="15.75" thickBot="1" x14ac:dyDescent="0.3">
      <c r="A120" s="13" t="s">
        <v>60</v>
      </c>
      <c r="B120" s="14">
        <v>1000</v>
      </c>
      <c r="C120" s="14">
        <v>1000</v>
      </c>
      <c r="D120" s="14">
        <v>1000</v>
      </c>
      <c r="E120" s="14">
        <v>1000</v>
      </c>
    </row>
    <row r="121" spans="1:5" ht="15.75" thickBot="1" x14ac:dyDescent="0.3">
      <c r="A121" s="26" t="s">
        <v>296</v>
      </c>
      <c r="B121" s="14">
        <v>1000</v>
      </c>
      <c r="C121" s="14">
        <v>1000</v>
      </c>
      <c r="D121" s="14">
        <v>1000</v>
      </c>
      <c r="E121" s="14">
        <v>1000</v>
      </c>
    </row>
    <row r="122" spans="1:5" ht="15.75" thickBot="1" x14ac:dyDescent="0.3">
      <c r="A122" s="26" t="s">
        <v>320</v>
      </c>
      <c r="B122" s="15"/>
      <c r="C122" s="27"/>
      <c r="D122" s="27"/>
      <c r="E122" s="27"/>
    </row>
    <row r="123" spans="1:5" ht="15.75" thickBot="1" x14ac:dyDescent="0.3">
      <c r="A123" s="26" t="s">
        <v>312</v>
      </c>
      <c r="B123" s="14"/>
      <c r="C123" s="14"/>
      <c r="D123" s="14"/>
      <c r="E123" s="14"/>
    </row>
    <row r="124" spans="1:5" ht="15.75" thickBot="1" x14ac:dyDescent="0.3">
      <c r="A124" s="26" t="s">
        <v>313</v>
      </c>
      <c r="B124" s="15"/>
      <c r="C124" s="27"/>
      <c r="D124" s="27"/>
      <c r="E124" s="27"/>
    </row>
    <row r="125" spans="1:5" ht="15.75" thickBot="1" x14ac:dyDescent="0.3">
      <c r="A125" s="17" t="s">
        <v>32</v>
      </c>
      <c r="B125" s="18">
        <f>IF(B93-B92=0,0,"Error")</f>
        <v>0</v>
      </c>
      <c r="C125" s="18">
        <f>IF(C93-C92=0,0,"Error")</f>
        <v>0</v>
      </c>
      <c r="D125" s="18">
        <f>IF(D93-D92=0,0,"Error")</f>
        <v>0</v>
      </c>
      <c r="E125" s="18">
        <f>IF(E93-E92=0,0,"Error")</f>
        <v>0</v>
      </c>
    </row>
    <row r="126" spans="1:5" ht="27.75" customHeight="1" x14ac:dyDescent="0.25"/>
    <row r="127" spans="1:5" ht="28.5" customHeight="1" x14ac:dyDescent="0.25"/>
    <row r="128" spans="1:5" ht="52.5" customHeight="1" x14ac:dyDescent="0.25"/>
    <row r="129" ht="18" customHeight="1" x14ac:dyDescent="0.25"/>
    <row r="130" ht="36" customHeight="1" x14ac:dyDescent="0.25"/>
    <row r="131" ht="27" customHeight="1" x14ac:dyDescent="0.25"/>
    <row r="132" ht="47.25" customHeight="1" x14ac:dyDescent="0.25"/>
  </sheetData>
  <mergeCells count="31">
    <mergeCell ref="A1:E1"/>
    <mergeCell ref="A2:E2"/>
    <mergeCell ref="B67:E67"/>
    <mergeCell ref="B68:E68"/>
    <mergeCell ref="A69:A70"/>
    <mergeCell ref="A77:E77"/>
    <mergeCell ref="A24:E24"/>
    <mergeCell ref="B25:E25"/>
    <mergeCell ref="B26:E26"/>
    <mergeCell ref="B27:E27"/>
    <mergeCell ref="A28:A29"/>
    <mergeCell ref="A36:E36"/>
    <mergeCell ref="A9:E11"/>
    <mergeCell ref="B12:E12"/>
    <mergeCell ref="A13:A14"/>
    <mergeCell ref="B18:E18"/>
    <mergeCell ref="A19:E19"/>
    <mergeCell ref="A78:A79"/>
    <mergeCell ref="B91:E91"/>
    <mergeCell ref="A37:A38"/>
    <mergeCell ref="A62:E62"/>
    <mergeCell ref="A63:E63"/>
    <mergeCell ref="B64:E64"/>
    <mergeCell ref="D65:E65"/>
    <mergeCell ref="B66:E66"/>
    <mergeCell ref="A23:E23"/>
    <mergeCell ref="A3:E3"/>
    <mergeCell ref="B5:E5"/>
    <mergeCell ref="B6:E6"/>
    <mergeCell ref="B7:E7"/>
    <mergeCell ref="A8:E8"/>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688"/>
  <sheetViews>
    <sheetView view="pageBreakPreview" zoomScale="60" zoomScaleNormal="115" workbookViewId="0">
      <selection activeCell="B12" sqref="B12:E12"/>
    </sheetView>
  </sheetViews>
  <sheetFormatPr defaultRowHeight="15" x14ac:dyDescent="0.25"/>
  <cols>
    <col min="1" max="1" width="28.5703125" style="33" customWidth="1"/>
    <col min="2" max="2" width="21.5703125" style="33" customWidth="1"/>
    <col min="3" max="3" width="16.5703125" style="33" customWidth="1"/>
    <col min="4" max="4" width="18.7109375" style="33" customWidth="1"/>
    <col min="5" max="5" width="17" style="33" customWidth="1"/>
    <col min="6" max="16384" width="9.140625" style="33"/>
  </cols>
  <sheetData>
    <row r="1" spans="1:5" ht="15.75" x14ac:dyDescent="0.25">
      <c r="A1" s="2604" t="s">
        <v>1676</v>
      </c>
      <c r="B1" s="2604"/>
      <c r="C1" s="2604"/>
      <c r="D1" s="2604"/>
      <c r="E1" s="2604"/>
    </row>
    <row r="2" spans="1:5" ht="18"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1262" t="s">
        <v>0</v>
      </c>
      <c r="B5" s="2396" t="s">
        <v>1647</v>
      </c>
      <c r="C5" s="2396"/>
      <c r="D5" s="2396"/>
      <c r="E5" s="2396"/>
    </row>
    <row r="6" spans="1:5" ht="15.75" thickBot="1" x14ac:dyDescent="0.3">
      <c r="A6" s="1262" t="s">
        <v>1</v>
      </c>
      <c r="B6" s="2397" t="s">
        <v>202</v>
      </c>
      <c r="C6" s="2398"/>
      <c r="D6" s="2398"/>
      <c r="E6" s="2399"/>
    </row>
    <row r="7" spans="1:5" ht="15.75" thickBot="1" x14ac:dyDescent="0.3">
      <c r="A7" s="1262" t="s">
        <v>3</v>
      </c>
      <c r="B7" s="2400" t="s">
        <v>861</v>
      </c>
      <c r="C7" s="2401"/>
      <c r="D7" s="2401"/>
      <c r="E7" s="2402"/>
    </row>
    <row r="8" spans="1:5" ht="15.75" thickBot="1" x14ac:dyDescent="0.3">
      <c r="A8" s="2403" t="s">
        <v>5</v>
      </c>
      <c r="B8" s="2404"/>
      <c r="C8" s="2404"/>
      <c r="D8" s="2404"/>
      <c r="E8" s="2405"/>
    </row>
    <row r="9" spans="1:5" ht="15.75" thickBot="1" x14ac:dyDescent="0.3">
      <c r="A9" s="2376" t="s">
        <v>1646</v>
      </c>
      <c r="B9" s="2054"/>
      <c r="C9" s="2054"/>
      <c r="D9" s="2054"/>
      <c r="E9" s="2377"/>
    </row>
    <row r="10" spans="1:5" ht="2.25" customHeight="1" thickBot="1" x14ac:dyDescent="0.3">
      <c r="A10" s="2376"/>
      <c r="B10" s="2054"/>
      <c r="C10" s="2054"/>
      <c r="D10" s="2054"/>
      <c r="E10" s="2377"/>
    </row>
    <row r="11" spans="1:5" ht="15.75" hidden="1" thickBot="1" x14ac:dyDescent="0.3">
      <c r="A11" s="2376"/>
      <c r="B11" s="2054"/>
      <c r="C11" s="2054"/>
      <c r="D11" s="2054"/>
      <c r="E11" s="2377"/>
    </row>
    <row r="12" spans="1:5" ht="71.25" customHeight="1" thickBot="1" x14ac:dyDescent="0.3">
      <c r="A12" s="1261" t="s">
        <v>6</v>
      </c>
      <c r="B12" s="2378" t="s">
        <v>1645</v>
      </c>
      <c r="C12" s="2379"/>
      <c r="D12" s="2379"/>
      <c r="E12" s="2380"/>
    </row>
    <row r="13" spans="1:5" ht="23.25" customHeight="1" x14ac:dyDescent="0.25">
      <c r="A13" s="2381" t="s">
        <v>7</v>
      </c>
      <c r="B13" s="1260">
        <v>2019</v>
      </c>
      <c r="C13" s="1260">
        <v>2020</v>
      </c>
      <c r="D13" s="1260">
        <v>2021</v>
      </c>
      <c r="E13" s="1260">
        <v>2022</v>
      </c>
    </row>
    <row r="14" spans="1:5" ht="15.75" thickBot="1" x14ac:dyDescent="0.3">
      <c r="A14" s="2382"/>
      <c r="B14" s="1259" t="s">
        <v>8</v>
      </c>
      <c r="C14" s="1259" t="s">
        <v>9</v>
      </c>
      <c r="D14" s="1259" t="s">
        <v>9</v>
      </c>
      <c r="E14" s="1259" t="s">
        <v>9</v>
      </c>
    </row>
    <row r="15" spans="1:5" ht="15.75" thickBot="1" x14ac:dyDescent="0.3">
      <c r="A15" s="1258" t="s">
        <v>92</v>
      </c>
      <c r="B15" s="1255" t="s">
        <v>68</v>
      </c>
      <c r="C15" s="1255" t="s">
        <v>69</v>
      </c>
      <c r="D15" s="1255" t="s">
        <v>69</v>
      </c>
      <c r="E15" s="1255" t="s">
        <v>69</v>
      </c>
    </row>
    <row r="16" spans="1:5" ht="15.75" thickBot="1" x14ac:dyDescent="0.3">
      <c r="A16" s="1250" t="s">
        <v>93</v>
      </c>
      <c r="B16" s="1255" t="s">
        <v>68</v>
      </c>
      <c r="C16" s="1255" t="s">
        <v>69</v>
      </c>
      <c r="D16" s="1255" t="s">
        <v>69</v>
      </c>
      <c r="E16" s="1255" t="s">
        <v>69</v>
      </c>
    </row>
    <row r="17" spans="1:5" ht="23.25" thickBot="1" x14ac:dyDescent="0.3">
      <c r="A17" s="1250" t="s">
        <v>67</v>
      </c>
      <c r="B17" s="1255" t="s">
        <v>68</v>
      </c>
      <c r="C17" s="1255" t="s">
        <v>69</v>
      </c>
      <c r="D17" s="1255" t="s">
        <v>69</v>
      </c>
      <c r="E17" s="1255" t="s">
        <v>69</v>
      </c>
    </row>
    <row r="18" spans="1:5" ht="60.75" customHeight="1" thickBot="1" x14ac:dyDescent="0.3">
      <c r="A18" s="1243" t="s">
        <v>10</v>
      </c>
      <c r="B18" s="2383" t="s">
        <v>1644</v>
      </c>
      <c r="C18" s="2384"/>
      <c r="D18" s="2384"/>
      <c r="E18" s="2385"/>
    </row>
    <row r="19" spans="1:5" ht="23.25" customHeight="1" thickBot="1" x14ac:dyDescent="0.3">
      <c r="A19" s="2332" t="s">
        <v>11</v>
      </c>
      <c r="B19" s="2333"/>
      <c r="C19" s="2333"/>
      <c r="D19" s="2333"/>
      <c r="E19" s="2334"/>
    </row>
    <row r="20" spans="1:5" ht="15.75" thickBot="1" x14ac:dyDescent="0.3">
      <c r="A20" s="1257"/>
      <c r="B20" s="1256"/>
      <c r="C20" s="1255" t="s">
        <v>138</v>
      </c>
      <c r="D20" s="1255" t="s">
        <v>138</v>
      </c>
      <c r="E20" s="1255" t="s">
        <v>138</v>
      </c>
    </row>
    <row r="21" spans="1:5" ht="15.75" thickBot="1" x14ac:dyDescent="0.3">
      <c r="A21" s="1254"/>
      <c r="B21" s="1253"/>
      <c r="C21" s="1252" t="s">
        <v>69</v>
      </c>
      <c r="D21" s="1252" t="s">
        <v>69</v>
      </c>
      <c r="E21" s="1252" t="s">
        <v>69</v>
      </c>
    </row>
    <row r="22" spans="1:5" ht="10.5" customHeight="1" thickBot="1" x14ac:dyDescent="0.3">
      <c r="A22" s="2410"/>
      <c r="B22" s="2411"/>
      <c r="C22" s="2411"/>
      <c r="D22" s="2411"/>
      <c r="E22" s="2412"/>
    </row>
    <row r="23" spans="1:5" ht="15.75" thickBot="1" x14ac:dyDescent="0.3">
      <c r="A23" s="2370" t="s">
        <v>13</v>
      </c>
      <c r="B23" s="2371"/>
      <c r="C23" s="2371"/>
      <c r="D23" s="2371"/>
      <c r="E23" s="2372"/>
    </row>
    <row r="24" spans="1:5" ht="18.75" customHeight="1" thickBot="1" x14ac:dyDescent="0.3">
      <c r="A24" s="1263" t="s">
        <v>14</v>
      </c>
      <c r="B24" s="2367" t="s">
        <v>1643</v>
      </c>
      <c r="C24" s="2368"/>
      <c r="D24" s="2368"/>
      <c r="E24" s="2369"/>
    </row>
    <row r="25" spans="1:5" ht="42" customHeight="1" thickBot="1" x14ac:dyDescent="0.3">
      <c r="A25" s="1250" t="s">
        <v>15</v>
      </c>
      <c r="B25" s="2364" t="s">
        <v>1642</v>
      </c>
      <c r="C25" s="2365"/>
      <c r="D25" s="2365"/>
      <c r="E25" s="2366"/>
    </row>
    <row r="26" spans="1:5" ht="15.75" thickBot="1" x14ac:dyDescent="0.3">
      <c r="A26" s="1250" t="s">
        <v>16</v>
      </c>
      <c r="B26" s="2309" t="s">
        <v>1641</v>
      </c>
      <c r="C26" s="2310"/>
      <c r="D26" s="2310"/>
      <c r="E26" s="2311"/>
    </row>
    <row r="27" spans="1:5" ht="12.75" customHeight="1" x14ac:dyDescent="0.25">
      <c r="A27" s="2312"/>
      <c r="B27" s="1247">
        <v>2019</v>
      </c>
      <c r="C27" s="1247">
        <v>2020</v>
      </c>
      <c r="D27" s="1247">
        <v>2021</v>
      </c>
      <c r="E27" s="1247">
        <v>2022</v>
      </c>
    </row>
    <row r="28" spans="1:5" ht="9" customHeight="1" thickBot="1" x14ac:dyDescent="0.3">
      <c r="A28" s="2313"/>
      <c r="B28" s="1246" t="s">
        <v>8</v>
      </c>
      <c r="C28" s="1246" t="s">
        <v>9</v>
      </c>
      <c r="D28" s="1246" t="s">
        <v>9</v>
      </c>
      <c r="E28" s="1246" t="s">
        <v>9</v>
      </c>
    </row>
    <row r="29" spans="1:5" ht="15.75" thickBot="1" x14ac:dyDescent="0.3">
      <c r="A29" s="1250" t="s">
        <v>17</v>
      </c>
      <c r="B29" s="1251">
        <v>315</v>
      </c>
      <c r="C29" s="1251">
        <v>315</v>
      </c>
      <c r="D29" s="1251">
        <v>315</v>
      </c>
      <c r="E29" s="1251">
        <v>315</v>
      </c>
    </row>
    <row r="30" spans="1:5" ht="15.75" thickBot="1" x14ac:dyDescent="0.3">
      <c r="A30" s="1250" t="s">
        <v>18</v>
      </c>
      <c r="B30" s="1251">
        <v>1870605</v>
      </c>
      <c r="C30" s="1251">
        <v>5194513</v>
      </c>
      <c r="D30" s="1251">
        <v>1885195</v>
      </c>
      <c r="E30" s="1251">
        <v>1931195</v>
      </c>
    </row>
    <row r="31" spans="1:5" ht="15.75" thickBot="1" x14ac:dyDescent="0.3">
      <c r="A31" s="1250" t="s">
        <v>19</v>
      </c>
      <c r="B31" s="1251">
        <f>B30/B29</f>
        <v>5938.4285714285716</v>
      </c>
      <c r="C31" s="1251">
        <f>C30/C29</f>
        <v>16490.51746031746</v>
      </c>
      <c r="D31" s="1251">
        <f>D30/D29</f>
        <v>5984.7460317460318</v>
      </c>
      <c r="E31" s="1251">
        <f>E30/E29</f>
        <v>6130.7777777777774</v>
      </c>
    </row>
    <row r="32" spans="1:5" ht="15.75" thickBot="1" x14ac:dyDescent="0.3">
      <c r="A32" s="1250" t="s">
        <v>20</v>
      </c>
      <c r="B32" s="1248" t="e">
        <f>B29/A29-1</f>
        <v>#VALUE!</v>
      </c>
      <c r="C32" s="1248">
        <f>C29/B29-1</f>
        <v>0</v>
      </c>
      <c r="D32" s="1248">
        <f>D29/C29-1</f>
        <v>0</v>
      </c>
      <c r="E32" s="1248">
        <f>E29/D29-1</f>
        <v>0</v>
      </c>
    </row>
    <row r="33" spans="1:5" ht="15.75" thickBot="1" x14ac:dyDescent="0.3">
      <c r="A33" s="1250" t="s">
        <v>22</v>
      </c>
      <c r="B33" s="1249" t="s">
        <v>21</v>
      </c>
      <c r="C33" s="1248">
        <f t="shared" ref="C33:E34" si="0">C30/B30-1</f>
        <v>1.7769160244947488</v>
      </c>
      <c r="D33" s="1248">
        <f t="shared" si="0"/>
        <v>-0.63707954913193987</v>
      </c>
      <c r="E33" s="1248">
        <f t="shared" si="0"/>
        <v>2.4400658817788079E-2</v>
      </c>
    </row>
    <row r="34" spans="1:5" ht="15.75" thickBot="1" x14ac:dyDescent="0.3">
      <c r="A34" s="1250" t="s">
        <v>23</v>
      </c>
      <c r="B34" s="1249" t="s">
        <v>21</v>
      </c>
      <c r="C34" s="1248">
        <f t="shared" si="0"/>
        <v>1.7769160244947488</v>
      </c>
      <c r="D34" s="1248">
        <f t="shared" si="0"/>
        <v>-0.63707954913193987</v>
      </c>
      <c r="E34" s="1248">
        <f t="shared" si="0"/>
        <v>2.4400658817788079E-2</v>
      </c>
    </row>
    <row r="35" spans="1:5" ht="15.75" thickBot="1" x14ac:dyDescent="0.3">
      <c r="A35" s="2314" t="s">
        <v>1640</v>
      </c>
      <c r="B35" s="2315"/>
      <c r="C35" s="2315"/>
      <c r="D35" s="2315"/>
      <c r="E35" s="2316"/>
    </row>
    <row r="36" spans="1:5" ht="12.75" customHeight="1" x14ac:dyDescent="0.25">
      <c r="A36" s="2312"/>
      <c r="B36" s="1247">
        <v>2019</v>
      </c>
      <c r="C36" s="1247">
        <v>2020</v>
      </c>
      <c r="D36" s="1247">
        <v>2021</v>
      </c>
      <c r="E36" s="1247">
        <v>2021</v>
      </c>
    </row>
    <row r="37" spans="1:5" ht="9" customHeight="1" thickBot="1" x14ac:dyDescent="0.3">
      <c r="A37" s="2313"/>
      <c r="B37" s="1246" t="s">
        <v>8</v>
      </c>
      <c r="C37" s="1246" t="s">
        <v>9</v>
      </c>
      <c r="D37" s="1246" t="s">
        <v>9</v>
      </c>
      <c r="E37" s="1246" t="s">
        <v>9</v>
      </c>
    </row>
    <row r="38" spans="1:5" ht="15.75" thickBot="1" x14ac:dyDescent="0.3">
      <c r="A38" s="1238" t="s">
        <v>24</v>
      </c>
      <c r="B38" s="1264">
        <f>B39+B40</f>
        <v>374316</v>
      </c>
      <c r="C38" s="1264">
        <f>C39+C40</f>
        <v>374316</v>
      </c>
      <c r="D38" s="1264">
        <f>D39+D40</f>
        <v>374316</v>
      </c>
      <c r="E38" s="1264">
        <f>E39+E40</f>
        <v>374316</v>
      </c>
    </row>
    <row r="39" spans="1:5" ht="15.75" thickBot="1" x14ac:dyDescent="0.3">
      <c r="A39" s="1265" t="s">
        <v>296</v>
      </c>
      <c r="B39" s="1266">
        <v>374316</v>
      </c>
      <c r="C39" s="1266">
        <v>374316</v>
      </c>
      <c r="D39" s="1266">
        <v>374316</v>
      </c>
      <c r="E39" s="1266">
        <v>374316</v>
      </c>
    </row>
    <row r="40" spans="1:5" ht="15.75" thickBot="1" x14ac:dyDescent="0.3">
      <c r="A40" s="1265" t="s">
        <v>297</v>
      </c>
      <c r="B40" s="1266"/>
      <c r="C40" s="1267"/>
      <c r="D40" s="1267"/>
      <c r="E40" s="1267"/>
    </row>
    <row r="41" spans="1:5" ht="24.75" thickBot="1" x14ac:dyDescent="0.3">
      <c r="A41" s="1238" t="s">
        <v>25</v>
      </c>
      <c r="B41" s="1264">
        <f>B42+B43</f>
        <v>61415</v>
      </c>
      <c r="C41" s="1264">
        <f>C42+C43</f>
        <v>61415</v>
      </c>
      <c r="D41" s="1264">
        <f>D42+D43</f>
        <v>61415</v>
      </c>
      <c r="E41" s="1264">
        <f>E42+E43</f>
        <v>61415</v>
      </c>
    </row>
    <row r="42" spans="1:5" ht="15.75" thickBot="1" x14ac:dyDescent="0.3">
      <c r="A42" s="1265" t="s">
        <v>296</v>
      </c>
      <c r="B42" s="1266">
        <v>61415</v>
      </c>
      <c r="C42" s="1264">
        <v>61415</v>
      </c>
      <c r="D42" s="1264">
        <v>61415</v>
      </c>
      <c r="E42" s="1264">
        <v>61415</v>
      </c>
    </row>
    <row r="43" spans="1:5" ht="15.75" thickBot="1" x14ac:dyDescent="0.3">
      <c r="A43" s="1265" t="s">
        <v>297</v>
      </c>
      <c r="B43" s="1266"/>
      <c r="C43" s="1264"/>
      <c r="D43" s="1264"/>
      <c r="E43" s="1264"/>
    </row>
    <row r="44" spans="1:5" ht="15.75" thickBot="1" x14ac:dyDescent="0.3">
      <c r="A44" s="1238" t="s">
        <v>26</v>
      </c>
      <c r="B44" s="1266">
        <f>B45+B46</f>
        <v>1413874</v>
      </c>
      <c r="C44" s="1266">
        <f>C45+C46</f>
        <v>4737152</v>
      </c>
      <c r="D44" s="1266">
        <f>D45+D46</f>
        <v>1427834</v>
      </c>
      <c r="E44" s="1266">
        <f>E45+E46</f>
        <v>1473834</v>
      </c>
    </row>
    <row r="45" spans="1:5" ht="15.75" thickBot="1" x14ac:dyDescent="0.3">
      <c r="A45" s="1265" t="s">
        <v>296</v>
      </c>
      <c r="B45" s="1266">
        <v>1413874</v>
      </c>
      <c r="C45" s="1264">
        <v>4737152</v>
      </c>
      <c r="D45" s="1264">
        <v>1427834</v>
      </c>
      <c r="E45" s="1264">
        <v>1473834</v>
      </c>
    </row>
    <row r="46" spans="1:5" ht="15.75" thickBot="1" x14ac:dyDescent="0.3">
      <c r="A46" s="1265" t="s">
        <v>297</v>
      </c>
      <c r="B46" s="1266"/>
      <c r="C46" s="1264"/>
      <c r="D46" s="1264"/>
      <c r="E46" s="1264"/>
    </row>
    <row r="47" spans="1:5" ht="15.75" thickBot="1" x14ac:dyDescent="0.3">
      <c r="A47" s="1238" t="s">
        <v>27</v>
      </c>
      <c r="B47" s="1266">
        <f>B48+B49</f>
        <v>0</v>
      </c>
      <c r="C47" s="1266">
        <f>C48+C49</f>
        <v>0</v>
      </c>
      <c r="D47" s="1266">
        <f>D48+D49</f>
        <v>0</v>
      </c>
      <c r="E47" s="1266">
        <f>E48+E49</f>
        <v>0</v>
      </c>
    </row>
    <row r="48" spans="1:5" ht="15.75" thickBot="1" x14ac:dyDescent="0.3">
      <c r="A48" s="1265" t="s">
        <v>296</v>
      </c>
      <c r="B48" s="1266"/>
      <c r="C48" s="1264"/>
      <c r="D48" s="1264"/>
      <c r="E48" s="1264"/>
    </row>
    <row r="49" spans="1:5" ht="15.75" thickBot="1" x14ac:dyDescent="0.3">
      <c r="A49" s="1265" t="s">
        <v>297</v>
      </c>
      <c r="B49" s="1266"/>
      <c r="C49" s="1264"/>
      <c r="D49" s="1264"/>
      <c r="E49" s="1264"/>
    </row>
    <row r="50" spans="1:5" ht="15.75" thickBot="1" x14ac:dyDescent="0.3">
      <c r="A50" s="1238" t="s">
        <v>28</v>
      </c>
      <c r="B50" s="1266">
        <f>B51+B52</f>
        <v>0</v>
      </c>
      <c r="C50" s="1266">
        <f>C51+C52</f>
        <v>0</v>
      </c>
      <c r="D50" s="1266">
        <f>D51+D52</f>
        <v>0</v>
      </c>
      <c r="E50" s="1266">
        <f>E51+E52</f>
        <v>0</v>
      </c>
    </row>
    <row r="51" spans="1:5" ht="15.75" thickBot="1" x14ac:dyDescent="0.3">
      <c r="A51" s="1265" t="s">
        <v>296</v>
      </c>
      <c r="B51" s="1266"/>
      <c r="C51" s="1264"/>
      <c r="D51" s="1264"/>
      <c r="E51" s="1264"/>
    </row>
    <row r="52" spans="1:5" ht="15.75" thickBot="1" x14ac:dyDescent="0.3">
      <c r="A52" s="1265" t="s">
        <v>297</v>
      </c>
      <c r="B52" s="1266"/>
      <c r="C52" s="1264"/>
      <c r="D52" s="1264"/>
      <c r="E52" s="1264"/>
    </row>
    <row r="53" spans="1:5" ht="15.75" thickBot="1" x14ac:dyDescent="0.3">
      <c r="A53" s="1238" t="s">
        <v>29</v>
      </c>
      <c r="B53" s="1266">
        <f>B54+B55</f>
        <v>21000</v>
      </c>
      <c r="C53" s="1266">
        <f>C54+C55</f>
        <v>21630</v>
      </c>
      <c r="D53" s="1266">
        <f>D54+D55</f>
        <v>21630</v>
      </c>
      <c r="E53" s="1266">
        <f>E54+E55</f>
        <v>21630</v>
      </c>
    </row>
    <row r="54" spans="1:5" ht="15.75" thickBot="1" x14ac:dyDescent="0.3">
      <c r="A54" s="1265" t="s">
        <v>296</v>
      </c>
      <c r="B54" s="1266">
        <v>21000</v>
      </c>
      <c r="C54" s="1264">
        <v>21630</v>
      </c>
      <c r="D54" s="1264">
        <f>21000*0.03+21000</f>
        <v>21630</v>
      </c>
      <c r="E54" s="1264">
        <f>21000*0.03+21000</f>
        <v>21630</v>
      </c>
    </row>
    <row r="55" spans="1:5" ht="15.75" thickBot="1" x14ac:dyDescent="0.3">
      <c r="A55" s="1265" t="s">
        <v>297</v>
      </c>
      <c r="B55" s="1266"/>
      <c r="C55" s="1264"/>
      <c r="D55" s="1264"/>
      <c r="E55" s="1264"/>
    </row>
    <row r="56" spans="1:5" ht="24.75" thickBot="1" x14ac:dyDescent="0.3">
      <c r="A56" s="1238" t="s">
        <v>30</v>
      </c>
      <c r="B56" s="1266">
        <f>B57+B58</f>
        <v>0</v>
      </c>
      <c r="C56" s="1266">
        <f>C57+C58</f>
        <v>0</v>
      </c>
      <c r="D56" s="1266">
        <f>D57+D58</f>
        <v>0</v>
      </c>
      <c r="E56" s="1266">
        <f>E57+E58</f>
        <v>0</v>
      </c>
    </row>
    <row r="57" spans="1:5" ht="15.75" thickBot="1" x14ac:dyDescent="0.3">
      <c r="A57" s="1265" t="s">
        <v>296</v>
      </c>
      <c r="B57" s="1266"/>
      <c r="C57" s="1268"/>
      <c r="D57" s="1268"/>
      <c r="E57" s="1268"/>
    </row>
    <row r="58" spans="1:5" ht="15.75" thickBot="1" x14ac:dyDescent="0.3">
      <c r="A58" s="1265" t="s">
        <v>297</v>
      </c>
      <c r="B58" s="1266"/>
      <c r="C58" s="1269"/>
      <c r="D58" s="1268"/>
      <c r="E58" s="1268"/>
    </row>
    <row r="59" spans="1:5" ht="15.75" thickBot="1" x14ac:dyDescent="0.3">
      <c r="A59" s="1270" t="s">
        <v>31</v>
      </c>
      <c r="B59" s="1266">
        <f>B56+B53+B50+B47+B44+B41+B38</f>
        <v>1870605</v>
      </c>
      <c r="C59" s="1266">
        <f>C56+C53+C50+C47+C44+C41+C38</f>
        <v>5194513</v>
      </c>
      <c r="D59" s="1266">
        <f>D56+D53+D50+D47+D44+D41+D38</f>
        <v>1885195</v>
      </c>
      <c r="E59" s="1266">
        <f>E56+E53+E50+E47+E44+E41+E38</f>
        <v>1931195</v>
      </c>
    </row>
    <row r="60" spans="1:5" ht="15.75" thickBot="1" x14ac:dyDescent="0.3">
      <c r="A60" s="1271" t="s">
        <v>32</v>
      </c>
      <c r="B60" s="1237">
        <f>IF(B59-B30=0,0,"Error")</f>
        <v>0</v>
      </c>
      <c r="C60" s="1237">
        <f>IF(C59-C30=0,0,"Error")</f>
        <v>0</v>
      </c>
      <c r="D60" s="1237">
        <f>IF(D59-D30=0,0,"Error")</f>
        <v>0</v>
      </c>
      <c r="E60" s="1237">
        <f>IF(E59-E30=0,0,"Error")</f>
        <v>0</v>
      </c>
    </row>
    <row r="61" spans="1:5" ht="15.75" thickBot="1" x14ac:dyDescent="0.3">
      <c r="A61" s="1272" t="s">
        <v>33</v>
      </c>
      <c r="B61" s="2373" t="s">
        <v>1639</v>
      </c>
      <c r="C61" s="2374"/>
      <c r="D61" s="2374"/>
      <c r="E61" s="2375"/>
    </row>
    <row r="62" spans="1:5" ht="26.25" customHeight="1" thickBot="1" x14ac:dyDescent="0.3">
      <c r="A62" s="1250" t="s">
        <v>15</v>
      </c>
      <c r="B62" s="2332" t="s">
        <v>1638</v>
      </c>
      <c r="C62" s="2333"/>
      <c r="D62" s="2333"/>
      <c r="E62" s="2334"/>
    </row>
    <row r="63" spans="1:5" ht="15.75" thickBot="1" x14ac:dyDescent="0.3">
      <c r="A63" s="1250" t="s">
        <v>16</v>
      </c>
      <c r="B63" s="2309" t="s">
        <v>1637</v>
      </c>
      <c r="C63" s="2310"/>
      <c r="D63" s="2310"/>
      <c r="E63" s="2311"/>
    </row>
    <row r="64" spans="1:5" ht="12.75" customHeight="1" x14ac:dyDescent="0.25">
      <c r="A64" s="2312"/>
      <c r="B64" s="1247">
        <v>2019</v>
      </c>
      <c r="C64" s="1247">
        <v>2019</v>
      </c>
      <c r="D64" s="1247">
        <v>2020</v>
      </c>
      <c r="E64" s="1247">
        <v>2021</v>
      </c>
    </row>
    <row r="65" spans="1:5" ht="9" customHeight="1" thickBot="1" x14ac:dyDescent="0.3">
      <c r="A65" s="2313"/>
      <c r="B65" s="1246" t="s">
        <v>8</v>
      </c>
      <c r="C65" s="1246" t="s">
        <v>9</v>
      </c>
      <c r="D65" s="1246" t="s">
        <v>9</v>
      </c>
      <c r="E65" s="1246" t="s">
        <v>9</v>
      </c>
    </row>
    <row r="66" spans="1:5" ht="15.75" thickBot="1" x14ac:dyDescent="0.3">
      <c r="A66" s="1250" t="s">
        <v>17</v>
      </c>
      <c r="B66" s="1249">
        <v>1</v>
      </c>
      <c r="C66" s="1249">
        <v>1</v>
      </c>
      <c r="D66" s="1249">
        <v>1</v>
      </c>
      <c r="E66" s="1249">
        <v>1</v>
      </c>
    </row>
    <row r="67" spans="1:5" ht="15.75" thickBot="1" x14ac:dyDescent="0.3">
      <c r="A67" s="1250" t="s">
        <v>18</v>
      </c>
      <c r="B67" s="1251">
        <v>500000</v>
      </c>
      <c r="C67" s="1251">
        <f>C78</f>
        <v>500000</v>
      </c>
      <c r="D67" s="1251">
        <f>D78</f>
        <v>500000</v>
      </c>
      <c r="E67" s="1251">
        <f>E78</f>
        <v>500000</v>
      </c>
    </row>
    <row r="68" spans="1:5" ht="15.75" thickBot="1" x14ac:dyDescent="0.3">
      <c r="A68" s="1250" t="s">
        <v>19</v>
      </c>
      <c r="B68" s="1251">
        <f>B67/B66</f>
        <v>500000</v>
      </c>
      <c r="C68" s="1251">
        <f>C67/C66</f>
        <v>500000</v>
      </c>
      <c r="D68" s="1251">
        <f>D67/D66</f>
        <v>500000</v>
      </c>
      <c r="E68" s="1251">
        <f>E67/E66</f>
        <v>500000</v>
      </c>
    </row>
    <row r="69" spans="1:5" ht="15.75" thickBot="1" x14ac:dyDescent="0.3">
      <c r="A69" s="1250" t="s">
        <v>20</v>
      </c>
      <c r="B69" s="1249"/>
      <c r="C69" s="1248">
        <f t="shared" ref="C69:E71" si="1">C66/B66-1</f>
        <v>0</v>
      </c>
      <c r="D69" s="1248">
        <f t="shared" si="1"/>
        <v>0</v>
      </c>
      <c r="E69" s="1248">
        <f t="shared" si="1"/>
        <v>0</v>
      </c>
    </row>
    <row r="70" spans="1:5" ht="15.75" thickBot="1" x14ac:dyDescent="0.3">
      <c r="A70" s="1250" t="s">
        <v>22</v>
      </c>
      <c r="B70" s="1249"/>
      <c r="C70" s="1248">
        <f t="shared" si="1"/>
        <v>0</v>
      </c>
      <c r="D70" s="1248">
        <f t="shared" si="1"/>
        <v>0</v>
      </c>
      <c r="E70" s="1248">
        <f t="shared" si="1"/>
        <v>0</v>
      </c>
    </row>
    <row r="71" spans="1:5" ht="15.75" thickBot="1" x14ac:dyDescent="0.3">
      <c r="A71" s="1250" t="s">
        <v>23</v>
      </c>
      <c r="B71" s="1249"/>
      <c r="C71" s="1248">
        <f t="shared" si="1"/>
        <v>0</v>
      </c>
      <c r="D71" s="1248">
        <f t="shared" si="1"/>
        <v>0</v>
      </c>
      <c r="E71" s="1248">
        <f t="shared" si="1"/>
        <v>0</v>
      </c>
    </row>
    <row r="72" spans="1:5" ht="24.75" customHeight="1" thickBot="1" x14ac:dyDescent="0.3">
      <c r="A72" s="2314" t="s">
        <v>1636</v>
      </c>
      <c r="B72" s="2315"/>
      <c r="C72" s="2315"/>
      <c r="D72" s="2315"/>
      <c r="E72" s="2316"/>
    </row>
    <row r="73" spans="1:5" ht="12.75" customHeight="1" x14ac:dyDescent="0.25">
      <c r="A73" s="2312"/>
      <c r="B73" s="1247">
        <v>2018</v>
      </c>
      <c r="C73" s="1247">
        <v>2019</v>
      </c>
      <c r="D73" s="1247">
        <v>2020</v>
      </c>
      <c r="E73" s="1247">
        <v>2021</v>
      </c>
    </row>
    <row r="74" spans="1:5" ht="9" customHeight="1" thickBot="1" x14ac:dyDescent="0.3">
      <c r="A74" s="2313"/>
      <c r="B74" s="1246" t="s">
        <v>8</v>
      </c>
      <c r="C74" s="1246" t="s">
        <v>9</v>
      </c>
      <c r="D74" s="1246" t="s">
        <v>9</v>
      </c>
      <c r="E74" s="1246" t="s">
        <v>9</v>
      </c>
    </row>
    <row r="75" spans="1:5" ht="24.75" customHeight="1" thickBot="1" x14ac:dyDescent="0.3">
      <c r="A75" s="1238" t="s">
        <v>26</v>
      </c>
      <c r="B75" s="1264">
        <v>500000</v>
      </c>
      <c r="C75" s="1264">
        <f>C76+C77</f>
        <v>500000</v>
      </c>
      <c r="D75" s="1264">
        <f>D76+D77</f>
        <v>500000</v>
      </c>
      <c r="E75" s="1264">
        <f>E76+E77</f>
        <v>500000</v>
      </c>
    </row>
    <row r="76" spans="1:5" ht="38.25" customHeight="1" thickBot="1" x14ac:dyDescent="0.3">
      <c r="A76" s="1265" t="s">
        <v>296</v>
      </c>
      <c r="B76" s="1264">
        <v>500000</v>
      </c>
      <c r="C76" s="1264">
        <v>500000</v>
      </c>
      <c r="D76" s="1264">
        <v>500000</v>
      </c>
      <c r="E76" s="1264">
        <f>500000</f>
        <v>500000</v>
      </c>
    </row>
    <row r="77" spans="1:5" ht="24.75" customHeight="1" thickBot="1" x14ac:dyDescent="0.3">
      <c r="A77" s="1265" t="s">
        <v>297</v>
      </c>
      <c r="B77" s="1264">
        <v>0</v>
      </c>
      <c r="C77" s="1264">
        <v>0</v>
      </c>
      <c r="D77" s="1264">
        <v>0</v>
      </c>
      <c r="E77" s="1264">
        <v>0</v>
      </c>
    </row>
    <row r="78" spans="1:5" ht="24.75" customHeight="1" thickBot="1" x14ac:dyDescent="0.3">
      <c r="A78" s="1273" t="s">
        <v>34</v>
      </c>
      <c r="B78" s="1237">
        <f>B76</f>
        <v>500000</v>
      </c>
      <c r="C78" s="1237">
        <f>C76</f>
        <v>500000</v>
      </c>
      <c r="D78" s="1237">
        <f>D76</f>
        <v>500000</v>
      </c>
      <c r="E78" s="1237">
        <f>E76</f>
        <v>500000</v>
      </c>
    </row>
    <row r="79" spans="1:5" ht="15.75" thickBot="1" x14ac:dyDescent="0.3">
      <c r="A79" s="1271" t="s">
        <v>32</v>
      </c>
      <c r="B79" s="1237">
        <f>IF(B78-B67=0,0,"Error")</f>
        <v>0</v>
      </c>
      <c r="C79" s="1237">
        <f>IF(C78-C67=0,0,"Error")</f>
        <v>0</v>
      </c>
      <c r="D79" s="1237">
        <f>IF(D78-D67=0,0,"Error")</f>
        <v>0</v>
      </c>
      <c r="E79" s="1237">
        <f>IF(E78-E67=0,0,"Error")</f>
        <v>0</v>
      </c>
    </row>
    <row r="80" spans="1:5" ht="15.75" thickBot="1" x14ac:dyDescent="0.3">
      <c r="A80" s="2389" t="s">
        <v>39</v>
      </c>
      <c r="B80" s="2390"/>
      <c r="C80" s="2390"/>
      <c r="D80" s="2390"/>
      <c r="E80" s="2391"/>
    </row>
    <row r="81" spans="1:5" ht="24.75" customHeight="1" thickBot="1" x14ac:dyDescent="0.3">
      <c r="A81" s="2389" t="s">
        <v>40</v>
      </c>
      <c r="B81" s="2390"/>
      <c r="C81" s="2390"/>
      <c r="D81" s="2390"/>
      <c r="E81" s="2391"/>
    </row>
    <row r="82" spans="1:5" ht="15.75" thickBot="1" x14ac:dyDescent="0.3">
      <c r="A82" s="1274" t="s">
        <v>56</v>
      </c>
      <c r="B82" s="2392" t="s">
        <v>1635</v>
      </c>
      <c r="C82" s="2336"/>
      <c r="D82" s="2393"/>
      <c r="E82" s="2394"/>
    </row>
    <row r="83" spans="1:5" ht="48.75" customHeight="1" thickBot="1" x14ac:dyDescent="0.3">
      <c r="A83" s="1263" t="s">
        <v>82</v>
      </c>
      <c r="B83" s="1275" t="s">
        <v>1634</v>
      </c>
      <c r="C83" s="1276" t="s">
        <v>306</v>
      </c>
      <c r="D83" s="2360" t="s">
        <v>1633</v>
      </c>
      <c r="E83" s="2361"/>
    </row>
    <row r="84" spans="1:5" ht="15.75" thickBot="1" x14ac:dyDescent="0.3">
      <c r="A84" s="1277"/>
      <c r="B84" s="2319"/>
      <c r="C84" s="2320"/>
      <c r="D84" s="2321"/>
      <c r="E84" s="2322"/>
    </row>
    <row r="85" spans="1:5" ht="60.75" customHeight="1" thickBot="1" x14ac:dyDescent="0.3">
      <c r="A85" s="1250" t="s">
        <v>15</v>
      </c>
      <c r="B85" s="2332" t="s">
        <v>1632</v>
      </c>
      <c r="C85" s="2333"/>
      <c r="D85" s="2333"/>
      <c r="E85" s="2334"/>
    </row>
    <row r="86" spans="1:5" ht="15.75" thickBot="1" x14ac:dyDescent="0.3">
      <c r="A86" s="1250" t="s">
        <v>16</v>
      </c>
      <c r="B86" s="2406" t="s">
        <v>1631</v>
      </c>
      <c r="C86" s="2407"/>
      <c r="D86" s="2407"/>
      <c r="E86" s="2408"/>
    </row>
    <row r="87" spans="1:5" x14ac:dyDescent="0.25">
      <c r="A87" s="2312"/>
      <c r="B87" s="1247">
        <v>2019</v>
      </c>
      <c r="C87" s="1247">
        <v>2020</v>
      </c>
      <c r="D87" s="1247">
        <v>2021</v>
      </c>
      <c r="E87" s="1247">
        <v>2022</v>
      </c>
    </row>
    <row r="88" spans="1:5" ht="15.75" thickBot="1" x14ac:dyDescent="0.3">
      <c r="A88" s="2313"/>
      <c r="B88" s="1246" t="s">
        <v>8</v>
      </c>
      <c r="C88" s="1246" t="s">
        <v>9</v>
      </c>
      <c r="D88" s="1246" t="s">
        <v>9</v>
      </c>
      <c r="E88" s="1246" t="s">
        <v>9</v>
      </c>
    </row>
    <row r="89" spans="1:5" ht="15.75" thickBot="1" x14ac:dyDescent="0.3">
      <c r="A89" s="1250" t="s">
        <v>17</v>
      </c>
      <c r="B89" s="1249">
        <v>0</v>
      </c>
      <c r="C89" s="1249">
        <v>1</v>
      </c>
      <c r="D89" s="1249">
        <v>1</v>
      </c>
      <c r="E89" s="1249">
        <v>0</v>
      </c>
    </row>
    <row r="90" spans="1:5" ht="15.75" thickBot="1" x14ac:dyDescent="0.3">
      <c r="A90" s="1250" t="s">
        <v>18</v>
      </c>
      <c r="B90" s="1278">
        <f>B108</f>
        <v>0</v>
      </c>
      <c r="C90" s="1278">
        <f>C108</f>
        <v>30000</v>
      </c>
      <c r="D90" s="1278">
        <f>D108</f>
        <v>20000</v>
      </c>
      <c r="E90" s="1278">
        <f>E108</f>
        <v>0</v>
      </c>
    </row>
    <row r="91" spans="1:5" ht="15.75" thickBot="1" x14ac:dyDescent="0.3">
      <c r="A91" s="1250" t="s">
        <v>19</v>
      </c>
      <c r="B91" s="1251" t="e">
        <f>B90/B89</f>
        <v>#DIV/0!</v>
      </c>
      <c r="C91" s="1278">
        <f>C109</f>
        <v>0</v>
      </c>
      <c r="D91" s="1251">
        <f>D90/D89</f>
        <v>20000</v>
      </c>
      <c r="E91" s="1251" t="e">
        <f>E90/E89</f>
        <v>#DIV/0!</v>
      </c>
    </row>
    <row r="92" spans="1:5" ht="15.75" thickBot="1" x14ac:dyDescent="0.3">
      <c r="A92" s="1250" t="s">
        <v>20</v>
      </c>
      <c r="B92" s="1248" t="e">
        <f>B89/A89-1</f>
        <v>#VALUE!</v>
      </c>
      <c r="C92" s="1278">
        <f>C110</f>
        <v>0</v>
      </c>
      <c r="D92" s="1248">
        <f t="shared" ref="D92:E94" si="2">D89/C89-1</f>
        <v>0</v>
      </c>
      <c r="E92" s="1248">
        <f t="shared" si="2"/>
        <v>-1</v>
      </c>
    </row>
    <row r="93" spans="1:5" ht="15.75" thickBot="1" x14ac:dyDescent="0.3">
      <c r="A93" s="1250" t="s">
        <v>22</v>
      </c>
      <c r="B93" s="1248" t="e">
        <f>B90/A90-1</f>
        <v>#VALUE!</v>
      </c>
      <c r="C93" s="1278">
        <f>C111</f>
        <v>0</v>
      </c>
      <c r="D93" s="1248">
        <f t="shared" si="2"/>
        <v>-0.33333333333333337</v>
      </c>
      <c r="E93" s="1248">
        <f t="shared" si="2"/>
        <v>-1</v>
      </c>
    </row>
    <row r="94" spans="1:5" ht="15.75" thickBot="1" x14ac:dyDescent="0.3">
      <c r="A94" s="1250" t="s">
        <v>23</v>
      </c>
      <c r="B94" s="1248" t="e">
        <f>B91/A91-1</f>
        <v>#DIV/0!</v>
      </c>
      <c r="C94" s="1248" t="e">
        <f>C91/B91-1</f>
        <v>#DIV/0!</v>
      </c>
      <c r="D94" s="1248" t="e">
        <f t="shared" si="2"/>
        <v>#DIV/0!</v>
      </c>
      <c r="E94" s="1248" t="e">
        <f t="shared" si="2"/>
        <v>#DIV/0!</v>
      </c>
    </row>
    <row r="95" spans="1:5" ht="15.75" thickBot="1" x14ac:dyDescent="0.3">
      <c r="A95" s="2386" t="s">
        <v>1630</v>
      </c>
      <c r="B95" s="2387"/>
      <c r="C95" s="2387"/>
      <c r="D95" s="2387"/>
      <c r="E95" s="2388"/>
    </row>
    <row r="96" spans="1:5" x14ac:dyDescent="0.25">
      <c r="A96" s="2312"/>
      <c r="B96" s="1247">
        <v>2019</v>
      </c>
      <c r="C96" s="1247">
        <v>2020</v>
      </c>
      <c r="D96" s="1247">
        <v>2021</v>
      </c>
      <c r="E96" s="1247">
        <v>2022</v>
      </c>
    </row>
    <row r="97" spans="1:5" ht="17.25" customHeight="1" thickBot="1" x14ac:dyDescent="0.3">
      <c r="A97" s="2313"/>
      <c r="B97" s="1246" t="s">
        <v>8</v>
      </c>
      <c r="C97" s="1246" t="s">
        <v>9</v>
      </c>
      <c r="D97" s="1246" t="s">
        <v>9</v>
      </c>
      <c r="E97" s="1246" t="s">
        <v>9</v>
      </c>
    </row>
    <row r="98" spans="1:5" ht="15.75" thickBot="1" x14ac:dyDescent="0.3">
      <c r="A98" s="1238" t="s">
        <v>42</v>
      </c>
      <c r="B98" s="1264">
        <f>B99+B100+B101+B102</f>
        <v>0</v>
      </c>
      <c r="C98" s="1264">
        <f>C99+C100+C101+C102</f>
        <v>0</v>
      </c>
      <c r="D98" s="1264">
        <f>D99+D100+D101+D102</f>
        <v>0</v>
      </c>
      <c r="E98" s="1264">
        <f>E99+E100+E101+E102</f>
        <v>0</v>
      </c>
    </row>
    <row r="99" spans="1:5" ht="15.75" thickBot="1" x14ac:dyDescent="0.3">
      <c r="A99" s="1265" t="s">
        <v>296</v>
      </c>
      <c r="B99" s="1264"/>
      <c r="C99" s="1264"/>
      <c r="D99" s="1264"/>
      <c r="E99" s="1264"/>
    </row>
    <row r="100" spans="1:5" ht="15.75" thickBot="1" x14ac:dyDescent="0.3">
      <c r="A100" s="1265" t="s">
        <v>311</v>
      </c>
      <c r="B100" s="1264"/>
      <c r="C100" s="1264"/>
      <c r="D100" s="1264"/>
      <c r="E100" s="1264"/>
    </row>
    <row r="101" spans="1:5" ht="15.75" thickBot="1" x14ac:dyDescent="0.3">
      <c r="A101" s="1265" t="s">
        <v>312</v>
      </c>
      <c r="B101" s="1264"/>
      <c r="C101" s="1264"/>
      <c r="D101" s="1264"/>
      <c r="E101" s="1264"/>
    </row>
    <row r="102" spans="1:5" ht="15" customHeight="1" thickBot="1" x14ac:dyDescent="0.3">
      <c r="A102" s="1265" t="s">
        <v>313</v>
      </c>
      <c r="B102" s="1264"/>
      <c r="C102" s="1264"/>
      <c r="D102" s="1264"/>
      <c r="E102" s="1264"/>
    </row>
    <row r="103" spans="1:5" ht="15.75" thickBot="1" x14ac:dyDescent="0.3">
      <c r="A103" s="1238" t="s">
        <v>43</v>
      </c>
      <c r="B103" s="1264">
        <f>B104+B105+B106+B107</f>
        <v>0</v>
      </c>
      <c r="C103" s="1264">
        <f>C104+C105+C106+C107</f>
        <v>30000</v>
      </c>
      <c r="D103" s="1264">
        <f>D104+D105+D106+D107</f>
        <v>20000</v>
      </c>
      <c r="E103" s="1264">
        <f>E104+E105+E106+E107</f>
        <v>0</v>
      </c>
    </row>
    <row r="104" spans="1:5" ht="14.25" customHeight="1" thickBot="1" x14ac:dyDescent="0.3">
      <c r="A104" s="1265" t="s">
        <v>296</v>
      </c>
      <c r="B104" s="1279"/>
      <c r="C104" s="1280">
        <v>30000</v>
      </c>
      <c r="D104" s="1280">
        <v>20000</v>
      </c>
      <c r="E104" s="1279">
        <v>0</v>
      </c>
    </row>
    <row r="105" spans="1:5" ht="12" customHeight="1" thickBot="1" x14ac:dyDescent="0.3">
      <c r="A105" s="1265" t="s">
        <v>311</v>
      </c>
      <c r="B105" s="1264"/>
      <c r="C105" s="1264"/>
      <c r="D105" s="1264"/>
      <c r="E105" s="1264"/>
    </row>
    <row r="106" spans="1:5" ht="13.5" customHeight="1" thickBot="1" x14ac:dyDescent="0.3">
      <c r="A106" s="1265" t="s">
        <v>312</v>
      </c>
      <c r="B106" s="1264"/>
      <c r="C106" s="1264"/>
      <c r="D106" s="1264"/>
      <c r="E106" s="1264"/>
    </row>
    <row r="107" spans="1:5" ht="15.75" thickBot="1" x14ac:dyDescent="0.3">
      <c r="A107" s="1265" t="s">
        <v>313</v>
      </c>
      <c r="B107" s="1264"/>
      <c r="C107" s="1264"/>
      <c r="D107" s="1264"/>
      <c r="E107" s="1264"/>
    </row>
    <row r="108" spans="1:5" ht="15.75" thickBot="1" x14ac:dyDescent="0.3">
      <c r="A108" s="1270" t="s">
        <v>336</v>
      </c>
      <c r="B108" s="1237">
        <f>B98+B103</f>
        <v>0</v>
      </c>
      <c r="C108" s="1237">
        <f>C98+C103</f>
        <v>30000</v>
      </c>
      <c r="D108" s="1237">
        <f>D98+D103</f>
        <v>20000</v>
      </c>
      <c r="E108" s="1237">
        <f>E98+E103</f>
        <v>0</v>
      </c>
    </row>
    <row r="109" spans="1:5" ht="15.75" thickBot="1" x14ac:dyDescent="0.3">
      <c r="A109" s="2389" t="s">
        <v>46</v>
      </c>
      <c r="B109" s="2390"/>
      <c r="C109" s="2390"/>
      <c r="D109" s="2390"/>
      <c r="E109" s="2391"/>
    </row>
    <row r="110" spans="1:5" ht="15.75" thickBot="1" x14ac:dyDescent="0.3">
      <c r="A110" s="2389" t="s">
        <v>47</v>
      </c>
      <c r="B110" s="2390"/>
      <c r="C110" s="2390"/>
      <c r="D110" s="2390"/>
      <c r="E110" s="2391"/>
    </row>
    <row r="111" spans="1:5" ht="15.75" thickBot="1" x14ac:dyDescent="0.3">
      <c r="A111" s="1281" t="s">
        <v>56</v>
      </c>
      <c r="B111" s="2413" t="s">
        <v>1629</v>
      </c>
      <c r="C111" s="2414"/>
      <c r="D111" s="2415"/>
      <c r="E111" s="2416"/>
    </row>
    <row r="112" spans="1:5" ht="45.75" thickBot="1" x14ac:dyDescent="0.3">
      <c r="A112" s="1263" t="s">
        <v>82</v>
      </c>
      <c r="B112" s="1263" t="s">
        <v>1628</v>
      </c>
      <c r="C112" s="1276" t="s">
        <v>306</v>
      </c>
      <c r="D112" s="2360"/>
      <c r="E112" s="2361"/>
    </row>
    <row r="113" spans="1:5" ht="15.75" thickBot="1" x14ac:dyDescent="0.3">
      <c r="A113" s="1277"/>
      <c r="B113" s="2319"/>
      <c r="C113" s="2320"/>
      <c r="D113" s="2321"/>
      <c r="E113" s="2322"/>
    </row>
    <row r="114" spans="1:5" ht="178.5" customHeight="1" thickBot="1" x14ac:dyDescent="0.3">
      <c r="A114" s="1250" t="s">
        <v>15</v>
      </c>
      <c r="B114" s="2306" t="s">
        <v>1627</v>
      </c>
      <c r="C114" s="2307"/>
      <c r="D114" s="2307"/>
      <c r="E114" s="2308"/>
    </row>
    <row r="115" spans="1:5" ht="9" customHeight="1" thickBot="1" x14ac:dyDescent="0.3">
      <c r="A115" s="1250" t="s">
        <v>16</v>
      </c>
      <c r="B115" s="2309" t="s">
        <v>1554</v>
      </c>
      <c r="C115" s="2310"/>
      <c r="D115" s="2310"/>
      <c r="E115" s="2311"/>
    </row>
    <row r="116" spans="1:5" x14ac:dyDescent="0.25">
      <c r="A116" s="2312"/>
      <c r="B116" s="1247">
        <v>2019</v>
      </c>
      <c r="C116" s="1247">
        <v>2020</v>
      </c>
      <c r="D116" s="1247">
        <v>2021</v>
      </c>
      <c r="E116" s="1247">
        <v>2022</v>
      </c>
    </row>
    <row r="117" spans="1:5" ht="15.75" thickBot="1" x14ac:dyDescent="0.3">
      <c r="A117" s="2313"/>
      <c r="B117" s="1246" t="s">
        <v>8</v>
      </c>
      <c r="C117" s="1246" t="s">
        <v>9</v>
      </c>
      <c r="D117" s="1246" t="s">
        <v>9</v>
      </c>
      <c r="E117" s="1246" t="s">
        <v>9</v>
      </c>
    </row>
    <row r="118" spans="1:5" ht="15.75" thickBot="1" x14ac:dyDescent="0.3">
      <c r="A118" s="1250" t="s">
        <v>17</v>
      </c>
      <c r="B118" s="1251"/>
      <c r="C118" s="1251">
        <v>1</v>
      </c>
      <c r="D118" s="1251">
        <v>1</v>
      </c>
      <c r="E118" s="1251">
        <v>0</v>
      </c>
    </row>
    <row r="119" spans="1:5" ht="15.75" thickBot="1" x14ac:dyDescent="0.3">
      <c r="A119" s="1250" t="s">
        <v>18</v>
      </c>
      <c r="B119" s="1251">
        <f>B137</f>
        <v>0</v>
      </c>
      <c r="C119" s="1251">
        <f>C137</f>
        <v>70000</v>
      </c>
      <c r="D119" s="1251">
        <f>D137</f>
        <v>74000</v>
      </c>
      <c r="E119" s="1251">
        <f>E137</f>
        <v>0</v>
      </c>
    </row>
    <row r="120" spans="1:5" ht="15.75" thickBot="1" x14ac:dyDescent="0.3">
      <c r="A120" s="1250" t="s">
        <v>19</v>
      </c>
      <c r="B120" s="1251" t="e">
        <f>B119/B118</f>
        <v>#DIV/0!</v>
      </c>
      <c r="C120" s="1251">
        <f>C119/C118</f>
        <v>70000</v>
      </c>
      <c r="D120" s="1251">
        <f>D119/D118</f>
        <v>74000</v>
      </c>
      <c r="E120" s="1251" t="e">
        <f>E119/E118</f>
        <v>#DIV/0!</v>
      </c>
    </row>
    <row r="121" spans="1:5" ht="15.75" thickBot="1" x14ac:dyDescent="0.3">
      <c r="A121" s="1250" t="s">
        <v>20</v>
      </c>
      <c r="B121" s="1249" t="s">
        <v>21</v>
      </c>
      <c r="C121" s="1248" t="e">
        <f t="shared" ref="C121:E123" si="3">C118/B118-1</f>
        <v>#DIV/0!</v>
      </c>
      <c r="D121" s="1248">
        <f t="shared" si="3"/>
        <v>0</v>
      </c>
      <c r="E121" s="1248">
        <f t="shared" si="3"/>
        <v>-1</v>
      </c>
    </row>
    <row r="122" spans="1:5" ht="15.75" thickBot="1" x14ac:dyDescent="0.3">
      <c r="A122" s="1250" t="s">
        <v>22</v>
      </c>
      <c r="B122" s="1249" t="s">
        <v>21</v>
      </c>
      <c r="C122" s="1248" t="e">
        <f t="shared" si="3"/>
        <v>#DIV/0!</v>
      </c>
      <c r="D122" s="1248">
        <f t="shared" si="3"/>
        <v>5.7142857142857162E-2</v>
      </c>
      <c r="E122" s="1248">
        <f t="shared" si="3"/>
        <v>-1</v>
      </c>
    </row>
    <row r="123" spans="1:5" ht="15.75" thickBot="1" x14ac:dyDescent="0.3">
      <c r="A123" s="1250" t="s">
        <v>23</v>
      </c>
      <c r="B123" s="1249" t="s">
        <v>21</v>
      </c>
      <c r="C123" s="1248" t="e">
        <f t="shared" si="3"/>
        <v>#DIV/0!</v>
      </c>
      <c r="D123" s="1248">
        <f t="shared" si="3"/>
        <v>5.7142857142857162E-2</v>
      </c>
      <c r="E123" s="1248" t="e">
        <f t="shared" si="3"/>
        <v>#DIV/0!</v>
      </c>
    </row>
    <row r="124" spans="1:5" ht="15.75" thickBot="1" x14ac:dyDescent="0.3">
      <c r="A124" s="2314" t="s">
        <v>1611</v>
      </c>
      <c r="B124" s="2315"/>
      <c r="C124" s="2315"/>
      <c r="D124" s="2315"/>
      <c r="E124" s="2316"/>
    </row>
    <row r="125" spans="1:5" x14ac:dyDescent="0.25">
      <c r="A125" s="2312"/>
      <c r="B125" s="1247">
        <v>2019</v>
      </c>
      <c r="C125" s="1247">
        <v>2020</v>
      </c>
      <c r="D125" s="1247">
        <v>2021</v>
      </c>
      <c r="E125" s="1247">
        <v>2022</v>
      </c>
    </row>
    <row r="126" spans="1:5" ht="15.75" thickBot="1" x14ac:dyDescent="0.3">
      <c r="A126" s="2313"/>
      <c r="B126" s="1246" t="s">
        <v>8</v>
      </c>
      <c r="C126" s="1246" t="s">
        <v>9</v>
      </c>
      <c r="D126" s="1246" t="s">
        <v>9</v>
      </c>
      <c r="E126" s="1246" t="s">
        <v>9</v>
      </c>
    </row>
    <row r="127" spans="1:5" ht="15.75" thickBot="1" x14ac:dyDescent="0.3">
      <c r="A127" s="1238" t="s">
        <v>42</v>
      </c>
      <c r="B127" s="1264">
        <f>B128+B129+B130+B131</f>
        <v>0</v>
      </c>
      <c r="C127" s="1264">
        <f>C128+C129+C130+C131</f>
        <v>0</v>
      </c>
      <c r="D127" s="1264">
        <f>D128+D129+D130+D131</f>
        <v>0</v>
      </c>
      <c r="E127" s="1264">
        <f>E128+E129+E130+E131</f>
        <v>0</v>
      </c>
    </row>
    <row r="128" spans="1:5" ht="15.75" thickBot="1" x14ac:dyDescent="0.3">
      <c r="A128" s="1265" t="s">
        <v>296</v>
      </c>
      <c r="B128" s="1264"/>
      <c r="C128" s="1264"/>
      <c r="D128" s="1264"/>
      <c r="E128" s="1264"/>
    </row>
    <row r="129" spans="1:5" ht="15.75" thickBot="1" x14ac:dyDescent="0.3">
      <c r="A129" s="1265" t="s">
        <v>311</v>
      </c>
      <c r="B129" s="1264"/>
      <c r="C129" s="1264"/>
      <c r="D129" s="1264"/>
      <c r="E129" s="1264"/>
    </row>
    <row r="130" spans="1:5" ht="15.75" thickBot="1" x14ac:dyDescent="0.3">
      <c r="A130" s="1265" t="s">
        <v>312</v>
      </c>
      <c r="B130" s="1264"/>
      <c r="C130" s="1264"/>
      <c r="D130" s="1264"/>
      <c r="E130" s="1264"/>
    </row>
    <row r="131" spans="1:5" ht="15.75" thickBot="1" x14ac:dyDescent="0.3">
      <c r="A131" s="1265" t="s">
        <v>313</v>
      </c>
      <c r="B131" s="1264"/>
      <c r="C131" s="1264"/>
      <c r="D131" s="1264"/>
      <c r="E131" s="1264"/>
    </row>
    <row r="132" spans="1:5" ht="21.75" customHeight="1" thickBot="1" x14ac:dyDescent="0.3">
      <c r="A132" s="1238" t="s">
        <v>43</v>
      </c>
      <c r="B132" s="1264">
        <f>B133+B134+B135+B136</f>
        <v>0</v>
      </c>
      <c r="C132" s="1264">
        <f>C133+C134+C135+C136</f>
        <v>70000</v>
      </c>
      <c r="D132" s="1264">
        <f>D133+D134+D135+D136</f>
        <v>74000</v>
      </c>
      <c r="E132" s="1264">
        <f>E133+E134+E135+E136</f>
        <v>0</v>
      </c>
    </row>
    <row r="133" spans="1:5" ht="15.75" thickBot="1" x14ac:dyDescent="0.3">
      <c r="A133" s="1265" t="s">
        <v>296</v>
      </c>
      <c r="B133" s="1266"/>
      <c r="C133" s="1266">
        <v>70000</v>
      </c>
      <c r="D133" s="1266">
        <v>74000</v>
      </c>
      <c r="E133" s="1266"/>
    </row>
    <row r="134" spans="1:5" ht="15.75" thickBot="1" x14ac:dyDescent="0.3">
      <c r="A134" s="1265" t="s">
        <v>311</v>
      </c>
      <c r="B134" s="1266"/>
      <c r="C134" s="1264"/>
      <c r="D134" s="1264"/>
      <c r="E134" s="1264"/>
    </row>
    <row r="135" spans="1:5" ht="15.75" thickBot="1" x14ac:dyDescent="0.3">
      <c r="A135" s="1265" t="s">
        <v>312</v>
      </c>
      <c r="B135" s="1266"/>
      <c r="C135" s="1264"/>
      <c r="D135" s="1264"/>
      <c r="E135" s="1264"/>
    </row>
    <row r="136" spans="1:5" ht="15.75" thickBot="1" x14ac:dyDescent="0.3">
      <c r="A136" s="1265" t="s">
        <v>313</v>
      </c>
      <c r="B136" s="1266"/>
      <c r="C136" s="1264"/>
      <c r="D136" s="1264"/>
      <c r="E136" s="1264"/>
    </row>
    <row r="137" spans="1:5" ht="15.75" thickBot="1" x14ac:dyDescent="0.3">
      <c r="A137" s="1282" t="s">
        <v>31</v>
      </c>
      <c r="B137" s="1266">
        <f>B127+B132</f>
        <v>0</v>
      </c>
      <c r="C137" s="1266">
        <f>C127+C132</f>
        <v>70000</v>
      </c>
      <c r="D137" s="1266">
        <f>D127+D132</f>
        <v>74000</v>
      </c>
      <c r="E137" s="1266">
        <f>E127+E132</f>
        <v>0</v>
      </c>
    </row>
    <row r="138" spans="1:5" ht="75.75" thickBot="1" x14ac:dyDescent="0.3">
      <c r="A138" s="1263" t="s">
        <v>33</v>
      </c>
      <c r="B138" s="1263" t="s">
        <v>1626</v>
      </c>
      <c r="C138" s="1276" t="s">
        <v>306</v>
      </c>
      <c r="D138" s="2417"/>
      <c r="E138" s="2418"/>
    </row>
    <row r="139" spans="1:5" ht="15.75" thickBot="1" x14ac:dyDescent="0.3">
      <c r="A139" s="1250" t="s">
        <v>15</v>
      </c>
      <c r="B139" s="2332" t="s">
        <v>1625</v>
      </c>
      <c r="C139" s="2333"/>
      <c r="D139" s="2333"/>
      <c r="E139" s="2334"/>
    </row>
    <row r="140" spans="1:5" ht="15.75" thickBot="1" x14ac:dyDescent="0.3">
      <c r="A140" s="1250" t="s">
        <v>16</v>
      </c>
      <c r="B140" s="2309" t="s">
        <v>1624</v>
      </c>
      <c r="C140" s="2310"/>
      <c r="D140" s="2310"/>
      <c r="E140" s="2311"/>
    </row>
    <row r="141" spans="1:5" x14ac:dyDescent="0.25">
      <c r="A141" s="2312"/>
      <c r="B141" s="1247">
        <v>2019</v>
      </c>
      <c r="C141" s="1247">
        <v>2020</v>
      </c>
      <c r="D141" s="1247">
        <v>2021</v>
      </c>
      <c r="E141" s="1247">
        <v>2022</v>
      </c>
    </row>
    <row r="142" spans="1:5" ht="15.75" thickBot="1" x14ac:dyDescent="0.3">
      <c r="A142" s="2313"/>
      <c r="B142" s="1246" t="s">
        <v>8</v>
      </c>
      <c r="C142" s="1246" t="s">
        <v>9</v>
      </c>
      <c r="D142" s="1246" t="s">
        <v>9</v>
      </c>
      <c r="E142" s="1246" t="s">
        <v>9</v>
      </c>
    </row>
    <row r="143" spans="1:5" ht="15.75" thickBot="1" x14ac:dyDescent="0.3">
      <c r="A143" s="1250" t="s">
        <v>17</v>
      </c>
      <c r="B143" s="1249"/>
      <c r="C143" s="1249">
        <v>1</v>
      </c>
      <c r="D143" s="1249">
        <v>1</v>
      </c>
      <c r="E143" s="1249">
        <v>0</v>
      </c>
    </row>
    <row r="144" spans="1:5" ht="15.75" thickBot="1" x14ac:dyDescent="0.3">
      <c r="A144" s="1250" t="s">
        <v>18</v>
      </c>
      <c r="B144" s="1251">
        <f>B162</f>
        <v>0</v>
      </c>
      <c r="C144" s="1251">
        <f>C162</f>
        <v>88000</v>
      </c>
      <c r="D144" s="1251">
        <f>D162</f>
        <v>80000</v>
      </c>
      <c r="E144" s="1251">
        <f>E162</f>
        <v>0</v>
      </c>
    </row>
    <row r="145" spans="1:5" ht="15.75" thickBot="1" x14ac:dyDescent="0.3">
      <c r="A145" s="1250" t="s">
        <v>19</v>
      </c>
      <c r="B145" s="1251" t="e">
        <f>B144/B143</f>
        <v>#DIV/0!</v>
      </c>
      <c r="C145" s="1251">
        <f>C144/C143</f>
        <v>88000</v>
      </c>
      <c r="D145" s="1251">
        <f>D144/D143</f>
        <v>80000</v>
      </c>
      <c r="E145" s="1251" t="e">
        <f>E144/E143</f>
        <v>#DIV/0!</v>
      </c>
    </row>
    <row r="146" spans="1:5" ht="15.75" thickBot="1" x14ac:dyDescent="0.3">
      <c r="A146" s="1250" t="s">
        <v>20</v>
      </c>
      <c r="B146" s="1249" t="s">
        <v>21</v>
      </c>
      <c r="C146" s="1248" t="e">
        <f t="shared" ref="C146:E148" si="4">C143/B143-1</f>
        <v>#DIV/0!</v>
      </c>
      <c r="D146" s="1248">
        <f t="shared" si="4"/>
        <v>0</v>
      </c>
      <c r="E146" s="1248">
        <f t="shared" si="4"/>
        <v>-1</v>
      </c>
    </row>
    <row r="147" spans="1:5" ht="15.75" thickBot="1" x14ac:dyDescent="0.3">
      <c r="A147" s="1250" t="s">
        <v>22</v>
      </c>
      <c r="B147" s="1249" t="s">
        <v>21</v>
      </c>
      <c r="C147" s="1248" t="e">
        <f t="shared" si="4"/>
        <v>#DIV/0!</v>
      </c>
      <c r="D147" s="1248">
        <f t="shared" si="4"/>
        <v>-9.0909090909090939E-2</v>
      </c>
      <c r="E147" s="1248">
        <f t="shared" si="4"/>
        <v>-1</v>
      </c>
    </row>
    <row r="148" spans="1:5" ht="15.75" thickBot="1" x14ac:dyDescent="0.3">
      <c r="A148" s="1250" t="s">
        <v>23</v>
      </c>
      <c r="B148" s="1249" t="s">
        <v>21</v>
      </c>
      <c r="C148" s="1248" t="e">
        <f t="shared" si="4"/>
        <v>#DIV/0!</v>
      </c>
      <c r="D148" s="1248">
        <f t="shared" si="4"/>
        <v>-9.0909090909090939E-2</v>
      </c>
      <c r="E148" s="1248" t="e">
        <f t="shared" si="4"/>
        <v>#DIV/0!</v>
      </c>
    </row>
    <row r="149" spans="1:5" ht="15.75" thickBot="1" x14ac:dyDescent="0.3">
      <c r="A149" s="2314" t="s">
        <v>1623</v>
      </c>
      <c r="B149" s="2315"/>
      <c r="C149" s="2315"/>
      <c r="D149" s="2315"/>
      <c r="E149" s="2316"/>
    </row>
    <row r="150" spans="1:5" x14ac:dyDescent="0.25">
      <c r="A150" s="2312"/>
      <c r="B150" s="1247">
        <v>2018</v>
      </c>
      <c r="C150" s="1247">
        <v>2019</v>
      </c>
      <c r="D150" s="1247">
        <v>2020</v>
      </c>
      <c r="E150" s="1247">
        <v>2021</v>
      </c>
    </row>
    <row r="151" spans="1:5" ht="15.75" thickBot="1" x14ac:dyDescent="0.3">
      <c r="A151" s="2313"/>
      <c r="B151" s="1246" t="s">
        <v>8</v>
      </c>
      <c r="C151" s="1246" t="s">
        <v>9</v>
      </c>
      <c r="D151" s="1246" t="s">
        <v>9</v>
      </c>
      <c r="E151" s="1246" t="s">
        <v>9</v>
      </c>
    </row>
    <row r="152" spans="1:5" ht="15.75" thickBot="1" x14ac:dyDescent="0.3">
      <c r="A152" s="1238" t="s">
        <v>42</v>
      </c>
      <c r="B152" s="1264">
        <f>B153+B154+B155+B156</f>
        <v>0</v>
      </c>
      <c r="C152" s="1264">
        <f>C153+C154+C155+C156</f>
        <v>0</v>
      </c>
      <c r="D152" s="1264">
        <f>D153+D154+D155+D156</f>
        <v>0</v>
      </c>
      <c r="E152" s="1264">
        <f>E153+E154+E155+E156</f>
        <v>0</v>
      </c>
    </row>
    <row r="153" spans="1:5" ht="15.75" thickBot="1" x14ac:dyDescent="0.3">
      <c r="A153" s="1265" t="s">
        <v>296</v>
      </c>
      <c r="B153" s="1264"/>
      <c r="C153" s="1264"/>
      <c r="D153" s="1264"/>
      <c r="E153" s="1264"/>
    </row>
    <row r="154" spans="1:5" ht="15.75" thickBot="1" x14ac:dyDescent="0.3">
      <c r="A154" s="1265" t="s">
        <v>311</v>
      </c>
      <c r="B154" s="1264"/>
      <c r="C154" s="1264"/>
      <c r="D154" s="1264"/>
      <c r="E154" s="1264"/>
    </row>
    <row r="155" spans="1:5" ht="15.75" thickBot="1" x14ac:dyDescent="0.3">
      <c r="A155" s="1265" t="s">
        <v>312</v>
      </c>
      <c r="B155" s="1264"/>
      <c r="C155" s="1264"/>
      <c r="D155" s="1264"/>
      <c r="E155" s="1264"/>
    </row>
    <row r="156" spans="1:5" ht="15.75" thickBot="1" x14ac:dyDescent="0.3">
      <c r="A156" s="1265" t="s">
        <v>313</v>
      </c>
      <c r="B156" s="1264"/>
      <c r="C156" s="1264"/>
      <c r="D156" s="1264"/>
      <c r="E156" s="1264"/>
    </row>
    <row r="157" spans="1:5" ht="17.25" customHeight="1" thickBot="1" x14ac:dyDescent="0.3">
      <c r="A157" s="1238" t="s">
        <v>43</v>
      </c>
      <c r="B157" s="1266">
        <f>B158+B159+B160+B161</f>
        <v>0</v>
      </c>
      <c r="C157" s="1266">
        <f>C158+C159+C160+C161</f>
        <v>88000</v>
      </c>
      <c r="D157" s="1266">
        <f>D158+D159+D160+D161</f>
        <v>80000</v>
      </c>
      <c r="E157" s="1266">
        <f>E158+E159+E160+E161</f>
        <v>0</v>
      </c>
    </row>
    <row r="158" spans="1:5" ht="15.75" thickBot="1" x14ac:dyDescent="0.3">
      <c r="A158" s="1265" t="s">
        <v>296</v>
      </c>
      <c r="B158" s="1264"/>
      <c r="C158" s="1264">
        <v>88000</v>
      </c>
      <c r="D158" s="1264">
        <v>80000</v>
      </c>
      <c r="E158" s="1264"/>
    </row>
    <row r="159" spans="1:5" ht="15.75" thickBot="1" x14ac:dyDescent="0.3">
      <c r="A159" s="1265" t="s">
        <v>311</v>
      </c>
      <c r="B159" s="1266"/>
      <c r="C159" s="1264"/>
      <c r="D159" s="1264"/>
      <c r="E159" s="1264"/>
    </row>
    <row r="160" spans="1:5" ht="15.75" thickBot="1" x14ac:dyDescent="0.3">
      <c r="A160" s="1265" t="s">
        <v>312</v>
      </c>
      <c r="B160" s="1266"/>
      <c r="C160" s="1264"/>
      <c r="D160" s="1264"/>
      <c r="E160" s="1264"/>
    </row>
    <row r="161" spans="1:5" ht="15.75" thickBot="1" x14ac:dyDescent="0.3">
      <c r="A161" s="1265" t="s">
        <v>313</v>
      </c>
      <c r="B161" s="1266"/>
      <c r="C161" s="1264"/>
      <c r="D161" s="1264"/>
      <c r="E161" s="1264"/>
    </row>
    <row r="162" spans="1:5" ht="15.75" thickBot="1" x14ac:dyDescent="0.3">
      <c r="A162" s="1282" t="s">
        <v>315</v>
      </c>
      <c r="B162" s="1266">
        <f>B152+B157</f>
        <v>0</v>
      </c>
      <c r="C162" s="1266">
        <f>C152+C157</f>
        <v>88000</v>
      </c>
      <c r="D162" s="1266">
        <f>D152+D157</f>
        <v>80000</v>
      </c>
      <c r="E162" s="1266">
        <f>E152+E157</f>
        <v>0</v>
      </c>
    </row>
    <row r="163" spans="1:5" ht="133.5" customHeight="1" thickBot="1" x14ac:dyDescent="0.3">
      <c r="A163" s="1263" t="s">
        <v>35</v>
      </c>
      <c r="B163" s="1283" t="s">
        <v>1622</v>
      </c>
      <c r="C163" s="1284" t="s">
        <v>306</v>
      </c>
      <c r="D163" s="2362"/>
      <c r="E163" s="2363"/>
    </row>
    <row r="164" spans="1:5" ht="15.75" thickBot="1" x14ac:dyDescent="0.3">
      <c r="A164" s="1250" t="s">
        <v>15</v>
      </c>
      <c r="B164" s="2332" t="s">
        <v>1621</v>
      </c>
      <c r="C164" s="2333"/>
      <c r="D164" s="2333"/>
      <c r="E164" s="2334"/>
    </row>
    <row r="165" spans="1:5" ht="15.75" thickBot="1" x14ac:dyDescent="0.3">
      <c r="A165" s="1250" t="s">
        <v>16</v>
      </c>
      <c r="B165" s="2309" t="s">
        <v>1554</v>
      </c>
      <c r="C165" s="2310"/>
      <c r="D165" s="2310"/>
      <c r="E165" s="2311"/>
    </row>
    <row r="166" spans="1:5" x14ac:dyDescent="0.25">
      <c r="A166" s="2312"/>
      <c r="B166" s="1247">
        <v>2019</v>
      </c>
      <c r="C166" s="1247">
        <v>2020</v>
      </c>
      <c r="D166" s="1247">
        <v>2021</v>
      </c>
      <c r="E166" s="1247">
        <v>2022</v>
      </c>
    </row>
    <row r="167" spans="1:5" ht="15.75" thickBot="1" x14ac:dyDescent="0.3">
      <c r="A167" s="2313"/>
      <c r="B167" s="1246" t="s">
        <v>8</v>
      </c>
      <c r="C167" s="1246" t="s">
        <v>9</v>
      </c>
      <c r="D167" s="1246" t="s">
        <v>9</v>
      </c>
      <c r="E167" s="1246" t="s">
        <v>9</v>
      </c>
    </row>
    <row r="168" spans="1:5" ht="12.75" customHeight="1" thickBot="1" x14ac:dyDescent="0.3">
      <c r="A168" s="1250" t="s">
        <v>17</v>
      </c>
      <c r="B168" s="1249"/>
      <c r="C168" s="1249">
        <v>1</v>
      </c>
      <c r="D168" s="1249">
        <v>1</v>
      </c>
      <c r="E168" s="1249">
        <v>1</v>
      </c>
    </row>
    <row r="169" spans="1:5" ht="15.75" thickBot="1" x14ac:dyDescent="0.3">
      <c r="A169" s="1250" t="s">
        <v>18</v>
      </c>
      <c r="B169" s="1251">
        <f>B187</f>
        <v>0</v>
      </c>
      <c r="C169" s="1251">
        <f>C187</f>
        <v>140000</v>
      </c>
      <c r="D169" s="1251">
        <f>D187</f>
        <v>140000</v>
      </c>
      <c r="E169" s="1251">
        <f>E187</f>
        <v>188000</v>
      </c>
    </row>
    <row r="170" spans="1:5" ht="15.75" thickBot="1" x14ac:dyDescent="0.3">
      <c r="A170" s="1250" t="s">
        <v>19</v>
      </c>
      <c r="B170" s="1251" t="e">
        <f>B169/B168</f>
        <v>#DIV/0!</v>
      </c>
      <c r="C170" s="1251">
        <f>C169/C168</f>
        <v>140000</v>
      </c>
      <c r="D170" s="1251">
        <f>D169/D168</f>
        <v>140000</v>
      </c>
      <c r="E170" s="1251">
        <f>E169/E168</f>
        <v>188000</v>
      </c>
    </row>
    <row r="171" spans="1:5" ht="15.75" thickBot="1" x14ac:dyDescent="0.3">
      <c r="A171" s="1250" t="s">
        <v>20</v>
      </c>
      <c r="B171" s="1249" t="s">
        <v>21</v>
      </c>
      <c r="C171" s="1248" t="e">
        <f t="shared" ref="C171:E173" si="5">C168/B168-1</f>
        <v>#DIV/0!</v>
      </c>
      <c r="D171" s="1248">
        <f t="shared" si="5"/>
        <v>0</v>
      </c>
      <c r="E171" s="1248">
        <f t="shared" si="5"/>
        <v>0</v>
      </c>
    </row>
    <row r="172" spans="1:5" ht="15.75" thickBot="1" x14ac:dyDescent="0.3">
      <c r="A172" s="1250" t="s">
        <v>22</v>
      </c>
      <c r="B172" s="1249" t="s">
        <v>21</v>
      </c>
      <c r="C172" s="1248" t="e">
        <f t="shared" si="5"/>
        <v>#DIV/0!</v>
      </c>
      <c r="D172" s="1248">
        <f t="shared" si="5"/>
        <v>0</v>
      </c>
      <c r="E172" s="1248">
        <f t="shared" si="5"/>
        <v>0.34285714285714275</v>
      </c>
    </row>
    <row r="173" spans="1:5" ht="15.75" thickBot="1" x14ac:dyDescent="0.3">
      <c r="A173" s="1250" t="s">
        <v>23</v>
      </c>
      <c r="B173" s="1249" t="s">
        <v>21</v>
      </c>
      <c r="C173" s="1248" t="e">
        <f t="shared" si="5"/>
        <v>#DIV/0!</v>
      </c>
      <c r="D173" s="1248">
        <f t="shared" si="5"/>
        <v>0</v>
      </c>
      <c r="E173" s="1248">
        <f t="shared" si="5"/>
        <v>0.34285714285714275</v>
      </c>
    </row>
    <row r="174" spans="1:5" ht="15.75" thickBot="1" x14ac:dyDescent="0.3">
      <c r="A174" s="2314" t="s">
        <v>1617</v>
      </c>
      <c r="B174" s="2315"/>
      <c r="C174" s="2315"/>
      <c r="D174" s="2315"/>
      <c r="E174" s="2316"/>
    </row>
    <row r="175" spans="1:5" x14ac:dyDescent="0.25">
      <c r="A175" s="2312"/>
      <c r="B175" s="1247">
        <v>2018</v>
      </c>
      <c r="C175" s="1247">
        <v>2019</v>
      </c>
      <c r="D175" s="1247">
        <v>2020</v>
      </c>
      <c r="E175" s="1247">
        <v>2021</v>
      </c>
    </row>
    <row r="176" spans="1:5" ht="15.75" thickBot="1" x14ac:dyDescent="0.3">
      <c r="A176" s="2313"/>
      <c r="B176" s="1246" t="s">
        <v>8</v>
      </c>
      <c r="C176" s="1246" t="s">
        <v>9</v>
      </c>
      <c r="D176" s="1246" t="s">
        <v>9</v>
      </c>
      <c r="E176" s="1246" t="s">
        <v>9</v>
      </c>
    </row>
    <row r="177" spans="1:5" ht="15.75" thickBot="1" x14ac:dyDescent="0.3">
      <c r="A177" s="1238" t="s">
        <v>42</v>
      </c>
      <c r="B177" s="1264">
        <f>B178+B179+B180+B181</f>
        <v>0</v>
      </c>
      <c r="C177" s="1264">
        <f>C178+C179+C180+C181</f>
        <v>0</v>
      </c>
      <c r="D177" s="1264">
        <f>D178+D179+D180+D181</f>
        <v>0</v>
      </c>
      <c r="E177" s="1264">
        <f>E178+E179+E180+E181</f>
        <v>0</v>
      </c>
    </row>
    <row r="178" spans="1:5" ht="15.75" thickBot="1" x14ac:dyDescent="0.3">
      <c r="A178" s="1265" t="s">
        <v>296</v>
      </c>
      <c r="B178" s="1264"/>
      <c r="C178" s="1264"/>
      <c r="D178" s="1264"/>
      <c r="E178" s="1264"/>
    </row>
    <row r="179" spans="1:5" ht="15.75" thickBot="1" x14ac:dyDescent="0.3">
      <c r="A179" s="1265" t="s">
        <v>311</v>
      </c>
      <c r="B179" s="1264"/>
      <c r="C179" s="1264"/>
      <c r="D179" s="1264"/>
      <c r="E179" s="1264"/>
    </row>
    <row r="180" spans="1:5" ht="15.75" thickBot="1" x14ac:dyDescent="0.3">
      <c r="A180" s="1265" t="s">
        <v>312</v>
      </c>
      <c r="B180" s="1264"/>
      <c r="C180" s="1264"/>
      <c r="D180" s="1264"/>
      <c r="E180" s="1264"/>
    </row>
    <row r="181" spans="1:5" ht="15.75" thickBot="1" x14ac:dyDescent="0.3">
      <c r="A181" s="1265" t="s">
        <v>313</v>
      </c>
      <c r="B181" s="1264"/>
      <c r="C181" s="1264"/>
      <c r="D181" s="1264"/>
      <c r="E181" s="1264"/>
    </row>
    <row r="182" spans="1:5" ht="17.25" customHeight="1" thickBot="1" x14ac:dyDescent="0.3">
      <c r="A182" s="1238" t="s">
        <v>43</v>
      </c>
      <c r="B182" s="1266">
        <f>B183+B184+B185+B186</f>
        <v>0</v>
      </c>
      <c r="C182" s="1266">
        <f>C183+C184+C185+C186</f>
        <v>140000</v>
      </c>
      <c r="D182" s="1266">
        <f>D183+D184+D185+D186</f>
        <v>140000</v>
      </c>
      <c r="E182" s="1266">
        <f>E183+E184+E185+E186</f>
        <v>188000</v>
      </c>
    </row>
    <row r="183" spans="1:5" ht="15.75" thickBot="1" x14ac:dyDescent="0.3">
      <c r="A183" s="1265" t="s">
        <v>296</v>
      </c>
      <c r="B183" s="1264"/>
      <c r="C183" s="1266">
        <v>140000</v>
      </c>
      <c r="D183" s="1264">
        <v>140000</v>
      </c>
      <c r="E183" s="1264">
        <v>188000</v>
      </c>
    </row>
    <row r="184" spans="1:5" ht="15.75" thickBot="1" x14ac:dyDescent="0.3">
      <c r="A184" s="1265" t="s">
        <v>311</v>
      </c>
      <c r="B184" s="1266"/>
      <c r="C184" s="1264"/>
      <c r="D184" s="1264"/>
      <c r="E184" s="1264"/>
    </row>
    <row r="185" spans="1:5" ht="15.75" thickBot="1" x14ac:dyDescent="0.3">
      <c r="A185" s="1265" t="s">
        <v>312</v>
      </c>
      <c r="B185" s="1266"/>
      <c r="C185" s="1264"/>
      <c r="D185" s="1264"/>
      <c r="E185" s="1264"/>
    </row>
    <row r="186" spans="1:5" ht="15.75" thickBot="1" x14ac:dyDescent="0.3">
      <c r="A186" s="1265" t="s">
        <v>313</v>
      </c>
      <c r="B186" s="1266"/>
      <c r="C186" s="1264">
        <f>-12000+12000</f>
        <v>0</v>
      </c>
      <c r="D186" s="1264"/>
      <c r="E186" s="1264"/>
    </row>
    <row r="187" spans="1:5" ht="15.75" thickBot="1" x14ac:dyDescent="0.3">
      <c r="A187" s="1270" t="s">
        <v>36</v>
      </c>
      <c r="B187" s="1266">
        <f>B177+B182</f>
        <v>0</v>
      </c>
      <c r="C187" s="1266">
        <f>C177+C182</f>
        <v>140000</v>
      </c>
      <c r="D187" s="1266">
        <f>D177+D182</f>
        <v>140000</v>
      </c>
      <c r="E187" s="1266">
        <f>E177+E182</f>
        <v>188000</v>
      </c>
    </row>
    <row r="188" spans="1:5" ht="24.75" thickBot="1" x14ac:dyDescent="0.3">
      <c r="A188" s="1263" t="s">
        <v>37</v>
      </c>
      <c r="B188" s="1283" t="s">
        <v>559</v>
      </c>
      <c r="C188" s="1284" t="s">
        <v>306</v>
      </c>
      <c r="D188" s="2362"/>
      <c r="E188" s="2363"/>
    </row>
    <row r="189" spans="1:5" ht="15.75" thickBot="1" x14ac:dyDescent="0.3">
      <c r="A189" s="1250" t="s">
        <v>15</v>
      </c>
      <c r="B189" s="2332"/>
      <c r="C189" s="2333"/>
      <c r="D189" s="2333"/>
      <c r="E189" s="2334"/>
    </row>
    <row r="190" spans="1:5" ht="15.75" thickBot="1" x14ac:dyDescent="0.3">
      <c r="A190" s="1250" t="s">
        <v>16</v>
      </c>
      <c r="B190" s="2309" t="s">
        <v>1554</v>
      </c>
      <c r="C190" s="2310"/>
      <c r="D190" s="2310"/>
      <c r="E190" s="2311"/>
    </row>
    <row r="191" spans="1:5" x14ac:dyDescent="0.25">
      <c r="A191" s="2312"/>
      <c r="B191" s="1247">
        <v>2019</v>
      </c>
      <c r="C191" s="1247">
        <v>2020</v>
      </c>
      <c r="D191" s="1247">
        <v>2021</v>
      </c>
      <c r="E191" s="1247">
        <v>2022</v>
      </c>
    </row>
    <row r="192" spans="1:5" ht="15.75" thickBot="1" x14ac:dyDescent="0.3">
      <c r="A192" s="2313"/>
      <c r="B192" s="1246" t="s">
        <v>8</v>
      </c>
      <c r="C192" s="1246" t="s">
        <v>9</v>
      </c>
      <c r="D192" s="1246" t="s">
        <v>9</v>
      </c>
      <c r="E192" s="1246" t="s">
        <v>9</v>
      </c>
    </row>
    <row r="193" spans="1:5" ht="12.75" customHeight="1" thickBot="1" x14ac:dyDescent="0.3">
      <c r="A193" s="1250" t="s">
        <v>17</v>
      </c>
      <c r="B193" s="1249">
        <v>0</v>
      </c>
      <c r="C193" s="1249">
        <v>1</v>
      </c>
      <c r="D193" s="1249">
        <v>0</v>
      </c>
      <c r="E193" s="1249">
        <v>0</v>
      </c>
    </row>
    <row r="194" spans="1:5" ht="15.75" thickBot="1" x14ac:dyDescent="0.3">
      <c r="A194" s="1250" t="s">
        <v>18</v>
      </c>
      <c r="B194" s="1251">
        <v>0</v>
      </c>
      <c r="C194" s="1251">
        <f>C212</f>
        <v>6000</v>
      </c>
      <c r="D194" s="1251">
        <f>D212</f>
        <v>0</v>
      </c>
      <c r="E194" s="1251">
        <f>E212</f>
        <v>0</v>
      </c>
    </row>
    <row r="195" spans="1:5" ht="15.75" thickBot="1" x14ac:dyDescent="0.3">
      <c r="A195" s="1250" t="s">
        <v>19</v>
      </c>
      <c r="B195" s="1251" t="e">
        <f>B194/B193</f>
        <v>#DIV/0!</v>
      </c>
      <c r="C195" s="1251">
        <f>C194/C193</f>
        <v>6000</v>
      </c>
      <c r="D195" s="1251" t="e">
        <f>D194/D193</f>
        <v>#DIV/0!</v>
      </c>
      <c r="E195" s="1251" t="e">
        <f>E194/E193</f>
        <v>#DIV/0!</v>
      </c>
    </row>
    <row r="196" spans="1:5" ht="15.75" thickBot="1" x14ac:dyDescent="0.3">
      <c r="A196" s="1250" t="s">
        <v>20</v>
      </c>
      <c r="B196" s="1249" t="s">
        <v>21</v>
      </c>
      <c r="C196" s="1248" t="e">
        <f t="shared" ref="C196:E198" si="6">C193/B193-1</f>
        <v>#DIV/0!</v>
      </c>
      <c r="D196" s="1248">
        <f t="shared" si="6"/>
        <v>-1</v>
      </c>
      <c r="E196" s="1248" t="e">
        <f t="shared" si="6"/>
        <v>#DIV/0!</v>
      </c>
    </row>
    <row r="197" spans="1:5" ht="15.75" thickBot="1" x14ac:dyDescent="0.3">
      <c r="A197" s="1250" t="s">
        <v>22</v>
      </c>
      <c r="B197" s="1249" t="s">
        <v>21</v>
      </c>
      <c r="C197" s="1248" t="e">
        <f t="shared" si="6"/>
        <v>#DIV/0!</v>
      </c>
      <c r="D197" s="1248">
        <f t="shared" si="6"/>
        <v>-1</v>
      </c>
      <c r="E197" s="1248" t="e">
        <f t="shared" si="6"/>
        <v>#DIV/0!</v>
      </c>
    </row>
    <row r="198" spans="1:5" ht="15.75" thickBot="1" x14ac:dyDescent="0.3">
      <c r="A198" s="1250" t="s">
        <v>23</v>
      </c>
      <c r="B198" s="1249" t="s">
        <v>21</v>
      </c>
      <c r="C198" s="1248" t="e">
        <f t="shared" si="6"/>
        <v>#DIV/0!</v>
      </c>
      <c r="D198" s="1248" t="e">
        <f t="shared" si="6"/>
        <v>#DIV/0!</v>
      </c>
      <c r="E198" s="1248" t="e">
        <f t="shared" si="6"/>
        <v>#DIV/0!</v>
      </c>
    </row>
    <row r="199" spans="1:5" ht="15.75" thickBot="1" x14ac:dyDescent="0.3">
      <c r="A199" s="2314" t="s">
        <v>1620</v>
      </c>
      <c r="B199" s="2315"/>
      <c r="C199" s="2315"/>
      <c r="D199" s="2315"/>
      <c r="E199" s="2316"/>
    </row>
    <row r="200" spans="1:5" x14ac:dyDescent="0.25">
      <c r="A200" s="2312"/>
      <c r="B200" s="1247">
        <v>2019</v>
      </c>
      <c r="C200" s="1247">
        <v>2020</v>
      </c>
      <c r="D200" s="1247">
        <v>2021</v>
      </c>
      <c r="E200" s="1247">
        <v>2022</v>
      </c>
    </row>
    <row r="201" spans="1:5" ht="15.75" thickBot="1" x14ac:dyDescent="0.3">
      <c r="A201" s="2313"/>
      <c r="B201" s="1246" t="s">
        <v>8</v>
      </c>
      <c r="C201" s="1246" t="s">
        <v>9</v>
      </c>
      <c r="D201" s="1246" t="s">
        <v>9</v>
      </c>
      <c r="E201" s="1246" t="s">
        <v>9</v>
      </c>
    </row>
    <row r="202" spans="1:5" ht="15.75" thickBot="1" x14ac:dyDescent="0.3">
      <c r="A202" s="1238" t="s">
        <v>42</v>
      </c>
      <c r="B202" s="1264">
        <f>B203+B204+B205+B206</f>
        <v>0</v>
      </c>
      <c r="C202" s="1264">
        <f>C203+C204+C205+C206</f>
        <v>0</v>
      </c>
      <c r="D202" s="1264">
        <f>D203+D204+D205+D206</f>
        <v>0</v>
      </c>
      <c r="E202" s="1264">
        <f>E203+E204+E205+E206</f>
        <v>0</v>
      </c>
    </row>
    <row r="203" spans="1:5" ht="15.75" thickBot="1" x14ac:dyDescent="0.3">
      <c r="A203" s="1265" t="s">
        <v>296</v>
      </c>
      <c r="B203" s="1264"/>
      <c r="C203" s="1264"/>
      <c r="D203" s="1264"/>
      <c r="E203" s="1264"/>
    </row>
    <row r="204" spans="1:5" ht="15.75" thickBot="1" x14ac:dyDescent="0.3">
      <c r="A204" s="1265" t="s">
        <v>311</v>
      </c>
      <c r="B204" s="1264"/>
      <c r="C204" s="1264"/>
      <c r="D204" s="1264"/>
      <c r="E204" s="1264"/>
    </row>
    <row r="205" spans="1:5" ht="15.75" thickBot="1" x14ac:dyDescent="0.3">
      <c r="A205" s="1265" t="s">
        <v>312</v>
      </c>
      <c r="B205" s="1264"/>
      <c r="C205" s="1264"/>
      <c r="D205" s="1264"/>
      <c r="E205" s="1264"/>
    </row>
    <row r="206" spans="1:5" ht="15.75" thickBot="1" x14ac:dyDescent="0.3">
      <c r="A206" s="1265" t="s">
        <v>313</v>
      </c>
      <c r="B206" s="1264"/>
      <c r="C206" s="1264"/>
      <c r="D206" s="1264"/>
      <c r="E206" s="1264"/>
    </row>
    <row r="207" spans="1:5" ht="15.75" thickBot="1" x14ac:dyDescent="0.3">
      <c r="A207" s="1238" t="s">
        <v>43</v>
      </c>
      <c r="B207" s="1266">
        <f>B208+B209+B210+B211</f>
        <v>0</v>
      </c>
      <c r="C207" s="1266">
        <f>C208+C209+C210+C211</f>
        <v>6000</v>
      </c>
      <c r="D207" s="1266">
        <f>D208+D209+D210+D211</f>
        <v>0</v>
      </c>
      <c r="E207" s="1266">
        <f>E208+E209+E210+E211</f>
        <v>0</v>
      </c>
    </row>
    <row r="208" spans="1:5" ht="15.75" thickBot="1" x14ac:dyDescent="0.3">
      <c r="A208" s="1265" t="s">
        <v>296</v>
      </c>
      <c r="B208" s="1264">
        <v>0</v>
      </c>
      <c r="C208" s="1264">
        <v>0</v>
      </c>
      <c r="D208" s="1264"/>
      <c r="E208" s="1264"/>
    </row>
    <row r="209" spans="1:5" ht="15.75" thickBot="1" x14ac:dyDescent="0.3">
      <c r="A209" s="1265" t="s">
        <v>311</v>
      </c>
      <c r="B209" s="1266"/>
      <c r="C209" s="1264"/>
      <c r="D209" s="1264"/>
      <c r="E209" s="1264"/>
    </row>
    <row r="210" spans="1:5" ht="15.75" thickBot="1" x14ac:dyDescent="0.3">
      <c r="A210" s="1265" t="s">
        <v>312</v>
      </c>
      <c r="B210" s="1266"/>
      <c r="C210" s="1264"/>
      <c r="D210" s="1264"/>
      <c r="E210" s="1264"/>
    </row>
    <row r="211" spans="1:5" ht="15.75" thickBot="1" x14ac:dyDescent="0.3">
      <c r="A211" s="1265" t="s">
        <v>313</v>
      </c>
      <c r="B211" s="1266"/>
      <c r="C211" s="1264">
        <v>6000</v>
      </c>
      <c r="D211" s="1264"/>
      <c r="E211" s="1264"/>
    </row>
    <row r="212" spans="1:5" ht="15.75" thickBot="1" x14ac:dyDescent="0.3">
      <c r="A212" s="1270" t="s">
        <v>38</v>
      </c>
      <c r="B212" s="1266">
        <f>B202+B207</f>
        <v>0</v>
      </c>
      <c r="C212" s="1266">
        <f>C202+C207</f>
        <v>6000</v>
      </c>
      <c r="D212" s="1266">
        <f>D202+D207</f>
        <v>0</v>
      </c>
      <c r="E212" s="1266">
        <f>E202+E207</f>
        <v>0</v>
      </c>
    </row>
    <row r="213" spans="1:5" ht="15.75" hidden="1" thickBot="1" x14ac:dyDescent="0.3">
      <c r="A213" s="1285"/>
      <c r="B213" s="2392"/>
      <c r="C213" s="2393"/>
      <c r="D213" s="2393"/>
      <c r="E213" s="2394"/>
    </row>
    <row r="214" spans="1:5" ht="15.75" hidden="1" thickBot="1" x14ac:dyDescent="0.3">
      <c r="A214" s="1281"/>
      <c r="B214" s="2409"/>
      <c r="C214" s="2316"/>
      <c r="D214" s="1286"/>
      <c r="E214" s="1287"/>
    </row>
    <row r="215" spans="1:5" ht="15.75" hidden="1" thickBot="1" x14ac:dyDescent="0.3">
      <c r="A215" s="1250"/>
      <c r="B215" s="2332"/>
      <c r="C215" s="2333"/>
      <c r="D215" s="2333"/>
      <c r="E215" s="2334"/>
    </row>
    <row r="216" spans="1:5" ht="15.75" hidden="1" thickBot="1" x14ac:dyDescent="0.3">
      <c r="A216" s="1250"/>
      <c r="B216" s="2309"/>
      <c r="C216" s="2310"/>
      <c r="D216" s="2310"/>
      <c r="E216" s="2311"/>
    </row>
    <row r="217" spans="1:5" hidden="1" x14ac:dyDescent="0.25">
      <c r="A217" s="2312"/>
      <c r="B217" s="1247"/>
      <c r="C217" s="1247"/>
      <c r="D217" s="1247"/>
      <c r="E217" s="1247"/>
    </row>
    <row r="218" spans="1:5" ht="15.75" hidden="1" thickBot="1" x14ac:dyDescent="0.3">
      <c r="A218" s="2313"/>
      <c r="B218" s="1246"/>
      <c r="C218" s="1246"/>
      <c r="D218" s="1246"/>
      <c r="E218" s="1246"/>
    </row>
    <row r="219" spans="1:5" ht="15.75" hidden="1" thickBot="1" x14ac:dyDescent="0.3">
      <c r="A219" s="1250"/>
      <c r="B219" s="1249"/>
      <c r="C219" s="1249"/>
      <c r="D219" s="1249"/>
      <c r="E219" s="1249"/>
    </row>
    <row r="220" spans="1:5" ht="15.75" hidden="1" thickBot="1" x14ac:dyDescent="0.3">
      <c r="A220" s="1250"/>
      <c r="B220" s="1251"/>
      <c r="C220" s="1251"/>
      <c r="D220" s="1251"/>
      <c r="E220" s="1251"/>
    </row>
    <row r="221" spans="1:5" ht="15.75" hidden="1" thickBot="1" x14ac:dyDescent="0.3">
      <c r="A221" s="1250"/>
      <c r="B221" s="1251"/>
      <c r="C221" s="1251"/>
      <c r="D221" s="1251"/>
      <c r="E221" s="1251"/>
    </row>
    <row r="222" spans="1:5" ht="15.75" hidden="1" thickBot="1" x14ac:dyDescent="0.3">
      <c r="A222" s="1250"/>
      <c r="B222" s="1249"/>
      <c r="C222" s="1248"/>
      <c r="D222" s="1248"/>
      <c r="E222" s="1248"/>
    </row>
    <row r="223" spans="1:5" ht="15.75" hidden="1" thickBot="1" x14ac:dyDescent="0.3">
      <c r="A223" s="1250"/>
      <c r="B223" s="1249"/>
      <c r="C223" s="1248"/>
      <c r="D223" s="1248"/>
      <c r="E223" s="1248"/>
    </row>
    <row r="224" spans="1:5" ht="15.75" hidden="1" thickBot="1" x14ac:dyDescent="0.3">
      <c r="A224" s="1250"/>
      <c r="B224" s="1249"/>
      <c r="C224" s="1248"/>
      <c r="D224" s="1248"/>
      <c r="E224" s="1248"/>
    </row>
    <row r="225" spans="1:5" ht="15.75" hidden="1" thickBot="1" x14ac:dyDescent="0.3">
      <c r="A225" s="2314"/>
      <c r="B225" s="2315"/>
      <c r="C225" s="2315"/>
      <c r="D225" s="2315"/>
      <c r="E225" s="2316"/>
    </row>
    <row r="226" spans="1:5" hidden="1" x14ac:dyDescent="0.25">
      <c r="A226" s="2312"/>
      <c r="B226" s="1247"/>
      <c r="C226" s="1247"/>
      <c r="D226" s="1247"/>
      <c r="E226" s="1247"/>
    </row>
    <row r="227" spans="1:5" ht="15.75" hidden="1" thickBot="1" x14ac:dyDescent="0.3">
      <c r="A227" s="2313"/>
      <c r="B227" s="1246"/>
      <c r="C227" s="1246"/>
      <c r="D227" s="1246"/>
      <c r="E227" s="1246"/>
    </row>
    <row r="228" spans="1:5" ht="15.75" hidden="1" thickBot="1" x14ac:dyDescent="0.3">
      <c r="A228" s="1238"/>
      <c r="B228" s="1264"/>
      <c r="C228" s="1264"/>
      <c r="D228" s="1264"/>
      <c r="E228" s="1264"/>
    </row>
    <row r="229" spans="1:5" ht="15.75" hidden="1" thickBot="1" x14ac:dyDescent="0.3">
      <c r="A229" s="1265"/>
      <c r="B229" s="1264"/>
      <c r="C229" s="1264"/>
      <c r="D229" s="1264"/>
      <c r="E229" s="1264"/>
    </row>
    <row r="230" spans="1:5" ht="15.75" hidden="1" thickBot="1" x14ac:dyDescent="0.3">
      <c r="A230" s="1265"/>
      <c r="B230" s="1264"/>
      <c r="C230" s="1264"/>
      <c r="D230" s="1264"/>
      <c r="E230" s="1264"/>
    </row>
    <row r="231" spans="1:5" ht="25.5" hidden="1" customHeight="1" thickBot="1" x14ac:dyDescent="0.3">
      <c r="A231" s="1265"/>
      <c r="B231" s="1264"/>
      <c r="C231" s="1264"/>
      <c r="D231" s="1264"/>
      <c r="E231" s="1264"/>
    </row>
    <row r="232" spans="1:5" ht="15.75" hidden="1" thickBot="1" x14ac:dyDescent="0.3">
      <c r="A232" s="1265"/>
      <c r="B232" s="1264"/>
      <c r="C232" s="1264"/>
      <c r="D232" s="1264"/>
      <c r="E232" s="1264"/>
    </row>
    <row r="233" spans="1:5" ht="35.25" hidden="1" customHeight="1" thickBot="1" x14ac:dyDescent="0.3">
      <c r="A233" s="1238"/>
      <c r="B233" s="1266"/>
      <c r="C233" s="1266"/>
      <c r="D233" s="1266"/>
      <c r="E233" s="1266"/>
    </row>
    <row r="234" spans="1:5" ht="15.75" hidden="1" thickBot="1" x14ac:dyDescent="0.3">
      <c r="A234" s="1265"/>
      <c r="B234" s="1266"/>
      <c r="C234" s="1266"/>
      <c r="D234" s="1266"/>
      <c r="E234" s="1266"/>
    </row>
    <row r="235" spans="1:5" ht="12.75" hidden="1" customHeight="1" thickBot="1" x14ac:dyDescent="0.3">
      <c r="A235" s="1265"/>
      <c r="B235" s="1266"/>
      <c r="C235" s="1266"/>
      <c r="D235" s="1266"/>
      <c r="E235" s="1266"/>
    </row>
    <row r="236" spans="1:5" ht="15.75" hidden="1" thickBot="1" x14ac:dyDescent="0.3">
      <c r="A236" s="1265"/>
      <c r="B236" s="1266"/>
      <c r="C236" s="1266"/>
      <c r="D236" s="1266"/>
      <c r="E236" s="1266"/>
    </row>
    <row r="237" spans="1:5" ht="15.75" hidden="1" thickBot="1" x14ac:dyDescent="0.3">
      <c r="A237" s="1265"/>
      <c r="B237" s="1266"/>
      <c r="C237" s="1266"/>
      <c r="D237" s="1266"/>
      <c r="E237" s="1266"/>
    </row>
    <row r="238" spans="1:5" hidden="1" x14ac:dyDescent="0.25">
      <c r="A238" s="1270"/>
      <c r="B238" s="1288"/>
      <c r="C238" s="1288"/>
      <c r="D238" s="1288"/>
      <c r="E238" s="1288"/>
    </row>
    <row r="239" spans="1:5" ht="30" x14ac:dyDescent="0.25">
      <c r="A239" s="1289" t="s">
        <v>145</v>
      </c>
      <c r="B239" s="1290" t="s">
        <v>1619</v>
      </c>
      <c r="C239" s="1291" t="s">
        <v>306</v>
      </c>
      <c r="D239" s="2348"/>
      <c r="E239" s="2348"/>
    </row>
    <row r="240" spans="1:5" ht="27" customHeight="1" thickBot="1" x14ac:dyDescent="0.3">
      <c r="A240" s="1250" t="s">
        <v>15</v>
      </c>
      <c r="B240" s="2349" t="s">
        <v>1618</v>
      </c>
      <c r="C240" s="2350"/>
      <c r="D240" s="2350"/>
      <c r="E240" s="2351"/>
    </row>
    <row r="241" spans="1:5" ht="15.75" thickBot="1" x14ac:dyDescent="0.3">
      <c r="A241" s="1250" t="s">
        <v>16</v>
      </c>
      <c r="B241" s="2309" t="s">
        <v>1554</v>
      </c>
      <c r="C241" s="2310"/>
      <c r="D241" s="2310"/>
      <c r="E241" s="2311"/>
    </row>
    <row r="242" spans="1:5" x14ac:dyDescent="0.25">
      <c r="A242" s="2312"/>
      <c r="B242" s="1247">
        <v>2019</v>
      </c>
      <c r="C242" s="1247">
        <v>2020</v>
      </c>
      <c r="D242" s="1247">
        <v>2021</v>
      </c>
      <c r="E242" s="1247">
        <v>2022</v>
      </c>
    </row>
    <row r="243" spans="1:5" ht="15.75" thickBot="1" x14ac:dyDescent="0.3">
      <c r="A243" s="2313"/>
      <c r="B243" s="1246" t="s">
        <v>8</v>
      </c>
      <c r="C243" s="1246" t="s">
        <v>9</v>
      </c>
      <c r="D243" s="1246" t="s">
        <v>9</v>
      </c>
      <c r="E243" s="1246" t="s">
        <v>9</v>
      </c>
    </row>
    <row r="244" spans="1:5" ht="15.75" thickBot="1" x14ac:dyDescent="0.3">
      <c r="A244" s="1250" t="s">
        <v>17</v>
      </c>
      <c r="B244" s="1249"/>
      <c r="C244" s="1249">
        <v>1</v>
      </c>
      <c r="D244" s="1249">
        <v>1</v>
      </c>
      <c r="E244" s="1249">
        <v>1</v>
      </c>
    </row>
    <row r="245" spans="1:5" ht="15.75" thickBot="1" x14ac:dyDescent="0.3">
      <c r="A245" s="1250" t="s">
        <v>18</v>
      </c>
      <c r="B245" s="1251"/>
      <c r="C245" s="1251">
        <v>140000</v>
      </c>
      <c r="D245" s="1251">
        <v>140000</v>
      </c>
      <c r="E245" s="1251">
        <f>468000-C245-D245</f>
        <v>188000</v>
      </c>
    </row>
    <row r="246" spans="1:5" ht="15.75" thickBot="1" x14ac:dyDescent="0.3">
      <c r="A246" s="1250" t="s">
        <v>19</v>
      </c>
      <c r="B246" s="1251"/>
      <c r="C246" s="1251">
        <v>140000</v>
      </c>
      <c r="D246" s="1251">
        <v>140000</v>
      </c>
      <c r="E246" s="1251">
        <v>188000</v>
      </c>
    </row>
    <row r="247" spans="1:5" ht="15.75" thickBot="1" x14ac:dyDescent="0.3">
      <c r="A247" s="1250" t="s">
        <v>20</v>
      </c>
      <c r="B247" s="1249" t="s">
        <v>21</v>
      </c>
      <c r="C247" s="1248" t="e">
        <f t="shared" ref="C247:E249" si="7">C244/B244-1</f>
        <v>#DIV/0!</v>
      </c>
      <c r="D247" s="1248">
        <f t="shared" si="7"/>
        <v>0</v>
      </c>
      <c r="E247" s="1248">
        <f t="shared" si="7"/>
        <v>0</v>
      </c>
    </row>
    <row r="248" spans="1:5" ht="15.75" thickBot="1" x14ac:dyDescent="0.3">
      <c r="A248" s="1250" t="s">
        <v>22</v>
      </c>
      <c r="B248" s="1249" t="s">
        <v>21</v>
      </c>
      <c r="C248" s="1248" t="e">
        <f t="shared" si="7"/>
        <v>#DIV/0!</v>
      </c>
      <c r="D248" s="1248">
        <f t="shared" si="7"/>
        <v>0</v>
      </c>
      <c r="E248" s="1248">
        <f t="shared" si="7"/>
        <v>0.34285714285714275</v>
      </c>
    </row>
    <row r="249" spans="1:5" ht="15.75" thickBot="1" x14ac:dyDescent="0.3">
      <c r="A249" s="1250" t="s">
        <v>23</v>
      </c>
      <c r="B249" s="1249" t="s">
        <v>21</v>
      </c>
      <c r="C249" s="1248" t="e">
        <f t="shared" si="7"/>
        <v>#DIV/0!</v>
      </c>
      <c r="D249" s="1248">
        <f t="shared" si="7"/>
        <v>0</v>
      </c>
      <c r="E249" s="1248">
        <f t="shared" si="7"/>
        <v>0.34285714285714275</v>
      </c>
    </row>
    <row r="250" spans="1:5" ht="15.75" customHeight="1" thickBot="1" x14ac:dyDescent="0.3">
      <c r="A250" s="2314" t="s">
        <v>1617</v>
      </c>
      <c r="B250" s="2315"/>
      <c r="C250" s="2315"/>
      <c r="D250" s="2315"/>
      <c r="E250" s="2316"/>
    </row>
    <row r="251" spans="1:5" x14ac:dyDescent="0.25">
      <c r="A251" s="2312"/>
      <c r="B251" s="1247">
        <v>2019</v>
      </c>
      <c r="C251" s="1247">
        <v>2020</v>
      </c>
      <c r="D251" s="1247">
        <v>2021</v>
      </c>
      <c r="E251" s="1247">
        <v>2022</v>
      </c>
    </row>
    <row r="252" spans="1:5" ht="15.75" thickBot="1" x14ac:dyDescent="0.3">
      <c r="A252" s="2313"/>
      <c r="B252" s="1246" t="s">
        <v>8</v>
      </c>
      <c r="C252" s="1246" t="s">
        <v>9</v>
      </c>
      <c r="D252" s="1246" t="s">
        <v>9</v>
      </c>
      <c r="E252" s="1246" t="s">
        <v>9</v>
      </c>
    </row>
    <row r="253" spans="1:5" ht="15.75" thickBot="1" x14ac:dyDescent="0.3">
      <c r="A253" s="1238" t="s">
        <v>42</v>
      </c>
      <c r="B253" s="1264">
        <f>B254+B255+B256+B257</f>
        <v>0</v>
      </c>
      <c r="C253" s="1264">
        <f>C254+C255+C256+C257</f>
        <v>0</v>
      </c>
      <c r="D253" s="1264">
        <f>D254+D255+D256+D257</f>
        <v>0</v>
      </c>
      <c r="E253" s="1264">
        <f>E254+E255+E256+E257</f>
        <v>0</v>
      </c>
    </row>
    <row r="254" spans="1:5" ht="15.75" thickBot="1" x14ac:dyDescent="0.3">
      <c r="A254" s="1265" t="s">
        <v>296</v>
      </c>
      <c r="B254" s="1264"/>
      <c r="C254" s="1264"/>
      <c r="D254" s="1264"/>
      <c r="E254" s="1264"/>
    </row>
    <row r="255" spans="1:5" ht="15.75" thickBot="1" x14ac:dyDescent="0.3">
      <c r="A255" s="1265" t="s">
        <v>311</v>
      </c>
      <c r="B255" s="1264"/>
      <c r="C255" s="1264"/>
      <c r="D255" s="1264"/>
      <c r="E255" s="1264"/>
    </row>
    <row r="256" spans="1:5" ht="15.75" thickBot="1" x14ac:dyDescent="0.3">
      <c r="A256" s="1265" t="s">
        <v>312</v>
      </c>
      <c r="B256" s="1264"/>
      <c r="C256" s="1264"/>
      <c r="D256" s="1264"/>
      <c r="E256" s="1264"/>
    </row>
    <row r="257" spans="1:5" ht="15.75" thickBot="1" x14ac:dyDescent="0.3">
      <c r="A257" s="1265" t="s">
        <v>313</v>
      </c>
      <c r="B257" s="1264"/>
      <c r="C257" s="1264"/>
      <c r="D257" s="1264"/>
      <c r="E257" s="1264"/>
    </row>
    <row r="258" spans="1:5" ht="15.75" thickBot="1" x14ac:dyDescent="0.3">
      <c r="A258" s="1238" t="s">
        <v>43</v>
      </c>
      <c r="B258" s="1266">
        <f>B259+B260+B261+B262</f>
        <v>0</v>
      </c>
      <c r="C258" s="1266">
        <f>C259+C260+C261+C262</f>
        <v>140000</v>
      </c>
      <c r="D258" s="1266">
        <f>D259+D260+D261+D262</f>
        <v>140000</v>
      </c>
      <c r="E258" s="1266">
        <f>E259+E260+E261+E262</f>
        <v>188000</v>
      </c>
    </row>
    <row r="259" spans="1:5" ht="15.75" thickBot="1" x14ac:dyDescent="0.3">
      <c r="A259" s="1265" t="s">
        <v>296</v>
      </c>
      <c r="B259" s="1264"/>
      <c r="C259" s="1266">
        <v>140000</v>
      </c>
      <c r="D259" s="1264">
        <v>140000</v>
      </c>
      <c r="E259" s="1264">
        <v>188000</v>
      </c>
    </row>
    <row r="260" spans="1:5" ht="15.75" thickBot="1" x14ac:dyDescent="0.3">
      <c r="A260" s="1265" t="s">
        <v>311</v>
      </c>
      <c r="B260" s="1266"/>
      <c r="C260" s="1264"/>
      <c r="D260" s="1264"/>
      <c r="E260" s="1264"/>
    </row>
    <row r="261" spans="1:5" ht="15.75" thickBot="1" x14ac:dyDescent="0.3">
      <c r="A261" s="1265" t="s">
        <v>312</v>
      </c>
      <c r="B261" s="1266"/>
      <c r="C261" s="1264"/>
      <c r="D261" s="1264"/>
      <c r="E261" s="1264"/>
    </row>
    <row r="262" spans="1:5" ht="15.75" thickBot="1" x14ac:dyDescent="0.3">
      <c r="A262" s="1265" t="s">
        <v>313</v>
      </c>
      <c r="B262" s="1266"/>
      <c r="C262" s="1264">
        <f>-12000+12000</f>
        <v>0</v>
      </c>
      <c r="D262" s="1264"/>
      <c r="E262" s="1264"/>
    </row>
    <row r="263" spans="1:5" ht="15.75" thickBot="1" x14ac:dyDescent="0.3">
      <c r="A263" s="1270" t="s">
        <v>71</v>
      </c>
      <c r="B263" s="1266">
        <f>B253+B258</f>
        <v>0</v>
      </c>
      <c r="C263" s="1266">
        <f>C253+C258</f>
        <v>140000</v>
      </c>
      <c r="D263" s="1266">
        <f>D253+D258</f>
        <v>140000</v>
      </c>
      <c r="E263" s="1266">
        <f>E253+E258</f>
        <v>188000</v>
      </c>
    </row>
    <row r="264" spans="1:5" ht="45.75" thickBot="1" x14ac:dyDescent="0.3">
      <c r="A264" s="1263" t="s">
        <v>159</v>
      </c>
      <c r="B264" s="1275" t="s">
        <v>1616</v>
      </c>
      <c r="C264" s="1292" t="s">
        <v>306</v>
      </c>
      <c r="D264" s="2417"/>
      <c r="E264" s="2418"/>
    </row>
    <row r="265" spans="1:5" ht="117" customHeight="1" thickBot="1" x14ac:dyDescent="0.3">
      <c r="A265" s="1250" t="s">
        <v>15</v>
      </c>
      <c r="B265" s="2353" t="s">
        <v>1615</v>
      </c>
      <c r="C265" s="2355"/>
      <c r="D265" s="2355"/>
      <c r="E265" s="2356"/>
    </row>
    <row r="266" spans="1:5" ht="15.75" thickBot="1" x14ac:dyDescent="0.3">
      <c r="A266" s="1250" t="s">
        <v>16</v>
      </c>
      <c r="B266" s="2309" t="s">
        <v>1554</v>
      </c>
      <c r="C266" s="2310"/>
      <c r="D266" s="2310"/>
      <c r="E266" s="2311"/>
    </row>
    <row r="267" spans="1:5" x14ac:dyDescent="0.25">
      <c r="A267" s="2312"/>
      <c r="B267" s="1247">
        <v>2019</v>
      </c>
      <c r="C267" s="1247">
        <v>2020</v>
      </c>
      <c r="D267" s="1247">
        <v>2021</v>
      </c>
      <c r="E267" s="1247">
        <v>2022</v>
      </c>
    </row>
    <row r="268" spans="1:5" ht="15.75" thickBot="1" x14ac:dyDescent="0.3">
      <c r="A268" s="2313"/>
      <c r="B268" s="1246" t="s">
        <v>8</v>
      </c>
      <c r="C268" s="1246" t="s">
        <v>9</v>
      </c>
      <c r="D268" s="1246" t="s">
        <v>9</v>
      </c>
      <c r="E268" s="1246" t="s">
        <v>9</v>
      </c>
    </row>
    <row r="269" spans="1:5" ht="12.75" customHeight="1" thickBot="1" x14ac:dyDescent="0.3">
      <c r="A269" s="1250" t="s">
        <v>17</v>
      </c>
      <c r="B269" s="1249"/>
      <c r="C269" s="1249">
        <v>1</v>
      </c>
      <c r="D269" s="1249">
        <v>1</v>
      </c>
      <c r="E269" s="1249">
        <v>1</v>
      </c>
    </row>
    <row r="270" spans="1:5" ht="9" customHeight="1" thickBot="1" x14ac:dyDescent="0.3">
      <c r="A270" s="1250" t="s">
        <v>18</v>
      </c>
      <c r="B270" s="1251"/>
      <c r="C270" s="1251">
        <f>C288</f>
        <v>266800</v>
      </c>
      <c r="D270" s="1251">
        <f>D288</f>
        <v>100000</v>
      </c>
      <c r="E270" s="1251">
        <f>E288</f>
        <v>100000</v>
      </c>
    </row>
    <row r="271" spans="1:5" ht="15.75" thickBot="1" x14ac:dyDescent="0.3">
      <c r="A271" s="1250" t="s">
        <v>19</v>
      </c>
      <c r="B271" s="1251"/>
      <c r="C271" s="1251">
        <f>C270/C269</f>
        <v>266800</v>
      </c>
      <c r="D271" s="1251">
        <f>D270/D269</f>
        <v>100000</v>
      </c>
      <c r="E271" s="1251">
        <f>E270/E269</f>
        <v>100000</v>
      </c>
    </row>
    <row r="272" spans="1:5" ht="15.75" thickBot="1" x14ac:dyDescent="0.3">
      <c r="A272" s="1250" t="s">
        <v>20</v>
      </c>
      <c r="B272" s="1249" t="s">
        <v>21</v>
      </c>
      <c r="C272" s="1248" t="e">
        <f t="shared" ref="C272:E274" si="8">C269/B269-1</f>
        <v>#DIV/0!</v>
      </c>
      <c r="D272" s="1248">
        <f t="shared" si="8"/>
        <v>0</v>
      </c>
      <c r="E272" s="1248">
        <f t="shared" si="8"/>
        <v>0</v>
      </c>
    </row>
    <row r="273" spans="1:5" ht="15.75" thickBot="1" x14ac:dyDescent="0.3">
      <c r="A273" s="1250" t="s">
        <v>22</v>
      </c>
      <c r="B273" s="1249" t="s">
        <v>21</v>
      </c>
      <c r="C273" s="1248" t="e">
        <f t="shared" si="8"/>
        <v>#DIV/0!</v>
      </c>
      <c r="D273" s="1248">
        <f t="shared" si="8"/>
        <v>-0.62518740629685166</v>
      </c>
      <c r="E273" s="1248">
        <f t="shared" si="8"/>
        <v>0</v>
      </c>
    </row>
    <row r="274" spans="1:5" ht="15.75" thickBot="1" x14ac:dyDescent="0.3">
      <c r="A274" s="1250" t="s">
        <v>23</v>
      </c>
      <c r="B274" s="1249" t="s">
        <v>21</v>
      </c>
      <c r="C274" s="1248" t="e">
        <f t="shared" si="8"/>
        <v>#DIV/0!</v>
      </c>
      <c r="D274" s="1248">
        <f t="shared" si="8"/>
        <v>-0.62518740629685166</v>
      </c>
      <c r="E274" s="1248">
        <f t="shared" si="8"/>
        <v>0</v>
      </c>
    </row>
    <row r="275" spans="1:5" ht="15.75" thickBot="1" x14ac:dyDescent="0.3">
      <c r="A275" s="2314" t="s">
        <v>1614</v>
      </c>
      <c r="B275" s="2315"/>
      <c r="C275" s="2315"/>
      <c r="D275" s="2315"/>
      <c r="E275" s="2316"/>
    </row>
    <row r="276" spans="1:5" x14ac:dyDescent="0.25">
      <c r="A276" s="2312"/>
      <c r="B276" s="1247">
        <v>2019</v>
      </c>
      <c r="C276" s="1247">
        <v>2020</v>
      </c>
      <c r="D276" s="1247">
        <v>2021</v>
      </c>
      <c r="E276" s="1247">
        <v>2022</v>
      </c>
    </row>
    <row r="277" spans="1:5" ht="15.75" thickBot="1" x14ac:dyDescent="0.3">
      <c r="A277" s="2313"/>
      <c r="B277" s="1246" t="s">
        <v>8</v>
      </c>
      <c r="C277" s="1246" t="s">
        <v>9</v>
      </c>
      <c r="D277" s="1246" t="s">
        <v>9</v>
      </c>
      <c r="E277" s="1246" t="s">
        <v>9</v>
      </c>
    </row>
    <row r="278" spans="1:5" ht="15.75" thickBot="1" x14ac:dyDescent="0.3">
      <c r="A278" s="1238" t="s">
        <v>42</v>
      </c>
      <c r="B278" s="1264"/>
      <c r="C278" s="1264">
        <f>C279+C280+C281+C282</f>
        <v>0</v>
      </c>
      <c r="D278" s="1264">
        <f>D279+D280+D281+D282</f>
        <v>0</v>
      </c>
      <c r="E278" s="1264">
        <f>E279+E280+E281+E282</f>
        <v>0</v>
      </c>
    </row>
    <row r="279" spans="1:5" ht="15.75" thickBot="1" x14ac:dyDescent="0.3">
      <c r="A279" s="1265" t="s">
        <v>296</v>
      </c>
      <c r="B279" s="1264"/>
      <c r="C279" s="1264"/>
      <c r="D279" s="1264"/>
      <c r="E279" s="1264"/>
    </row>
    <row r="280" spans="1:5" ht="15.75" thickBot="1" x14ac:dyDescent="0.3">
      <c r="A280" s="1265" t="s">
        <v>311</v>
      </c>
      <c r="B280" s="1264"/>
      <c r="C280" s="1264"/>
      <c r="D280" s="1264"/>
      <c r="E280" s="1264"/>
    </row>
    <row r="281" spans="1:5" ht="15.75" thickBot="1" x14ac:dyDescent="0.3">
      <c r="A281" s="1265" t="s">
        <v>312</v>
      </c>
      <c r="B281" s="1264"/>
      <c r="C281" s="1264"/>
      <c r="D281" s="1264"/>
      <c r="E281" s="1264"/>
    </row>
    <row r="282" spans="1:5" ht="15.75" thickBot="1" x14ac:dyDescent="0.3">
      <c r="A282" s="1265" t="s">
        <v>313</v>
      </c>
      <c r="B282" s="1264"/>
      <c r="C282" s="1264"/>
      <c r="D282" s="1264"/>
      <c r="E282" s="1264"/>
    </row>
    <row r="283" spans="1:5" ht="21" customHeight="1" thickBot="1" x14ac:dyDescent="0.3">
      <c r="A283" s="1238" t="s">
        <v>43</v>
      </c>
      <c r="B283" s="1266">
        <f>B284+B285+B286+B287</f>
        <v>0</v>
      </c>
      <c r="C283" s="1266">
        <f>C284+C285+C286+C287</f>
        <v>266800</v>
      </c>
      <c r="D283" s="1266">
        <f>D284+D285+D286+D287</f>
        <v>100000</v>
      </c>
      <c r="E283" s="1266">
        <f>E284+E285+E286+E287</f>
        <v>100000</v>
      </c>
    </row>
    <row r="284" spans="1:5" ht="15.75" thickBot="1" x14ac:dyDescent="0.3">
      <c r="A284" s="1265" t="s">
        <v>296</v>
      </c>
      <c r="B284" s="1264"/>
      <c r="C284" s="1264">
        <v>266800</v>
      </c>
      <c r="D284" s="1264">
        <v>100000</v>
      </c>
      <c r="E284" s="1264">
        <v>100000</v>
      </c>
    </row>
    <row r="285" spans="1:5" ht="15.75" thickBot="1" x14ac:dyDescent="0.3">
      <c r="A285" s="1265" t="s">
        <v>311</v>
      </c>
      <c r="B285" s="1266"/>
      <c r="C285" s="1264"/>
      <c r="D285" s="1264"/>
      <c r="E285" s="1264"/>
    </row>
    <row r="286" spans="1:5" ht="15.75" thickBot="1" x14ac:dyDescent="0.3">
      <c r="A286" s="1265" t="s">
        <v>312</v>
      </c>
      <c r="B286" s="1266"/>
      <c r="C286" s="1264"/>
      <c r="D286" s="1264"/>
      <c r="E286" s="1264"/>
    </row>
    <row r="287" spans="1:5" ht="15.75" thickBot="1" x14ac:dyDescent="0.3">
      <c r="A287" s="1265" t="s">
        <v>313</v>
      </c>
      <c r="B287" s="1266"/>
      <c r="C287" s="1264"/>
      <c r="D287" s="1264"/>
      <c r="E287" s="1264"/>
    </row>
    <row r="288" spans="1:5" ht="15.75" thickBot="1" x14ac:dyDescent="0.3">
      <c r="A288" s="1282" t="s">
        <v>1467</v>
      </c>
      <c r="B288" s="1266">
        <f>B278+B283</f>
        <v>0</v>
      </c>
      <c r="C288" s="1266">
        <f>C278+C283</f>
        <v>266800</v>
      </c>
      <c r="D288" s="1266">
        <f>D278+D283</f>
        <v>100000</v>
      </c>
      <c r="E288" s="1266">
        <f>E278+E283</f>
        <v>100000</v>
      </c>
    </row>
    <row r="289" spans="1:5" ht="15.75" thickBot="1" x14ac:dyDescent="0.3">
      <c r="A289" s="1281" t="s">
        <v>56</v>
      </c>
      <c r="B289" s="2329" t="s">
        <v>1613</v>
      </c>
      <c r="C289" s="2330"/>
      <c r="D289" s="2330"/>
      <c r="E289" s="2331"/>
    </row>
    <row r="290" spans="1:5" ht="60.75" thickBot="1" x14ac:dyDescent="0.3">
      <c r="A290" s="1293" t="s">
        <v>161</v>
      </c>
      <c r="B290" s="1293" t="s">
        <v>1613</v>
      </c>
      <c r="C290" s="1294" t="s">
        <v>306</v>
      </c>
      <c r="D290" s="2395"/>
      <c r="E290" s="2395"/>
    </row>
    <row r="291" spans="1:5" ht="15.75" thickBot="1" x14ac:dyDescent="0.3">
      <c r="A291" s="1277"/>
      <c r="B291" s="2319"/>
      <c r="C291" s="2320"/>
      <c r="D291" s="2321"/>
      <c r="E291" s="2322"/>
    </row>
    <row r="292" spans="1:5" ht="126" customHeight="1" thickBot="1" x14ac:dyDescent="0.3">
      <c r="A292" s="1250" t="s">
        <v>15</v>
      </c>
      <c r="B292" s="2332" t="s">
        <v>1612</v>
      </c>
      <c r="C292" s="2333"/>
      <c r="D292" s="2333"/>
      <c r="E292" s="2334"/>
    </row>
    <row r="293" spans="1:5" ht="15.75" thickBot="1" x14ac:dyDescent="0.3">
      <c r="A293" s="1250" t="s">
        <v>16</v>
      </c>
      <c r="B293" s="2309" t="s">
        <v>1554</v>
      </c>
      <c r="C293" s="2310"/>
      <c r="D293" s="2310"/>
      <c r="E293" s="2311"/>
    </row>
    <row r="294" spans="1:5" x14ac:dyDescent="0.25">
      <c r="A294" s="2312"/>
      <c r="B294" s="1247">
        <v>2019</v>
      </c>
      <c r="C294" s="1247">
        <v>2020</v>
      </c>
      <c r="D294" s="1247">
        <v>2021</v>
      </c>
      <c r="E294" s="1247">
        <v>2022</v>
      </c>
    </row>
    <row r="295" spans="1:5" ht="15.75" thickBot="1" x14ac:dyDescent="0.3">
      <c r="A295" s="2313"/>
      <c r="B295" s="1246" t="s">
        <v>8</v>
      </c>
      <c r="C295" s="1246" t="s">
        <v>9</v>
      </c>
      <c r="D295" s="1246" t="s">
        <v>9</v>
      </c>
      <c r="E295" s="1246" t="s">
        <v>9</v>
      </c>
    </row>
    <row r="296" spans="1:5" ht="15.75" thickBot="1" x14ac:dyDescent="0.3">
      <c r="A296" s="1250" t="s">
        <v>17</v>
      </c>
      <c r="B296" s="1251"/>
      <c r="C296" s="1251">
        <v>1</v>
      </c>
      <c r="D296" s="1251">
        <v>1</v>
      </c>
      <c r="E296" s="1251">
        <v>0</v>
      </c>
    </row>
    <row r="297" spans="1:5" ht="15.75" thickBot="1" x14ac:dyDescent="0.3">
      <c r="A297" s="1250" t="s">
        <v>18</v>
      </c>
      <c r="B297" s="1251"/>
      <c r="C297" s="1251">
        <f>C315</f>
        <v>47767</v>
      </c>
      <c r="D297" s="1251">
        <f>D315</f>
        <v>40000</v>
      </c>
      <c r="E297" s="1251">
        <f>E315</f>
        <v>0</v>
      </c>
    </row>
    <row r="298" spans="1:5" ht="15.75" thickBot="1" x14ac:dyDescent="0.3">
      <c r="A298" s="1250" t="s">
        <v>19</v>
      </c>
      <c r="B298" s="1251"/>
      <c r="C298" s="1251">
        <f>C297/C296</f>
        <v>47767</v>
      </c>
      <c r="D298" s="1251">
        <f>D297/D296</f>
        <v>40000</v>
      </c>
      <c r="E298" s="1251" t="e">
        <f>E297/E296</f>
        <v>#DIV/0!</v>
      </c>
    </row>
    <row r="299" spans="1:5" ht="15.75" thickBot="1" x14ac:dyDescent="0.3">
      <c r="A299" s="1250" t="s">
        <v>20</v>
      </c>
      <c r="B299" s="1249" t="s">
        <v>21</v>
      </c>
      <c r="C299" s="1248" t="e">
        <f t="shared" ref="C299:E301" si="9">C296/B296-1</f>
        <v>#DIV/0!</v>
      </c>
      <c r="D299" s="1248">
        <f t="shared" si="9"/>
        <v>0</v>
      </c>
      <c r="E299" s="1248">
        <f t="shared" si="9"/>
        <v>-1</v>
      </c>
    </row>
    <row r="300" spans="1:5" ht="15.75" thickBot="1" x14ac:dyDescent="0.3">
      <c r="A300" s="1250" t="s">
        <v>22</v>
      </c>
      <c r="B300" s="1249" t="s">
        <v>21</v>
      </c>
      <c r="C300" s="1248" t="e">
        <f t="shared" si="9"/>
        <v>#DIV/0!</v>
      </c>
      <c r="D300" s="1248">
        <f t="shared" si="9"/>
        <v>-0.16260179621914705</v>
      </c>
      <c r="E300" s="1248">
        <f t="shared" si="9"/>
        <v>-1</v>
      </c>
    </row>
    <row r="301" spans="1:5" ht="15.75" thickBot="1" x14ac:dyDescent="0.3">
      <c r="A301" s="1250" t="s">
        <v>23</v>
      </c>
      <c r="B301" s="1249" t="s">
        <v>21</v>
      </c>
      <c r="C301" s="1248" t="e">
        <f t="shared" si="9"/>
        <v>#DIV/0!</v>
      </c>
      <c r="D301" s="1248">
        <f t="shared" si="9"/>
        <v>-0.16260179621914705</v>
      </c>
      <c r="E301" s="1248" t="e">
        <f t="shared" si="9"/>
        <v>#DIV/0!</v>
      </c>
    </row>
    <row r="302" spans="1:5" ht="15.75" thickBot="1" x14ac:dyDescent="0.3">
      <c r="A302" s="2314" t="s">
        <v>1611</v>
      </c>
      <c r="B302" s="2315"/>
      <c r="C302" s="2315"/>
      <c r="D302" s="2315"/>
      <c r="E302" s="2316"/>
    </row>
    <row r="303" spans="1:5" x14ac:dyDescent="0.25">
      <c r="A303" s="2312"/>
      <c r="B303" s="1247">
        <v>2019</v>
      </c>
      <c r="C303" s="1247">
        <v>2020</v>
      </c>
      <c r="D303" s="1247">
        <v>2021</v>
      </c>
      <c r="E303" s="1247">
        <v>2022</v>
      </c>
    </row>
    <row r="304" spans="1:5" ht="15.75" thickBot="1" x14ac:dyDescent="0.3">
      <c r="A304" s="2313"/>
      <c r="B304" s="1246" t="s">
        <v>8</v>
      </c>
      <c r="C304" s="1246" t="s">
        <v>9</v>
      </c>
      <c r="D304" s="1246" t="s">
        <v>9</v>
      </c>
      <c r="E304" s="1246" t="s">
        <v>9</v>
      </c>
    </row>
    <row r="305" spans="1:5" ht="15.75" thickBot="1" x14ac:dyDescent="0.3">
      <c r="A305" s="1238" t="s">
        <v>42</v>
      </c>
      <c r="B305" s="1264">
        <f>B306+B307+B308+B309</f>
        <v>0</v>
      </c>
      <c r="C305" s="1264">
        <f>C306+C307+C308+C309</f>
        <v>0</v>
      </c>
      <c r="D305" s="1264">
        <f>D306+D307+D308+D309</f>
        <v>0</v>
      </c>
      <c r="E305" s="1264">
        <f>E306+E307+E308+E309</f>
        <v>0</v>
      </c>
    </row>
    <row r="306" spans="1:5" ht="15.75" customHeight="1" thickBot="1" x14ac:dyDescent="0.3">
      <c r="A306" s="1265" t="s">
        <v>296</v>
      </c>
      <c r="B306" s="1264"/>
      <c r="C306" s="1264"/>
      <c r="D306" s="1264"/>
      <c r="E306" s="1264"/>
    </row>
    <row r="307" spans="1:5" ht="15.75" thickBot="1" x14ac:dyDescent="0.3">
      <c r="A307" s="1265" t="s">
        <v>311</v>
      </c>
      <c r="B307" s="1264"/>
      <c r="C307" s="1264"/>
      <c r="D307" s="1264"/>
      <c r="E307" s="1264"/>
    </row>
    <row r="308" spans="1:5" ht="15.75" thickBot="1" x14ac:dyDescent="0.3">
      <c r="A308" s="1265" t="s">
        <v>312</v>
      </c>
      <c r="B308" s="1264"/>
      <c r="C308" s="1264"/>
      <c r="D308" s="1264"/>
      <c r="E308" s="1264"/>
    </row>
    <row r="309" spans="1:5" ht="15.75" thickBot="1" x14ac:dyDescent="0.3">
      <c r="A309" s="1265" t="s">
        <v>313</v>
      </c>
      <c r="B309" s="1264"/>
      <c r="C309" s="1264"/>
      <c r="D309" s="1264"/>
      <c r="E309" s="1264"/>
    </row>
    <row r="310" spans="1:5" ht="15.75" thickBot="1" x14ac:dyDescent="0.3">
      <c r="A310" s="1238" t="s">
        <v>43</v>
      </c>
      <c r="B310" s="1266"/>
      <c r="C310" s="1266">
        <f>C311+C312+C313+C314</f>
        <v>47767</v>
      </c>
      <c r="D310" s="1266">
        <f>D311+D312+D313+D314</f>
        <v>40000</v>
      </c>
      <c r="E310" s="1266">
        <f>E311+E312+E313+E314</f>
        <v>0</v>
      </c>
    </row>
    <row r="311" spans="1:5" ht="15.75" thickBot="1" x14ac:dyDescent="0.3">
      <c r="A311" s="1265" t="s">
        <v>296</v>
      </c>
      <c r="B311" s="1266"/>
      <c r="C311" s="1264">
        <v>47767</v>
      </c>
      <c r="D311" s="1264">
        <v>40000</v>
      </c>
      <c r="E311" s="1264">
        <v>0</v>
      </c>
    </row>
    <row r="312" spans="1:5" ht="15.75" thickBot="1" x14ac:dyDescent="0.3">
      <c r="A312" s="1265" t="s">
        <v>311</v>
      </c>
      <c r="B312" s="1266"/>
      <c r="C312" s="1264"/>
      <c r="D312" s="1264"/>
      <c r="E312" s="1264"/>
    </row>
    <row r="313" spans="1:5" ht="15.75" thickBot="1" x14ac:dyDescent="0.3">
      <c r="A313" s="1265" t="s">
        <v>312</v>
      </c>
      <c r="B313" s="1266"/>
      <c r="C313" s="1264"/>
      <c r="D313" s="1264"/>
      <c r="E313" s="1264"/>
    </row>
    <row r="314" spans="1:5" ht="15.75" thickBot="1" x14ac:dyDescent="0.3">
      <c r="A314" s="1265" t="s">
        <v>313</v>
      </c>
      <c r="B314" s="1266"/>
      <c r="C314" s="1264"/>
      <c r="D314" s="1264"/>
      <c r="E314" s="1264"/>
    </row>
    <row r="315" spans="1:5" ht="15.75" thickBot="1" x14ac:dyDescent="0.3">
      <c r="A315" s="1282" t="s">
        <v>163</v>
      </c>
      <c r="B315" s="1266">
        <f>B305+B310</f>
        <v>0</v>
      </c>
      <c r="C315" s="1266">
        <f>C305+C310</f>
        <v>47767</v>
      </c>
      <c r="D315" s="1266">
        <f>D305+D310</f>
        <v>40000</v>
      </c>
      <c r="E315" s="1266">
        <f>E305+E310</f>
        <v>0</v>
      </c>
    </row>
    <row r="316" spans="1:5" ht="45.75" thickBot="1" x14ac:dyDescent="0.3">
      <c r="A316" s="1263" t="s">
        <v>798</v>
      </c>
      <c r="B316" s="1263" t="s">
        <v>1610</v>
      </c>
      <c r="C316" s="1292" t="s">
        <v>306</v>
      </c>
      <c r="D316" s="2360"/>
      <c r="E316" s="2361"/>
    </row>
    <row r="317" spans="1:5" ht="132.75" customHeight="1" thickBot="1" x14ac:dyDescent="0.3">
      <c r="A317" s="1250" t="s">
        <v>15</v>
      </c>
      <c r="B317" s="2342" t="s">
        <v>1609</v>
      </c>
      <c r="C317" s="2344"/>
      <c r="D317" s="2344"/>
      <c r="E317" s="2345"/>
    </row>
    <row r="318" spans="1:5" ht="15.75" thickBot="1" x14ac:dyDescent="0.3">
      <c r="A318" s="1250" t="s">
        <v>16</v>
      </c>
      <c r="B318" s="2309" t="s">
        <v>1554</v>
      </c>
      <c r="C318" s="2310"/>
      <c r="D318" s="2310"/>
      <c r="E318" s="2311"/>
    </row>
    <row r="319" spans="1:5" x14ac:dyDescent="0.25">
      <c r="A319" s="2312"/>
      <c r="B319" s="1247">
        <v>2019</v>
      </c>
      <c r="C319" s="1247">
        <v>2020</v>
      </c>
      <c r="D319" s="1247">
        <v>2021</v>
      </c>
      <c r="E319" s="1247">
        <v>2022</v>
      </c>
    </row>
    <row r="320" spans="1:5" ht="15.75" thickBot="1" x14ac:dyDescent="0.3">
      <c r="A320" s="2313"/>
      <c r="B320" s="1246" t="s">
        <v>8</v>
      </c>
      <c r="C320" s="1246" t="s">
        <v>9</v>
      </c>
      <c r="D320" s="1246" t="s">
        <v>9</v>
      </c>
      <c r="E320" s="1246" t="s">
        <v>9</v>
      </c>
    </row>
    <row r="321" spans="1:5" ht="15.75" thickBot="1" x14ac:dyDescent="0.3">
      <c r="A321" s="1250" t="s">
        <v>17</v>
      </c>
      <c r="B321" s="1249"/>
      <c r="C321" s="1249">
        <v>1</v>
      </c>
      <c r="D321" s="1249">
        <v>1</v>
      </c>
      <c r="E321" s="1249">
        <v>0</v>
      </c>
    </row>
    <row r="322" spans="1:5" ht="15.75" thickBot="1" x14ac:dyDescent="0.3">
      <c r="A322" s="1250" t="s">
        <v>18</v>
      </c>
      <c r="B322" s="1251"/>
      <c r="C322" s="1251">
        <f>C340</f>
        <v>30000</v>
      </c>
      <c r="D322" s="1251">
        <f>D340</f>
        <v>47183</v>
      </c>
      <c r="E322" s="1251">
        <f>E340</f>
        <v>0</v>
      </c>
    </row>
    <row r="323" spans="1:5" ht="15.75" thickBot="1" x14ac:dyDescent="0.3">
      <c r="A323" s="1250" t="s">
        <v>19</v>
      </c>
      <c r="B323" s="1251"/>
      <c r="C323" s="1251">
        <f>C322/C321</f>
        <v>30000</v>
      </c>
      <c r="D323" s="1251">
        <f>D322/D321</f>
        <v>47183</v>
      </c>
      <c r="E323" s="1251" t="e">
        <f>E322/E321</f>
        <v>#DIV/0!</v>
      </c>
    </row>
    <row r="324" spans="1:5" ht="15.75" thickBot="1" x14ac:dyDescent="0.3">
      <c r="A324" s="1250" t="s">
        <v>20</v>
      </c>
      <c r="B324" s="1249" t="s">
        <v>21</v>
      </c>
      <c r="C324" s="1248" t="e">
        <f t="shared" ref="C324:E326" si="10">C321/B321-1</f>
        <v>#DIV/0!</v>
      </c>
      <c r="D324" s="1248">
        <f t="shared" si="10"/>
        <v>0</v>
      </c>
      <c r="E324" s="1248">
        <f t="shared" si="10"/>
        <v>-1</v>
      </c>
    </row>
    <row r="325" spans="1:5" ht="15.75" thickBot="1" x14ac:dyDescent="0.3">
      <c r="A325" s="1250" t="s">
        <v>22</v>
      </c>
      <c r="B325" s="1249" t="s">
        <v>21</v>
      </c>
      <c r="C325" s="1248" t="e">
        <f t="shared" si="10"/>
        <v>#DIV/0!</v>
      </c>
      <c r="D325" s="1248">
        <f t="shared" si="10"/>
        <v>0.57276666666666665</v>
      </c>
      <c r="E325" s="1248">
        <f t="shared" si="10"/>
        <v>-1</v>
      </c>
    </row>
    <row r="326" spans="1:5" ht="15.75" thickBot="1" x14ac:dyDescent="0.3">
      <c r="A326" s="1250" t="s">
        <v>23</v>
      </c>
      <c r="B326" s="1249" t="s">
        <v>21</v>
      </c>
      <c r="C326" s="1248" t="e">
        <f t="shared" si="10"/>
        <v>#DIV/0!</v>
      </c>
      <c r="D326" s="1248">
        <f t="shared" si="10"/>
        <v>0.57276666666666665</v>
      </c>
      <c r="E326" s="1248" t="e">
        <f t="shared" si="10"/>
        <v>#DIV/0!</v>
      </c>
    </row>
    <row r="327" spans="1:5" ht="15.75" thickBot="1" x14ac:dyDescent="0.3">
      <c r="A327" s="2314" t="s">
        <v>1608</v>
      </c>
      <c r="B327" s="2315"/>
      <c r="C327" s="2315"/>
      <c r="D327" s="2315"/>
      <c r="E327" s="2316"/>
    </row>
    <row r="328" spans="1:5" x14ac:dyDescent="0.25">
      <c r="A328" s="2312"/>
      <c r="B328" s="1247">
        <v>2019</v>
      </c>
      <c r="C328" s="1247">
        <v>2020</v>
      </c>
      <c r="D328" s="1247">
        <v>2021</v>
      </c>
      <c r="E328" s="1247">
        <v>2022</v>
      </c>
    </row>
    <row r="329" spans="1:5" ht="15.75" thickBot="1" x14ac:dyDescent="0.3">
      <c r="A329" s="2313"/>
      <c r="B329" s="1246" t="s">
        <v>8</v>
      </c>
      <c r="C329" s="1246" t="s">
        <v>9</v>
      </c>
      <c r="D329" s="1246" t="s">
        <v>9</v>
      </c>
      <c r="E329" s="1246" t="s">
        <v>9</v>
      </c>
    </row>
    <row r="330" spans="1:5" ht="15.75" thickBot="1" x14ac:dyDescent="0.3">
      <c r="A330" s="1238" t="s">
        <v>42</v>
      </c>
      <c r="B330" s="1264">
        <f>B331+B332+B333+B334</f>
        <v>0</v>
      </c>
      <c r="C330" s="1264">
        <f>C331+C332+C333+C334</f>
        <v>0</v>
      </c>
      <c r="D330" s="1264">
        <f>D331+D332+D333+D334</f>
        <v>0</v>
      </c>
      <c r="E330" s="1264">
        <f>E331+E332+E333+E334</f>
        <v>0</v>
      </c>
    </row>
    <row r="331" spans="1:5" ht="15.75" thickBot="1" x14ac:dyDescent="0.3">
      <c r="A331" s="1265" t="s">
        <v>296</v>
      </c>
      <c r="B331" s="1264"/>
      <c r="C331" s="1264"/>
      <c r="D331" s="1264"/>
      <c r="E331" s="1264"/>
    </row>
    <row r="332" spans="1:5" ht="15.75" thickBot="1" x14ac:dyDescent="0.3">
      <c r="A332" s="1265" t="s">
        <v>311</v>
      </c>
      <c r="B332" s="1264"/>
      <c r="C332" s="1264"/>
      <c r="D332" s="1264"/>
      <c r="E332" s="1264"/>
    </row>
    <row r="333" spans="1:5" ht="15.75" thickBot="1" x14ac:dyDescent="0.3">
      <c r="A333" s="1265" t="s">
        <v>312</v>
      </c>
      <c r="B333" s="1264"/>
      <c r="C333" s="1264"/>
      <c r="D333" s="1264"/>
      <c r="E333" s="1264"/>
    </row>
    <row r="334" spans="1:5" ht="15.75" thickBot="1" x14ac:dyDescent="0.3">
      <c r="A334" s="1265" t="s">
        <v>313</v>
      </c>
      <c r="B334" s="1264"/>
      <c r="C334" s="1264"/>
      <c r="D334" s="1264"/>
      <c r="E334" s="1264"/>
    </row>
    <row r="335" spans="1:5" ht="15.75" thickBot="1" x14ac:dyDescent="0.3">
      <c r="A335" s="1238" t="s">
        <v>43</v>
      </c>
      <c r="B335" s="1266"/>
      <c r="C335" s="1266">
        <f>C336+C337+C338+C339</f>
        <v>30000</v>
      </c>
      <c r="D335" s="1266">
        <f>D336+D337+D338+D339</f>
        <v>47183</v>
      </c>
      <c r="E335" s="1266">
        <f>E336+E337+E338+E339</f>
        <v>0</v>
      </c>
    </row>
    <row r="336" spans="1:5" ht="15.75" thickBot="1" x14ac:dyDescent="0.3">
      <c r="A336" s="1265" t="s">
        <v>296</v>
      </c>
      <c r="B336" s="1266"/>
      <c r="C336" s="1264">
        <v>30000</v>
      </c>
      <c r="D336" s="1264">
        <v>47183</v>
      </c>
      <c r="E336" s="1264">
        <f>-270000+270000</f>
        <v>0</v>
      </c>
    </row>
    <row r="337" spans="1:5" ht="15.75" thickBot="1" x14ac:dyDescent="0.3">
      <c r="A337" s="1265" t="s">
        <v>311</v>
      </c>
      <c r="B337" s="1266"/>
      <c r="C337" s="1264"/>
      <c r="D337" s="1264"/>
      <c r="E337" s="1264"/>
    </row>
    <row r="338" spans="1:5" ht="15.75" thickBot="1" x14ac:dyDescent="0.3">
      <c r="A338" s="1265" t="s">
        <v>312</v>
      </c>
      <c r="B338" s="1266"/>
      <c r="C338" s="1264"/>
      <c r="D338" s="1264"/>
      <c r="E338" s="1264"/>
    </row>
    <row r="339" spans="1:5" ht="15.75" thickBot="1" x14ac:dyDescent="0.3">
      <c r="A339" s="1265" t="s">
        <v>313</v>
      </c>
      <c r="B339" s="1266"/>
      <c r="C339" s="1264"/>
      <c r="D339" s="1264"/>
      <c r="E339" s="1264"/>
    </row>
    <row r="340" spans="1:5" ht="15.75" thickBot="1" x14ac:dyDescent="0.3">
      <c r="A340" s="1282" t="s">
        <v>1501</v>
      </c>
      <c r="B340" s="1266">
        <f>B330+B335</f>
        <v>0</v>
      </c>
      <c r="C340" s="1266">
        <f>C330+C335</f>
        <v>30000</v>
      </c>
      <c r="D340" s="1266">
        <f>D330+D335</f>
        <v>47183</v>
      </c>
      <c r="E340" s="1266">
        <f>E330+E335</f>
        <v>0</v>
      </c>
    </row>
    <row r="341" spans="1:5" ht="51.75" thickBot="1" x14ac:dyDescent="0.3">
      <c r="A341" s="1263" t="s">
        <v>799</v>
      </c>
      <c r="B341" s="1295" t="s">
        <v>1607</v>
      </c>
      <c r="C341" s="1284" t="s">
        <v>306</v>
      </c>
      <c r="D341" s="2362"/>
      <c r="E341" s="2363"/>
    </row>
    <row r="342" spans="1:5" ht="84.75" customHeight="1" thickBot="1" x14ac:dyDescent="0.3">
      <c r="A342" s="1250" t="s">
        <v>15</v>
      </c>
      <c r="B342" s="2353" t="s">
        <v>1606</v>
      </c>
      <c r="C342" s="2354"/>
      <c r="D342" s="2355"/>
      <c r="E342" s="2356"/>
    </row>
    <row r="343" spans="1:5" ht="15.75" thickBot="1" x14ac:dyDescent="0.3">
      <c r="A343" s="1250" t="s">
        <v>16</v>
      </c>
      <c r="B343" s="2309" t="s">
        <v>1554</v>
      </c>
      <c r="C343" s="2310"/>
      <c r="D343" s="2310"/>
      <c r="E343" s="2311"/>
    </row>
    <row r="344" spans="1:5" x14ac:dyDescent="0.25">
      <c r="A344" s="2312"/>
      <c r="B344" s="1247">
        <v>2019</v>
      </c>
      <c r="C344" s="1247">
        <v>2020</v>
      </c>
      <c r="D344" s="1247">
        <v>2021</v>
      </c>
      <c r="E344" s="1247">
        <v>2022</v>
      </c>
    </row>
    <row r="345" spans="1:5" ht="15.75" thickBot="1" x14ac:dyDescent="0.3">
      <c r="A345" s="2313"/>
      <c r="B345" s="1246" t="s">
        <v>8</v>
      </c>
      <c r="C345" s="1246" t="s">
        <v>9</v>
      </c>
      <c r="D345" s="1246" t="s">
        <v>9</v>
      </c>
      <c r="E345" s="1246" t="s">
        <v>9</v>
      </c>
    </row>
    <row r="346" spans="1:5" ht="15.75" thickBot="1" x14ac:dyDescent="0.3">
      <c r="A346" s="1250" t="s">
        <v>17</v>
      </c>
      <c r="B346" s="1249"/>
      <c r="C346" s="1249">
        <v>1</v>
      </c>
      <c r="D346" s="1249">
        <v>1</v>
      </c>
      <c r="E346" s="1249">
        <v>0</v>
      </c>
    </row>
    <row r="347" spans="1:5" ht="15.75" thickBot="1" x14ac:dyDescent="0.3">
      <c r="A347" s="1250" t="s">
        <v>18</v>
      </c>
      <c r="B347" s="1251"/>
      <c r="C347" s="1251">
        <f>C365</f>
        <v>50000</v>
      </c>
      <c r="D347" s="1251">
        <f>D365</f>
        <v>55600</v>
      </c>
      <c r="E347" s="1251">
        <f>E365</f>
        <v>0</v>
      </c>
    </row>
    <row r="348" spans="1:5" ht="15.75" thickBot="1" x14ac:dyDescent="0.3">
      <c r="A348" s="1250" t="s">
        <v>19</v>
      </c>
      <c r="B348" s="1251"/>
      <c r="C348" s="1251">
        <f>C347/C346</f>
        <v>50000</v>
      </c>
      <c r="D348" s="1251">
        <f>D347/D346</f>
        <v>55600</v>
      </c>
      <c r="E348" s="1251" t="e">
        <f>E347/E346</f>
        <v>#DIV/0!</v>
      </c>
    </row>
    <row r="349" spans="1:5" ht="15.75" thickBot="1" x14ac:dyDescent="0.3">
      <c r="A349" s="1250" t="s">
        <v>20</v>
      </c>
      <c r="B349" s="1249" t="s">
        <v>21</v>
      </c>
      <c r="C349" s="1248" t="e">
        <f t="shared" ref="C349:E351" si="11">C346/B346-1</f>
        <v>#DIV/0!</v>
      </c>
      <c r="D349" s="1248">
        <f t="shared" si="11"/>
        <v>0</v>
      </c>
      <c r="E349" s="1248">
        <f t="shared" si="11"/>
        <v>-1</v>
      </c>
    </row>
    <row r="350" spans="1:5" ht="15.75" thickBot="1" x14ac:dyDescent="0.3">
      <c r="A350" s="1250" t="s">
        <v>22</v>
      </c>
      <c r="B350" s="1249" t="s">
        <v>21</v>
      </c>
      <c r="C350" s="1248" t="e">
        <f t="shared" si="11"/>
        <v>#DIV/0!</v>
      </c>
      <c r="D350" s="1248">
        <f t="shared" si="11"/>
        <v>0.1120000000000001</v>
      </c>
      <c r="E350" s="1248">
        <f t="shared" si="11"/>
        <v>-1</v>
      </c>
    </row>
    <row r="351" spans="1:5" ht="15.75" thickBot="1" x14ac:dyDescent="0.3">
      <c r="A351" s="1250" t="s">
        <v>23</v>
      </c>
      <c r="B351" s="1249" t="s">
        <v>21</v>
      </c>
      <c r="C351" s="1248" t="e">
        <f t="shared" si="11"/>
        <v>#DIV/0!</v>
      </c>
      <c r="D351" s="1248">
        <f t="shared" si="11"/>
        <v>0.1120000000000001</v>
      </c>
      <c r="E351" s="1248" t="e">
        <f t="shared" si="11"/>
        <v>#DIV/0!</v>
      </c>
    </row>
    <row r="352" spans="1:5" ht="15.75" thickBot="1" x14ac:dyDescent="0.3">
      <c r="A352" s="2314" t="s">
        <v>1605</v>
      </c>
      <c r="B352" s="2315"/>
      <c r="C352" s="2315"/>
      <c r="D352" s="2315"/>
      <c r="E352" s="2316"/>
    </row>
    <row r="353" spans="1:5" x14ac:dyDescent="0.25">
      <c r="A353" s="2312"/>
      <c r="B353" s="1247">
        <v>2019</v>
      </c>
      <c r="C353" s="1247">
        <v>2020</v>
      </c>
      <c r="D353" s="1247">
        <v>2021</v>
      </c>
      <c r="E353" s="1247">
        <v>2022</v>
      </c>
    </row>
    <row r="354" spans="1:5" ht="15.75" thickBot="1" x14ac:dyDescent="0.3">
      <c r="A354" s="2313"/>
      <c r="B354" s="1246" t="s">
        <v>8</v>
      </c>
      <c r="C354" s="1246" t="s">
        <v>9</v>
      </c>
      <c r="D354" s="1246" t="s">
        <v>9</v>
      </c>
      <c r="E354" s="1246" t="s">
        <v>9</v>
      </c>
    </row>
    <row r="355" spans="1:5" ht="15.75" thickBot="1" x14ac:dyDescent="0.3">
      <c r="A355" s="1238" t="s">
        <v>42</v>
      </c>
      <c r="B355" s="1264">
        <f>B356+B357+B358+B359</f>
        <v>0</v>
      </c>
      <c r="C355" s="1264">
        <f>C356+C357+C358+C359</f>
        <v>0</v>
      </c>
      <c r="D355" s="1264">
        <f>D356+D357+D358+D359</f>
        <v>0</v>
      </c>
      <c r="E355" s="1264">
        <f>E356+E357+E358+E359</f>
        <v>0</v>
      </c>
    </row>
    <row r="356" spans="1:5" ht="15.75" thickBot="1" x14ac:dyDescent="0.3">
      <c r="A356" s="1265" t="s">
        <v>296</v>
      </c>
      <c r="B356" s="1264"/>
      <c r="C356" s="1264"/>
      <c r="D356" s="1264"/>
      <c r="E356" s="1264"/>
    </row>
    <row r="357" spans="1:5" ht="15.75" thickBot="1" x14ac:dyDescent="0.3">
      <c r="A357" s="1265" t="s">
        <v>311</v>
      </c>
      <c r="B357" s="1264"/>
      <c r="C357" s="1264"/>
      <c r="D357" s="1264"/>
      <c r="E357" s="1264"/>
    </row>
    <row r="358" spans="1:5" ht="15.75" thickBot="1" x14ac:dyDescent="0.3">
      <c r="A358" s="1265" t="s">
        <v>312</v>
      </c>
      <c r="B358" s="1264"/>
      <c r="C358" s="1264"/>
      <c r="D358" s="1264"/>
      <c r="E358" s="1264"/>
    </row>
    <row r="359" spans="1:5" ht="15.75" thickBot="1" x14ac:dyDescent="0.3">
      <c r="A359" s="1265" t="s">
        <v>313</v>
      </c>
      <c r="B359" s="1264"/>
      <c r="C359" s="1264"/>
      <c r="D359" s="1264"/>
      <c r="E359" s="1264"/>
    </row>
    <row r="360" spans="1:5" ht="15.75" thickBot="1" x14ac:dyDescent="0.3">
      <c r="A360" s="1238" t="s">
        <v>43</v>
      </c>
      <c r="B360" s="1266"/>
      <c r="C360" s="1266">
        <f>C361+C362+C363+C364</f>
        <v>50000</v>
      </c>
      <c r="D360" s="1266">
        <f>D361+D362+D363+D364</f>
        <v>55600</v>
      </c>
      <c r="E360" s="1266">
        <f>E361+E362+E363+E364</f>
        <v>0</v>
      </c>
    </row>
    <row r="361" spans="1:5" ht="15.75" thickBot="1" x14ac:dyDescent="0.3">
      <c r="A361" s="1265" t="s">
        <v>296</v>
      </c>
      <c r="B361" s="1264"/>
      <c r="C361" s="1264">
        <v>50000</v>
      </c>
      <c r="D361" s="1264">
        <v>55600</v>
      </c>
      <c r="E361" s="1264">
        <v>0</v>
      </c>
    </row>
    <row r="362" spans="1:5" ht="15.75" thickBot="1" x14ac:dyDescent="0.3">
      <c r="A362" s="1265" t="s">
        <v>311</v>
      </c>
      <c r="B362" s="1266"/>
      <c r="C362" s="1264"/>
      <c r="D362" s="1264"/>
      <c r="E362" s="1264"/>
    </row>
    <row r="363" spans="1:5" ht="15.75" thickBot="1" x14ac:dyDescent="0.3">
      <c r="A363" s="1265" t="s">
        <v>312</v>
      </c>
      <c r="B363" s="1266"/>
      <c r="C363" s="1264"/>
      <c r="D363" s="1264"/>
      <c r="E363" s="1264"/>
    </row>
    <row r="364" spans="1:5" ht="15.75" thickBot="1" x14ac:dyDescent="0.3">
      <c r="A364" s="1265" t="s">
        <v>313</v>
      </c>
      <c r="B364" s="1266"/>
      <c r="C364" s="1264"/>
      <c r="D364" s="1264"/>
      <c r="E364" s="1264"/>
    </row>
    <row r="365" spans="1:5" ht="15.75" thickBot="1" x14ac:dyDescent="0.3">
      <c r="A365" s="1270" t="s">
        <v>244</v>
      </c>
      <c r="B365" s="1266">
        <f>B355+B360</f>
        <v>0</v>
      </c>
      <c r="C365" s="1266">
        <f>C355+C360</f>
        <v>50000</v>
      </c>
      <c r="D365" s="1266">
        <f>D355+D360</f>
        <v>55600</v>
      </c>
      <c r="E365" s="1266">
        <f>E355+E360</f>
        <v>0</v>
      </c>
    </row>
    <row r="366" spans="1:5" ht="37.5" thickBot="1" x14ac:dyDescent="0.3">
      <c r="A366" s="1296" t="s">
        <v>1604</v>
      </c>
      <c r="B366" s="1297" t="s">
        <v>1603</v>
      </c>
      <c r="C366" s="1284" t="s">
        <v>306</v>
      </c>
      <c r="D366" s="2346"/>
      <c r="E366" s="2347"/>
    </row>
    <row r="367" spans="1:5" ht="51" customHeight="1" thickBot="1" x14ac:dyDescent="0.3">
      <c r="A367" s="1250" t="s">
        <v>15</v>
      </c>
      <c r="B367" s="2342" t="s">
        <v>1602</v>
      </c>
      <c r="C367" s="2343"/>
      <c r="D367" s="2344"/>
      <c r="E367" s="2345"/>
    </row>
    <row r="368" spans="1:5" ht="15.75" thickBot="1" x14ac:dyDescent="0.3">
      <c r="A368" s="1250" t="s">
        <v>16</v>
      </c>
      <c r="B368" s="2309" t="s">
        <v>1554</v>
      </c>
      <c r="C368" s="2310"/>
      <c r="D368" s="2310"/>
      <c r="E368" s="2311"/>
    </row>
    <row r="369" spans="1:5" x14ac:dyDescent="0.25">
      <c r="A369" s="2312"/>
      <c r="B369" s="1247">
        <v>2019</v>
      </c>
      <c r="C369" s="1247">
        <v>2020</v>
      </c>
      <c r="D369" s="1247">
        <v>2021</v>
      </c>
      <c r="E369" s="1247">
        <v>2022</v>
      </c>
    </row>
    <row r="370" spans="1:5" ht="15.75" thickBot="1" x14ac:dyDescent="0.3">
      <c r="A370" s="2313"/>
      <c r="B370" s="1246" t="s">
        <v>8</v>
      </c>
      <c r="C370" s="1246" t="s">
        <v>9</v>
      </c>
      <c r="D370" s="1246" t="s">
        <v>9</v>
      </c>
      <c r="E370" s="1246" t="s">
        <v>9</v>
      </c>
    </row>
    <row r="371" spans="1:5" ht="15.75" thickBot="1" x14ac:dyDescent="0.3">
      <c r="A371" s="1250" t="s">
        <v>17</v>
      </c>
      <c r="B371" s="1249">
        <v>0</v>
      </c>
      <c r="C371" s="1249">
        <v>1</v>
      </c>
      <c r="D371" s="1249">
        <v>1</v>
      </c>
      <c r="E371" s="1249">
        <v>1</v>
      </c>
    </row>
    <row r="372" spans="1:5" ht="15.75" thickBot="1" x14ac:dyDescent="0.3">
      <c r="A372" s="1250" t="s">
        <v>18</v>
      </c>
      <c r="B372" s="1251"/>
      <c r="C372" s="1251">
        <f>C390</f>
        <v>85760</v>
      </c>
      <c r="D372" s="1251">
        <f>D390</f>
        <v>85760</v>
      </c>
      <c r="E372" s="1251">
        <f>E390</f>
        <v>85760</v>
      </c>
    </row>
    <row r="373" spans="1:5" ht="15.75" thickBot="1" x14ac:dyDescent="0.3">
      <c r="A373" s="1250" t="s">
        <v>19</v>
      </c>
      <c r="B373" s="1251"/>
      <c r="C373" s="1251">
        <f>C372/C371</f>
        <v>85760</v>
      </c>
      <c r="D373" s="1251">
        <f>D372/D371</f>
        <v>85760</v>
      </c>
      <c r="E373" s="1251">
        <f>E372/E371</f>
        <v>85760</v>
      </c>
    </row>
    <row r="374" spans="1:5" ht="15.75" thickBot="1" x14ac:dyDescent="0.3">
      <c r="A374" s="1250" t="s">
        <v>20</v>
      </c>
      <c r="B374" s="1249" t="s">
        <v>21</v>
      </c>
      <c r="C374" s="1248" t="e">
        <f t="shared" ref="C374:E376" si="12">C371/B371-1</f>
        <v>#DIV/0!</v>
      </c>
      <c r="D374" s="1248">
        <f t="shared" si="12"/>
        <v>0</v>
      </c>
      <c r="E374" s="1248">
        <f t="shared" si="12"/>
        <v>0</v>
      </c>
    </row>
    <row r="375" spans="1:5" ht="15.75" thickBot="1" x14ac:dyDescent="0.3">
      <c r="A375" s="1250" t="s">
        <v>22</v>
      </c>
      <c r="B375" s="1249" t="s">
        <v>21</v>
      </c>
      <c r="C375" s="1248" t="e">
        <f t="shared" si="12"/>
        <v>#DIV/0!</v>
      </c>
      <c r="D375" s="1248">
        <f t="shared" si="12"/>
        <v>0</v>
      </c>
      <c r="E375" s="1248">
        <f t="shared" si="12"/>
        <v>0</v>
      </c>
    </row>
    <row r="376" spans="1:5" ht="15.75" thickBot="1" x14ac:dyDescent="0.3">
      <c r="A376" s="1250" t="s">
        <v>23</v>
      </c>
      <c r="B376" s="1249" t="s">
        <v>21</v>
      </c>
      <c r="C376" s="1248" t="e">
        <f t="shared" si="12"/>
        <v>#DIV/0!</v>
      </c>
      <c r="D376" s="1248">
        <f t="shared" si="12"/>
        <v>0</v>
      </c>
      <c r="E376" s="1248">
        <f t="shared" si="12"/>
        <v>0</v>
      </c>
    </row>
    <row r="377" spans="1:5" ht="15.75" thickBot="1" x14ac:dyDescent="0.3">
      <c r="A377" s="2314" t="s">
        <v>1601</v>
      </c>
      <c r="B377" s="2315"/>
      <c r="C377" s="2315"/>
      <c r="D377" s="2315"/>
      <c r="E377" s="2316"/>
    </row>
    <row r="378" spans="1:5" x14ac:dyDescent="0.25">
      <c r="A378" s="2312"/>
      <c r="B378" s="1247">
        <v>2019</v>
      </c>
      <c r="C378" s="1247">
        <v>2020</v>
      </c>
      <c r="D378" s="1247">
        <v>2021</v>
      </c>
      <c r="E378" s="1247">
        <v>2022</v>
      </c>
    </row>
    <row r="379" spans="1:5" ht="15.75" thickBot="1" x14ac:dyDescent="0.3">
      <c r="A379" s="2313"/>
      <c r="B379" s="1246" t="s">
        <v>8</v>
      </c>
      <c r="C379" s="1246" t="s">
        <v>9</v>
      </c>
      <c r="D379" s="1246" t="s">
        <v>9</v>
      </c>
      <c r="E379" s="1246" t="s">
        <v>9</v>
      </c>
    </row>
    <row r="380" spans="1:5" ht="15.75" thickBot="1" x14ac:dyDescent="0.3">
      <c r="A380" s="1238" t="s">
        <v>42</v>
      </c>
      <c r="B380" s="1264">
        <f>B381+B382+B383+B384</f>
        <v>0</v>
      </c>
      <c r="C380" s="1264">
        <f>C381+C382+C383+C384</f>
        <v>0</v>
      </c>
      <c r="D380" s="1264">
        <f>D381+D382+D383+D384</f>
        <v>0</v>
      </c>
      <c r="E380" s="1264">
        <f>E381+E382+E383+E384</f>
        <v>0</v>
      </c>
    </row>
    <row r="381" spans="1:5" ht="15.75" thickBot="1" x14ac:dyDescent="0.3">
      <c r="A381" s="1265" t="s">
        <v>296</v>
      </c>
      <c r="B381" s="1264"/>
      <c r="C381" s="1264"/>
      <c r="D381" s="1264"/>
      <c r="E381" s="1264"/>
    </row>
    <row r="382" spans="1:5" ht="15.75" thickBot="1" x14ac:dyDescent="0.3">
      <c r="A382" s="1265" t="s">
        <v>311</v>
      </c>
      <c r="B382" s="1264"/>
      <c r="C382" s="1264"/>
      <c r="D382" s="1264"/>
      <c r="E382" s="1264"/>
    </row>
    <row r="383" spans="1:5" ht="15.75" thickBot="1" x14ac:dyDescent="0.3">
      <c r="A383" s="1265" t="s">
        <v>312</v>
      </c>
      <c r="B383" s="1264"/>
      <c r="C383" s="1264"/>
      <c r="D383" s="1264"/>
      <c r="E383" s="1264"/>
    </row>
    <row r="384" spans="1:5" ht="15.75" thickBot="1" x14ac:dyDescent="0.3">
      <c r="A384" s="1265" t="s">
        <v>313</v>
      </c>
      <c r="B384" s="1264"/>
      <c r="C384" s="1264"/>
      <c r="D384" s="1264"/>
      <c r="E384" s="1264"/>
    </row>
    <row r="385" spans="1:5" ht="15.75" thickBot="1" x14ac:dyDescent="0.3">
      <c r="A385" s="1238" t="s">
        <v>43</v>
      </c>
      <c r="B385" s="1266"/>
      <c r="C385" s="1266">
        <f>C386+C387+C388+C389</f>
        <v>85760</v>
      </c>
      <c r="D385" s="1266">
        <f>D386+D387+D388+D389</f>
        <v>85760</v>
      </c>
      <c r="E385" s="1266">
        <f>E386+E387+E388+E389</f>
        <v>85760</v>
      </c>
    </row>
    <row r="386" spans="1:5" ht="15.75" thickBot="1" x14ac:dyDescent="0.3">
      <c r="A386" s="1265" t="s">
        <v>296</v>
      </c>
      <c r="B386" s="1264"/>
      <c r="C386" s="1264">
        <v>85760</v>
      </c>
      <c r="D386" s="1264">
        <v>85760</v>
      </c>
      <c r="E386" s="1264">
        <v>85760</v>
      </c>
    </row>
    <row r="387" spans="1:5" ht="15.75" thickBot="1" x14ac:dyDescent="0.3">
      <c r="A387" s="1265" t="s">
        <v>311</v>
      </c>
      <c r="B387" s="1266"/>
      <c r="C387" s="1264"/>
      <c r="D387" s="1264"/>
      <c r="E387" s="1264"/>
    </row>
    <row r="388" spans="1:5" ht="15.75" thickBot="1" x14ac:dyDescent="0.3">
      <c r="A388" s="1265" t="s">
        <v>312</v>
      </c>
      <c r="B388" s="1266"/>
      <c r="C388" s="1264"/>
      <c r="D388" s="1264"/>
      <c r="E388" s="1264"/>
    </row>
    <row r="389" spans="1:5" ht="15.75" thickBot="1" x14ac:dyDescent="0.3">
      <c r="A389" s="1265" t="s">
        <v>313</v>
      </c>
      <c r="B389" s="1266"/>
      <c r="C389" s="1264"/>
      <c r="D389" s="1264"/>
      <c r="E389" s="1264"/>
    </row>
    <row r="390" spans="1:5" ht="15.75" thickBot="1" x14ac:dyDescent="0.3">
      <c r="A390" s="1298" t="s">
        <v>1600</v>
      </c>
      <c r="B390" s="1266">
        <f>B380+B385</f>
        <v>0</v>
      </c>
      <c r="C390" s="1266">
        <f>C380+C385</f>
        <v>85760</v>
      </c>
      <c r="D390" s="1266">
        <f>D380+D385</f>
        <v>85760</v>
      </c>
      <c r="E390" s="1266">
        <f>E380+E385</f>
        <v>85760</v>
      </c>
    </row>
    <row r="391" spans="1:5" ht="15.75" thickBot="1" x14ac:dyDescent="0.3">
      <c r="A391" s="1281" t="s">
        <v>56</v>
      </c>
      <c r="B391" s="2335"/>
      <c r="C391" s="2336"/>
      <c r="D391" s="2336"/>
      <c r="E391" s="2337"/>
    </row>
    <row r="392" spans="1:5" ht="25.5" thickBot="1" x14ac:dyDescent="0.3">
      <c r="A392" s="1296" t="s">
        <v>1599</v>
      </c>
      <c r="B392" s="1297" t="s">
        <v>1598</v>
      </c>
      <c r="C392" s="1292" t="s">
        <v>306</v>
      </c>
      <c r="D392" s="2352"/>
      <c r="E392" s="2318"/>
    </row>
    <row r="393" spans="1:5" ht="15.75" thickBot="1" x14ac:dyDescent="0.3">
      <c r="A393" s="1277"/>
      <c r="B393" s="2319"/>
      <c r="C393" s="2320"/>
      <c r="D393" s="2321"/>
      <c r="E393" s="2322"/>
    </row>
    <row r="394" spans="1:5" ht="51" customHeight="1" thickBot="1" x14ac:dyDescent="0.3">
      <c r="A394" s="1250" t="s">
        <v>15</v>
      </c>
      <c r="B394" s="2357" t="s">
        <v>1597</v>
      </c>
      <c r="C394" s="2358"/>
      <c r="D394" s="2358"/>
      <c r="E394" s="2359"/>
    </row>
    <row r="395" spans="1:5" ht="15.75" thickBot="1" x14ac:dyDescent="0.3">
      <c r="A395" s="1250" t="s">
        <v>16</v>
      </c>
      <c r="B395" s="2309" t="s">
        <v>1554</v>
      </c>
      <c r="C395" s="2310"/>
      <c r="D395" s="2310"/>
      <c r="E395" s="2311"/>
    </row>
    <row r="396" spans="1:5" x14ac:dyDescent="0.25">
      <c r="A396" s="2312"/>
      <c r="B396" s="1247">
        <v>2019</v>
      </c>
      <c r="C396" s="1247">
        <v>2020</v>
      </c>
      <c r="D396" s="1247">
        <v>2021</v>
      </c>
      <c r="E396" s="1247">
        <v>2022</v>
      </c>
    </row>
    <row r="397" spans="1:5" ht="15.75" thickBot="1" x14ac:dyDescent="0.3">
      <c r="A397" s="2313"/>
      <c r="B397" s="1246" t="s">
        <v>8</v>
      </c>
      <c r="C397" s="1246" t="s">
        <v>9</v>
      </c>
      <c r="D397" s="1246" t="s">
        <v>9</v>
      </c>
      <c r="E397" s="1246" t="s">
        <v>9</v>
      </c>
    </row>
    <row r="398" spans="1:5" ht="15.75" thickBot="1" x14ac:dyDescent="0.3">
      <c r="A398" s="1250" t="s">
        <v>17</v>
      </c>
      <c r="B398" s="1251">
        <v>0</v>
      </c>
      <c r="C398" s="1251">
        <v>1</v>
      </c>
      <c r="D398" s="1251">
        <v>1</v>
      </c>
      <c r="E398" s="1251">
        <v>0</v>
      </c>
    </row>
    <row r="399" spans="1:5" ht="15.75" thickBot="1" x14ac:dyDescent="0.3">
      <c r="A399" s="1250" t="s">
        <v>18</v>
      </c>
      <c r="B399" s="1251"/>
      <c r="C399" s="1251">
        <f>C417</f>
        <v>40000</v>
      </c>
      <c r="D399" s="1251">
        <f>D417</f>
        <v>41210</v>
      </c>
      <c r="E399" s="1251">
        <f>E417</f>
        <v>0</v>
      </c>
    </row>
    <row r="400" spans="1:5" ht="15.75" thickBot="1" x14ac:dyDescent="0.3">
      <c r="A400" s="1250" t="s">
        <v>19</v>
      </c>
      <c r="B400" s="1251"/>
      <c r="C400" s="1251">
        <f>C399/C398</f>
        <v>40000</v>
      </c>
      <c r="D400" s="1251">
        <f>D399/D398</f>
        <v>41210</v>
      </c>
      <c r="E400" s="1251" t="e">
        <f>E399/E398</f>
        <v>#DIV/0!</v>
      </c>
    </row>
    <row r="401" spans="1:5" ht="15.75" thickBot="1" x14ac:dyDescent="0.3">
      <c r="A401" s="1250" t="s">
        <v>20</v>
      </c>
      <c r="B401" s="1249" t="s">
        <v>21</v>
      </c>
      <c r="C401" s="1248" t="e">
        <f t="shared" ref="C401:E403" si="13">C398/B398-1</f>
        <v>#DIV/0!</v>
      </c>
      <c r="D401" s="1248">
        <f t="shared" si="13"/>
        <v>0</v>
      </c>
      <c r="E401" s="1248">
        <f t="shared" si="13"/>
        <v>-1</v>
      </c>
    </row>
    <row r="402" spans="1:5" ht="15.75" thickBot="1" x14ac:dyDescent="0.3">
      <c r="A402" s="1250" t="s">
        <v>22</v>
      </c>
      <c r="B402" s="1249" t="s">
        <v>21</v>
      </c>
      <c r="C402" s="1248" t="e">
        <f t="shared" si="13"/>
        <v>#DIV/0!</v>
      </c>
      <c r="D402" s="1248">
        <f t="shared" si="13"/>
        <v>3.025000000000011E-2</v>
      </c>
      <c r="E402" s="1248">
        <f t="shared" si="13"/>
        <v>-1</v>
      </c>
    </row>
    <row r="403" spans="1:5" ht="15.75" thickBot="1" x14ac:dyDescent="0.3">
      <c r="A403" s="1250" t="s">
        <v>23</v>
      </c>
      <c r="B403" s="1249" t="s">
        <v>21</v>
      </c>
      <c r="C403" s="1248" t="e">
        <f t="shared" si="13"/>
        <v>#DIV/0!</v>
      </c>
      <c r="D403" s="1248">
        <f t="shared" si="13"/>
        <v>3.025000000000011E-2</v>
      </c>
      <c r="E403" s="1248" t="e">
        <f t="shared" si="13"/>
        <v>#DIV/0!</v>
      </c>
    </row>
    <row r="404" spans="1:5" ht="15.75" thickBot="1" x14ac:dyDescent="0.3">
      <c r="A404" s="2314" t="s">
        <v>1593</v>
      </c>
      <c r="B404" s="2315"/>
      <c r="C404" s="2315"/>
      <c r="D404" s="2315"/>
      <c r="E404" s="2316"/>
    </row>
    <row r="405" spans="1:5" x14ac:dyDescent="0.25">
      <c r="A405" s="2312"/>
      <c r="B405" s="1247">
        <v>2018</v>
      </c>
      <c r="C405" s="1247">
        <v>2019</v>
      </c>
      <c r="D405" s="1247">
        <v>2020</v>
      </c>
      <c r="E405" s="1247">
        <v>2021</v>
      </c>
    </row>
    <row r="406" spans="1:5" ht="15.75" thickBot="1" x14ac:dyDescent="0.3">
      <c r="A406" s="2313"/>
      <c r="B406" s="1246" t="s">
        <v>8</v>
      </c>
      <c r="C406" s="1246" t="s">
        <v>9</v>
      </c>
      <c r="D406" s="1246" t="s">
        <v>9</v>
      </c>
      <c r="E406" s="1246" t="s">
        <v>9</v>
      </c>
    </row>
    <row r="407" spans="1:5" ht="15.75" thickBot="1" x14ac:dyDescent="0.3">
      <c r="A407" s="1238" t="s">
        <v>42</v>
      </c>
      <c r="B407" s="1264">
        <f>B408+B409+B410+B411</f>
        <v>0</v>
      </c>
      <c r="C407" s="1264">
        <f>C408+C409+C410+C411</f>
        <v>0</v>
      </c>
      <c r="D407" s="1264">
        <f>D408+D409+D410+D411</f>
        <v>0</v>
      </c>
      <c r="E407" s="1264">
        <f>E408+E409+E410+E411</f>
        <v>0</v>
      </c>
    </row>
    <row r="408" spans="1:5" ht="15.75" thickBot="1" x14ac:dyDescent="0.3">
      <c r="A408" s="1265" t="s">
        <v>296</v>
      </c>
      <c r="B408" s="1264"/>
      <c r="C408" s="1264"/>
      <c r="D408" s="1264"/>
      <c r="E408" s="1264"/>
    </row>
    <row r="409" spans="1:5" ht="15.75" thickBot="1" x14ac:dyDescent="0.3">
      <c r="A409" s="1265" t="s">
        <v>311</v>
      </c>
      <c r="B409" s="1264"/>
      <c r="C409" s="1264"/>
      <c r="D409" s="1264"/>
      <c r="E409" s="1264"/>
    </row>
    <row r="410" spans="1:5" ht="15.75" thickBot="1" x14ac:dyDescent="0.3">
      <c r="A410" s="1265" t="s">
        <v>312</v>
      </c>
      <c r="B410" s="1264"/>
      <c r="C410" s="1264"/>
      <c r="D410" s="1264"/>
      <c r="E410" s="1264"/>
    </row>
    <row r="411" spans="1:5" ht="15.75" thickBot="1" x14ac:dyDescent="0.3">
      <c r="A411" s="1265" t="s">
        <v>313</v>
      </c>
      <c r="B411" s="1264"/>
      <c r="C411" s="1264"/>
      <c r="D411" s="1264"/>
      <c r="E411" s="1264"/>
    </row>
    <row r="412" spans="1:5" ht="15.75" thickBot="1" x14ac:dyDescent="0.3">
      <c r="A412" s="1238" t="s">
        <v>43</v>
      </c>
      <c r="B412" s="1266">
        <f>B413+B414+B415+B416</f>
        <v>0</v>
      </c>
      <c r="C412" s="1266">
        <f>C413+C414+C415+C416</f>
        <v>40000</v>
      </c>
      <c r="D412" s="1266">
        <f>D413+D414+D415+D416</f>
        <v>41210</v>
      </c>
      <c r="E412" s="1266">
        <f>E413+E414+E415+E416</f>
        <v>0</v>
      </c>
    </row>
    <row r="413" spans="1:5" ht="15.75" thickBot="1" x14ac:dyDescent="0.3">
      <c r="A413" s="1265" t="s">
        <v>296</v>
      </c>
      <c r="B413" s="1264"/>
      <c r="C413" s="1264">
        <v>40000</v>
      </c>
      <c r="D413" s="1264">
        <v>41210</v>
      </c>
      <c r="E413" s="1264">
        <v>0</v>
      </c>
    </row>
    <row r="414" spans="1:5" ht="15.75" thickBot="1" x14ac:dyDescent="0.3">
      <c r="A414" s="1265" t="s">
        <v>311</v>
      </c>
      <c r="B414" s="1266"/>
      <c r="C414" s="1264"/>
      <c r="D414" s="1264"/>
      <c r="E414" s="1264"/>
    </row>
    <row r="415" spans="1:5" ht="15.75" thickBot="1" x14ac:dyDescent="0.3">
      <c r="A415" s="1265" t="s">
        <v>312</v>
      </c>
      <c r="B415" s="1266"/>
      <c r="C415" s="1264"/>
      <c r="D415" s="1264"/>
      <c r="E415" s="1264"/>
    </row>
    <row r="416" spans="1:5" ht="15.75" thickBot="1" x14ac:dyDescent="0.3">
      <c r="A416" s="1265" t="s">
        <v>313</v>
      </c>
      <c r="B416" s="1266"/>
      <c r="C416" s="1264"/>
      <c r="D416" s="1264"/>
      <c r="E416" s="1264"/>
    </row>
    <row r="417" spans="1:5" ht="15.75" thickBot="1" x14ac:dyDescent="0.3">
      <c r="A417" s="1282" t="s">
        <v>1596</v>
      </c>
      <c r="B417" s="1266">
        <f>B407+B412</f>
        <v>0</v>
      </c>
      <c r="C417" s="1266">
        <f>C407+C412</f>
        <v>40000</v>
      </c>
      <c r="D417" s="1266">
        <f>D407+D412</f>
        <v>41210</v>
      </c>
      <c r="E417" s="1266">
        <f>E407+E412</f>
        <v>0</v>
      </c>
    </row>
    <row r="418" spans="1:5" ht="48.75" thickBot="1" x14ac:dyDescent="0.3">
      <c r="A418" s="1296" t="s">
        <v>1591</v>
      </c>
      <c r="B418" s="1299" t="s">
        <v>1595</v>
      </c>
      <c r="C418" s="1292" t="s">
        <v>306</v>
      </c>
      <c r="D418" s="2352"/>
      <c r="E418" s="2318"/>
    </row>
    <row r="419" spans="1:5" ht="93.75" customHeight="1" thickBot="1" x14ac:dyDescent="0.3">
      <c r="A419" s="1250" t="s">
        <v>15</v>
      </c>
      <c r="B419" s="2323" t="s">
        <v>1594</v>
      </c>
      <c r="C419" s="2341"/>
      <c r="D419" s="2324"/>
      <c r="E419" s="2325"/>
    </row>
    <row r="420" spans="1:5" ht="15.75" thickBot="1" x14ac:dyDescent="0.3">
      <c r="A420" s="1250" t="s">
        <v>16</v>
      </c>
      <c r="B420" s="2309" t="s">
        <v>1554</v>
      </c>
      <c r="C420" s="2310"/>
      <c r="D420" s="2310"/>
      <c r="E420" s="2311"/>
    </row>
    <row r="421" spans="1:5" x14ac:dyDescent="0.25">
      <c r="A421" s="2312"/>
      <c r="B421" s="1247">
        <v>2019</v>
      </c>
      <c r="C421" s="1247">
        <v>2020</v>
      </c>
      <c r="D421" s="1247">
        <v>2021</v>
      </c>
      <c r="E421" s="1247">
        <v>2022</v>
      </c>
    </row>
    <row r="422" spans="1:5" ht="15.75" thickBot="1" x14ac:dyDescent="0.3">
      <c r="A422" s="2313"/>
      <c r="B422" s="1246" t="s">
        <v>8</v>
      </c>
      <c r="C422" s="1246" t="s">
        <v>9</v>
      </c>
      <c r="D422" s="1246" t="s">
        <v>9</v>
      </c>
      <c r="E422" s="1246" t="s">
        <v>9</v>
      </c>
    </row>
    <row r="423" spans="1:5" ht="15.75" thickBot="1" x14ac:dyDescent="0.3">
      <c r="A423" s="1250" t="s">
        <v>17</v>
      </c>
      <c r="B423" s="1249"/>
      <c r="C423" s="1249">
        <v>1</v>
      </c>
      <c r="D423" s="1249">
        <v>1</v>
      </c>
      <c r="E423" s="1249">
        <v>0</v>
      </c>
    </row>
    <row r="424" spans="1:5" ht="15.75" thickBot="1" x14ac:dyDescent="0.3">
      <c r="A424" s="1250" t="s">
        <v>18</v>
      </c>
      <c r="B424" s="1251"/>
      <c r="C424" s="1251">
        <f>C442</f>
        <v>20131</v>
      </c>
      <c r="D424" s="1251">
        <f>D442</f>
        <v>9000</v>
      </c>
      <c r="E424" s="1251">
        <f>E442</f>
        <v>0</v>
      </c>
    </row>
    <row r="425" spans="1:5" ht="15.75" thickBot="1" x14ac:dyDescent="0.3">
      <c r="A425" s="1250" t="s">
        <v>19</v>
      </c>
      <c r="B425" s="1251"/>
      <c r="C425" s="1251">
        <f>C424/C423</f>
        <v>20131</v>
      </c>
      <c r="D425" s="1251">
        <f>D424/D423</f>
        <v>9000</v>
      </c>
      <c r="E425" s="1251" t="e">
        <f>E424/E423</f>
        <v>#DIV/0!</v>
      </c>
    </row>
    <row r="426" spans="1:5" ht="15.75" thickBot="1" x14ac:dyDescent="0.3">
      <c r="A426" s="1250" t="s">
        <v>20</v>
      </c>
      <c r="B426" s="1249" t="s">
        <v>21</v>
      </c>
      <c r="C426" s="1248" t="e">
        <f t="shared" ref="C426:E428" si="14">C423/B423-1</f>
        <v>#DIV/0!</v>
      </c>
      <c r="D426" s="1248">
        <f t="shared" si="14"/>
        <v>0</v>
      </c>
      <c r="E426" s="1248">
        <f t="shared" si="14"/>
        <v>-1</v>
      </c>
    </row>
    <row r="427" spans="1:5" ht="15.75" thickBot="1" x14ac:dyDescent="0.3">
      <c r="A427" s="1250" t="s">
        <v>22</v>
      </c>
      <c r="B427" s="1249" t="s">
        <v>21</v>
      </c>
      <c r="C427" s="1248" t="e">
        <f t="shared" si="14"/>
        <v>#DIV/0!</v>
      </c>
      <c r="D427" s="1248">
        <f t="shared" si="14"/>
        <v>-0.55292831950722765</v>
      </c>
      <c r="E427" s="1248">
        <f t="shared" si="14"/>
        <v>-1</v>
      </c>
    </row>
    <row r="428" spans="1:5" ht="15.75" thickBot="1" x14ac:dyDescent="0.3">
      <c r="A428" s="1250" t="s">
        <v>23</v>
      </c>
      <c r="B428" s="1249" t="s">
        <v>21</v>
      </c>
      <c r="C428" s="1248" t="e">
        <f t="shared" si="14"/>
        <v>#DIV/0!</v>
      </c>
      <c r="D428" s="1248">
        <f t="shared" si="14"/>
        <v>-0.55292831950722765</v>
      </c>
      <c r="E428" s="1248" t="e">
        <f t="shared" si="14"/>
        <v>#DIV/0!</v>
      </c>
    </row>
    <row r="429" spans="1:5" ht="15.75" thickBot="1" x14ac:dyDescent="0.3">
      <c r="A429" s="2314" t="s">
        <v>1593</v>
      </c>
      <c r="B429" s="2315"/>
      <c r="C429" s="2315"/>
      <c r="D429" s="2315"/>
      <c r="E429" s="2316"/>
    </row>
    <row r="430" spans="1:5" x14ac:dyDescent="0.25">
      <c r="A430" s="2312"/>
      <c r="B430" s="1247">
        <v>2019</v>
      </c>
      <c r="C430" s="1247">
        <v>2020</v>
      </c>
      <c r="D430" s="1247">
        <v>2021</v>
      </c>
      <c r="E430" s="1247">
        <v>2022</v>
      </c>
    </row>
    <row r="431" spans="1:5" ht="15.75" thickBot="1" x14ac:dyDescent="0.3">
      <c r="A431" s="2313"/>
      <c r="B431" s="1246" t="s">
        <v>8</v>
      </c>
      <c r="C431" s="1246" t="s">
        <v>9</v>
      </c>
      <c r="D431" s="1246" t="s">
        <v>9</v>
      </c>
      <c r="E431" s="1246" t="s">
        <v>9</v>
      </c>
    </row>
    <row r="432" spans="1:5" ht="15.75" thickBot="1" x14ac:dyDescent="0.3">
      <c r="A432" s="1238" t="s">
        <v>42</v>
      </c>
      <c r="B432" s="1264">
        <f>B433+B434+B435+B436</f>
        <v>0</v>
      </c>
      <c r="C432" s="1264">
        <f>C433+C434+C435+C436</f>
        <v>0</v>
      </c>
      <c r="D432" s="1264">
        <f>D433+D434+D435+D436</f>
        <v>0</v>
      </c>
      <c r="E432" s="1264">
        <f>E433+E434+E435+E436</f>
        <v>0</v>
      </c>
    </row>
    <row r="433" spans="1:5" ht="15.75" thickBot="1" x14ac:dyDescent="0.3">
      <c r="A433" s="1265" t="s">
        <v>296</v>
      </c>
      <c r="B433" s="1264"/>
      <c r="C433" s="1264"/>
      <c r="D433" s="1264"/>
      <c r="E433" s="1264"/>
    </row>
    <row r="434" spans="1:5" ht="15.75" thickBot="1" x14ac:dyDescent="0.3">
      <c r="A434" s="1265" t="s">
        <v>311</v>
      </c>
      <c r="B434" s="1264"/>
      <c r="C434" s="1264"/>
      <c r="D434" s="1264"/>
      <c r="E434" s="1264"/>
    </row>
    <row r="435" spans="1:5" ht="15.75" thickBot="1" x14ac:dyDescent="0.3">
      <c r="A435" s="1265" t="s">
        <v>312</v>
      </c>
      <c r="B435" s="1264"/>
      <c r="C435" s="1264"/>
      <c r="D435" s="1264"/>
      <c r="E435" s="1264"/>
    </row>
    <row r="436" spans="1:5" ht="15.75" thickBot="1" x14ac:dyDescent="0.3">
      <c r="A436" s="1265" t="s">
        <v>313</v>
      </c>
      <c r="B436" s="1264"/>
      <c r="C436" s="1264"/>
      <c r="D436" s="1264"/>
      <c r="E436" s="1264"/>
    </row>
    <row r="437" spans="1:5" ht="25.5" customHeight="1" thickBot="1" x14ac:dyDescent="0.3">
      <c r="A437" s="1238" t="s">
        <v>43</v>
      </c>
      <c r="B437" s="1266">
        <f>B438+B439+B440+B441</f>
        <v>0</v>
      </c>
      <c r="C437" s="1266">
        <f>C438+C439+C440+C441</f>
        <v>20131</v>
      </c>
      <c r="D437" s="1266">
        <f>D438+D439+D440+D441</f>
        <v>9000</v>
      </c>
      <c r="E437" s="1266">
        <f>E438+E439+E440+E441</f>
        <v>0</v>
      </c>
    </row>
    <row r="438" spans="1:5" ht="15.75" thickBot="1" x14ac:dyDescent="0.3">
      <c r="A438" s="1265" t="s">
        <v>296</v>
      </c>
      <c r="B438" s="1264"/>
      <c r="C438" s="1264">
        <v>20131</v>
      </c>
      <c r="D438" s="1264">
        <v>9000</v>
      </c>
      <c r="E438" s="1264"/>
    </row>
    <row r="439" spans="1:5" ht="15.75" thickBot="1" x14ac:dyDescent="0.3">
      <c r="A439" s="1265" t="s">
        <v>311</v>
      </c>
      <c r="B439" s="1266"/>
      <c r="C439" s="1264"/>
      <c r="D439" s="1264"/>
      <c r="E439" s="1264"/>
    </row>
    <row r="440" spans="1:5" ht="15.75" thickBot="1" x14ac:dyDescent="0.3">
      <c r="A440" s="1265" t="s">
        <v>312</v>
      </c>
      <c r="B440" s="1266"/>
      <c r="C440" s="1264"/>
      <c r="D440" s="1264"/>
      <c r="E440" s="1264"/>
    </row>
    <row r="441" spans="1:5" ht="15.75" thickBot="1" x14ac:dyDescent="0.3">
      <c r="A441" s="1265" t="s">
        <v>313</v>
      </c>
      <c r="B441" s="1266"/>
      <c r="C441" s="1264"/>
      <c r="D441" s="1264"/>
      <c r="E441" s="1264"/>
    </row>
    <row r="442" spans="1:5" ht="15.75" thickBot="1" x14ac:dyDescent="0.3">
      <c r="A442" s="1298" t="s">
        <v>1592</v>
      </c>
      <c r="B442" s="1266">
        <f>B432+B437</f>
        <v>0</v>
      </c>
      <c r="C442" s="1266">
        <f>C432+C437</f>
        <v>20131</v>
      </c>
      <c r="D442" s="1266">
        <f>D432+D437</f>
        <v>9000</v>
      </c>
      <c r="E442" s="1266">
        <f>E432+E437</f>
        <v>0</v>
      </c>
    </row>
    <row r="443" spans="1:5" ht="15.75" thickBot="1" x14ac:dyDescent="0.3">
      <c r="A443" s="1281" t="s">
        <v>56</v>
      </c>
      <c r="B443" s="2329"/>
      <c r="C443" s="2330"/>
      <c r="D443" s="2330"/>
      <c r="E443" s="2331"/>
    </row>
    <row r="444" spans="1:5" ht="96.75" thickBot="1" x14ac:dyDescent="0.3">
      <c r="A444" s="1296" t="s">
        <v>1591</v>
      </c>
      <c r="B444" s="1296" t="s">
        <v>1590</v>
      </c>
      <c r="C444" s="1292" t="s">
        <v>306</v>
      </c>
      <c r="D444" s="2317"/>
      <c r="E444" s="2318"/>
    </row>
    <row r="445" spans="1:5" ht="15.75" thickBot="1" x14ac:dyDescent="0.3">
      <c r="A445" s="1277"/>
      <c r="B445" s="2319"/>
      <c r="C445" s="2320"/>
      <c r="D445" s="2321"/>
      <c r="E445" s="2322"/>
    </row>
    <row r="446" spans="1:5" ht="37.5" customHeight="1" thickBot="1" x14ac:dyDescent="0.3">
      <c r="A446" s="1250" t="s">
        <v>15</v>
      </c>
      <c r="B446" s="2338" t="s">
        <v>1589</v>
      </c>
      <c r="C446" s="2339"/>
      <c r="D446" s="2339"/>
      <c r="E446" s="2340"/>
    </row>
    <row r="447" spans="1:5" ht="15.75" thickBot="1" x14ac:dyDescent="0.3">
      <c r="A447" s="1250" t="s">
        <v>16</v>
      </c>
      <c r="B447" s="2309" t="s">
        <v>1554</v>
      </c>
      <c r="C447" s="2310"/>
      <c r="D447" s="2310"/>
      <c r="E447" s="2311"/>
    </row>
    <row r="448" spans="1:5" x14ac:dyDescent="0.25">
      <c r="A448" s="2312"/>
      <c r="B448" s="1247">
        <v>2019</v>
      </c>
      <c r="C448" s="1247">
        <v>2020</v>
      </c>
      <c r="D448" s="1247">
        <v>2021</v>
      </c>
      <c r="E448" s="1247">
        <v>2022</v>
      </c>
    </row>
    <row r="449" spans="1:5" ht="15.75" thickBot="1" x14ac:dyDescent="0.3">
      <c r="A449" s="2313"/>
      <c r="B449" s="1246" t="s">
        <v>8</v>
      </c>
      <c r="C449" s="1246" t="s">
        <v>9</v>
      </c>
      <c r="D449" s="1246" t="s">
        <v>9</v>
      </c>
      <c r="E449" s="1246" t="s">
        <v>9</v>
      </c>
    </row>
    <row r="450" spans="1:5" ht="15.75" thickBot="1" x14ac:dyDescent="0.3">
      <c r="A450" s="1250" t="s">
        <v>17</v>
      </c>
      <c r="B450" s="1251"/>
      <c r="C450" s="1251">
        <v>1</v>
      </c>
      <c r="D450" s="1251">
        <v>1</v>
      </c>
      <c r="E450" s="1251">
        <v>0</v>
      </c>
    </row>
    <row r="451" spans="1:5" ht="15.75" thickBot="1" x14ac:dyDescent="0.3">
      <c r="A451" s="1250" t="s">
        <v>18</v>
      </c>
      <c r="B451" s="1251"/>
      <c r="C451" s="1251">
        <f>C469</f>
        <v>51000</v>
      </c>
      <c r="D451" s="1251">
        <f>D469</f>
        <v>51000</v>
      </c>
      <c r="E451" s="1251">
        <f>E469</f>
        <v>0</v>
      </c>
    </row>
    <row r="452" spans="1:5" ht="15.75" thickBot="1" x14ac:dyDescent="0.3">
      <c r="A452" s="1250" t="s">
        <v>19</v>
      </c>
      <c r="B452" s="1251"/>
      <c r="C452" s="1251">
        <f>C451/C450</f>
        <v>51000</v>
      </c>
      <c r="D452" s="1251">
        <f>D451/D450</f>
        <v>51000</v>
      </c>
      <c r="E452" s="1251" t="e">
        <f>E451/E450</f>
        <v>#DIV/0!</v>
      </c>
    </row>
    <row r="453" spans="1:5" ht="15.75" thickBot="1" x14ac:dyDescent="0.3">
      <c r="A453" s="1250" t="s">
        <v>20</v>
      </c>
      <c r="B453" s="1249" t="s">
        <v>21</v>
      </c>
      <c r="C453" s="1248" t="e">
        <f t="shared" ref="C453:E455" si="15">C450/B450-1</f>
        <v>#DIV/0!</v>
      </c>
      <c r="D453" s="1248">
        <f t="shared" si="15"/>
        <v>0</v>
      </c>
      <c r="E453" s="1248">
        <f t="shared" si="15"/>
        <v>-1</v>
      </c>
    </row>
    <row r="454" spans="1:5" ht="15.75" thickBot="1" x14ac:dyDescent="0.3">
      <c r="A454" s="1250" t="s">
        <v>22</v>
      </c>
      <c r="B454" s="1249" t="s">
        <v>21</v>
      </c>
      <c r="C454" s="1248" t="e">
        <f t="shared" si="15"/>
        <v>#DIV/0!</v>
      </c>
      <c r="D454" s="1248">
        <f t="shared" si="15"/>
        <v>0</v>
      </c>
      <c r="E454" s="1248">
        <f t="shared" si="15"/>
        <v>-1</v>
      </c>
    </row>
    <row r="455" spans="1:5" ht="15.75" thickBot="1" x14ac:dyDescent="0.3">
      <c r="A455" s="1250" t="s">
        <v>23</v>
      </c>
      <c r="B455" s="1249" t="s">
        <v>21</v>
      </c>
      <c r="C455" s="1248" t="e">
        <f t="shared" si="15"/>
        <v>#DIV/0!</v>
      </c>
      <c r="D455" s="1248">
        <f t="shared" si="15"/>
        <v>0</v>
      </c>
      <c r="E455" s="1248" t="e">
        <f t="shared" si="15"/>
        <v>#DIV/0!</v>
      </c>
    </row>
    <row r="456" spans="1:5" ht="15.75" thickBot="1" x14ac:dyDescent="0.3">
      <c r="A456" s="2314" t="s">
        <v>1588</v>
      </c>
      <c r="B456" s="2315"/>
      <c r="C456" s="2315"/>
      <c r="D456" s="2315"/>
      <c r="E456" s="2316"/>
    </row>
    <row r="457" spans="1:5" x14ac:dyDescent="0.25">
      <c r="A457" s="2312"/>
      <c r="B457" s="1247">
        <v>2019</v>
      </c>
      <c r="C457" s="1247">
        <v>2020</v>
      </c>
      <c r="D457" s="1247">
        <v>2021</v>
      </c>
      <c r="E457" s="1247">
        <v>2022</v>
      </c>
    </row>
    <row r="458" spans="1:5" ht="15.75" thickBot="1" x14ac:dyDescent="0.3">
      <c r="A458" s="2313"/>
      <c r="B458" s="1246" t="s">
        <v>8</v>
      </c>
      <c r="C458" s="1246" t="s">
        <v>9</v>
      </c>
      <c r="D458" s="1246" t="s">
        <v>9</v>
      </c>
      <c r="E458" s="1246" t="s">
        <v>9</v>
      </c>
    </row>
    <row r="459" spans="1:5" ht="15.75" thickBot="1" x14ac:dyDescent="0.3">
      <c r="A459" s="1238" t="s">
        <v>42</v>
      </c>
      <c r="B459" s="1264">
        <f>B460+B461+B462+B463</f>
        <v>0</v>
      </c>
      <c r="C459" s="1264">
        <f>C460+C461+C462+C463</f>
        <v>0</v>
      </c>
      <c r="D459" s="1264">
        <f>D460+D461+D462+D463</f>
        <v>0</v>
      </c>
      <c r="E459" s="1264">
        <f>E460+E461+E462+E463</f>
        <v>0</v>
      </c>
    </row>
    <row r="460" spans="1:5" ht="15.75" thickBot="1" x14ac:dyDescent="0.3">
      <c r="A460" s="1265" t="s">
        <v>296</v>
      </c>
      <c r="B460" s="1264"/>
      <c r="C460" s="1264"/>
      <c r="D460" s="1264"/>
      <c r="E460" s="1264"/>
    </row>
    <row r="461" spans="1:5" ht="15.75" thickBot="1" x14ac:dyDescent="0.3">
      <c r="A461" s="1265" t="s">
        <v>311</v>
      </c>
      <c r="B461" s="1264"/>
      <c r="C461" s="1264"/>
      <c r="D461" s="1264"/>
      <c r="E461" s="1264"/>
    </row>
    <row r="462" spans="1:5" ht="15.75" thickBot="1" x14ac:dyDescent="0.3">
      <c r="A462" s="1265" t="s">
        <v>312</v>
      </c>
      <c r="B462" s="1264"/>
      <c r="C462" s="1264"/>
      <c r="D462" s="1264"/>
      <c r="E462" s="1264"/>
    </row>
    <row r="463" spans="1:5" ht="15.75" thickBot="1" x14ac:dyDescent="0.3">
      <c r="A463" s="1265" t="s">
        <v>313</v>
      </c>
      <c r="B463" s="1264"/>
      <c r="C463" s="1264"/>
      <c r="D463" s="1264"/>
      <c r="E463" s="1264"/>
    </row>
    <row r="464" spans="1:5" ht="15.75" thickBot="1" x14ac:dyDescent="0.3">
      <c r="A464" s="1238" t="s">
        <v>43</v>
      </c>
      <c r="B464" s="1266">
        <f>B465+B466+B467+B468</f>
        <v>0</v>
      </c>
      <c r="C464" s="1266">
        <f>C465+C466+C467+C468</f>
        <v>51000</v>
      </c>
      <c r="D464" s="1266">
        <f>D465+D466+D467+D468</f>
        <v>51000</v>
      </c>
      <c r="E464" s="1266">
        <f>E465+E466+E467+E468</f>
        <v>0</v>
      </c>
    </row>
    <row r="465" spans="1:5" ht="15.75" thickBot="1" x14ac:dyDescent="0.3">
      <c r="A465" s="1265" t="s">
        <v>296</v>
      </c>
      <c r="B465" s="1264"/>
      <c r="C465" s="1264">
        <v>51000</v>
      </c>
      <c r="D465" s="1266">
        <v>51000</v>
      </c>
      <c r="E465" s="1266"/>
    </row>
    <row r="466" spans="1:5" ht="15.75" thickBot="1" x14ac:dyDescent="0.3">
      <c r="A466" s="1265" t="s">
        <v>311</v>
      </c>
      <c r="B466" s="1266"/>
      <c r="C466" s="1264"/>
      <c r="D466" s="1264"/>
      <c r="E466" s="1264"/>
    </row>
    <row r="467" spans="1:5" ht="15.75" thickBot="1" x14ac:dyDescent="0.3">
      <c r="A467" s="1265" t="s">
        <v>312</v>
      </c>
      <c r="B467" s="1266"/>
      <c r="C467" s="1264"/>
      <c r="D467" s="1264"/>
      <c r="E467" s="1264"/>
    </row>
    <row r="468" spans="1:5" ht="15.75" thickBot="1" x14ac:dyDescent="0.3">
      <c r="A468" s="1265" t="s">
        <v>313</v>
      </c>
      <c r="B468" s="1266"/>
      <c r="C468" s="1264"/>
      <c r="D468" s="1264"/>
      <c r="E468" s="1264"/>
    </row>
    <row r="469" spans="1:5" ht="15.75" thickBot="1" x14ac:dyDescent="0.3">
      <c r="A469" s="1282" t="s">
        <v>1587</v>
      </c>
      <c r="B469" s="1266">
        <f>B459+B464</f>
        <v>0</v>
      </c>
      <c r="C469" s="1266">
        <f>C459+C464</f>
        <v>51000</v>
      </c>
      <c r="D469" s="1266">
        <f>D459+D464</f>
        <v>51000</v>
      </c>
      <c r="E469" s="1266">
        <f>E459+E464</f>
        <v>0</v>
      </c>
    </row>
    <row r="470" spans="1:5" ht="15.75" thickBot="1" x14ac:dyDescent="0.3">
      <c r="A470" s="1281" t="s">
        <v>56</v>
      </c>
      <c r="B470" s="2329" t="s">
        <v>1585</v>
      </c>
      <c r="C470" s="2330"/>
      <c r="D470" s="2330"/>
      <c r="E470" s="2331"/>
    </row>
    <row r="471" spans="1:5" ht="48.75" thickBot="1" x14ac:dyDescent="0.3">
      <c r="A471" s="1296" t="s">
        <v>1586</v>
      </c>
      <c r="B471" s="1296" t="s">
        <v>1585</v>
      </c>
      <c r="C471" s="1292" t="s">
        <v>306</v>
      </c>
      <c r="D471" s="2317"/>
      <c r="E471" s="2318"/>
    </row>
    <row r="472" spans="1:5" ht="15.75" thickBot="1" x14ac:dyDescent="0.3">
      <c r="A472" s="1277"/>
      <c r="B472" s="2319"/>
      <c r="C472" s="2320"/>
      <c r="D472" s="2321"/>
      <c r="E472" s="2322"/>
    </row>
    <row r="473" spans="1:5" ht="15.75" thickBot="1" x14ac:dyDescent="0.3">
      <c r="A473" s="1250" t="s">
        <v>15</v>
      </c>
      <c r="B473" s="2332"/>
      <c r="C473" s="2333"/>
      <c r="D473" s="2333"/>
      <c r="E473" s="2334"/>
    </row>
    <row r="474" spans="1:5" ht="15.75" thickBot="1" x14ac:dyDescent="0.3">
      <c r="A474" s="1250" t="s">
        <v>16</v>
      </c>
      <c r="B474" s="2309" t="s">
        <v>1554</v>
      </c>
      <c r="C474" s="2310"/>
      <c r="D474" s="2310"/>
      <c r="E474" s="2311"/>
    </row>
    <row r="475" spans="1:5" x14ac:dyDescent="0.25">
      <c r="A475" s="2312"/>
      <c r="B475" s="1247">
        <v>2019</v>
      </c>
      <c r="C475" s="1247">
        <v>2020</v>
      </c>
      <c r="D475" s="1247">
        <v>2021</v>
      </c>
      <c r="E475" s="1247">
        <v>2022</v>
      </c>
    </row>
    <row r="476" spans="1:5" ht="15.75" thickBot="1" x14ac:dyDescent="0.3">
      <c r="A476" s="2313"/>
      <c r="B476" s="1246" t="s">
        <v>8</v>
      </c>
      <c r="C476" s="1246" t="s">
        <v>9</v>
      </c>
      <c r="D476" s="1246" t="s">
        <v>9</v>
      </c>
      <c r="E476" s="1246" t="s">
        <v>9</v>
      </c>
    </row>
    <row r="477" spans="1:5" ht="15.75" thickBot="1" x14ac:dyDescent="0.3">
      <c r="A477" s="1250" t="s">
        <v>17</v>
      </c>
      <c r="B477" s="1251">
        <v>1</v>
      </c>
      <c r="C477" s="1251">
        <v>1</v>
      </c>
      <c r="D477" s="1251">
        <v>1</v>
      </c>
      <c r="E477" s="1251">
        <v>0</v>
      </c>
    </row>
    <row r="478" spans="1:5" ht="15.75" thickBot="1" x14ac:dyDescent="0.3">
      <c r="A478" s="1250" t="s">
        <v>18</v>
      </c>
      <c r="B478" s="1251"/>
      <c r="C478" s="1251">
        <f>C496</f>
        <v>17977</v>
      </c>
      <c r="D478" s="1251">
        <f>D496</f>
        <v>17977</v>
      </c>
      <c r="E478" s="1251">
        <f>E496</f>
        <v>0</v>
      </c>
    </row>
    <row r="479" spans="1:5" ht="15.75" thickBot="1" x14ac:dyDescent="0.3">
      <c r="A479" s="1250" t="s">
        <v>19</v>
      </c>
      <c r="B479" s="1251"/>
      <c r="C479" s="1251">
        <f>C478/C477</f>
        <v>17977</v>
      </c>
      <c r="D479" s="1251">
        <f>D478/D477</f>
        <v>17977</v>
      </c>
      <c r="E479" s="1251" t="e">
        <f>E478/E477</f>
        <v>#DIV/0!</v>
      </c>
    </row>
    <row r="480" spans="1:5" ht="15.75" thickBot="1" x14ac:dyDescent="0.3">
      <c r="A480" s="1250" t="s">
        <v>20</v>
      </c>
      <c r="B480" s="1249" t="s">
        <v>21</v>
      </c>
      <c r="C480" s="1248">
        <f t="shared" ref="C480:E482" si="16">C477/B477-1</f>
        <v>0</v>
      </c>
      <c r="D480" s="1248">
        <f t="shared" si="16"/>
        <v>0</v>
      </c>
      <c r="E480" s="1248">
        <f t="shared" si="16"/>
        <v>-1</v>
      </c>
    </row>
    <row r="481" spans="1:5" ht="15.75" thickBot="1" x14ac:dyDescent="0.3">
      <c r="A481" s="1250" t="s">
        <v>22</v>
      </c>
      <c r="B481" s="1249" t="s">
        <v>21</v>
      </c>
      <c r="C481" s="1248" t="e">
        <f t="shared" si="16"/>
        <v>#DIV/0!</v>
      </c>
      <c r="D481" s="1248">
        <f t="shared" si="16"/>
        <v>0</v>
      </c>
      <c r="E481" s="1248">
        <f t="shared" si="16"/>
        <v>-1</v>
      </c>
    </row>
    <row r="482" spans="1:5" ht="15.75" thickBot="1" x14ac:dyDescent="0.3">
      <c r="A482" s="1250" t="s">
        <v>23</v>
      </c>
      <c r="B482" s="1249" t="s">
        <v>21</v>
      </c>
      <c r="C482" s="1248" t="e">
        <f t="shared" si="16"/>
        <v>#DIV/0!</v>
      </c>
      <c r="D482" s="1248">
        <f t="shared" si="16"/>
        <v>0</v>
      </c>
      <c r="E482" s="1248" t="e">
        <f t="shared" si="16"/>
        <v>#DIV/0!</v>
      </c>
    </row>
    <row r="483" spans="1:5" ht="15.75" thickBot="1" x14ac:dyDescent="0.3">
      <c r="A483" s="2314" t="s">
        <v>1584</v>
      </c>
      <c r="B483" s="2315"/>
      <c r="C483" s="2315"/>
      <c r="D483" s="2315"/>
      <c r="E483" s="2316"/>
    </row>
    <row r="484" spans="1:5" x14ac:dyDescent="0.25">
      <c r="A484" s="2312"/>
      <c r="B484" s="1247">
        <v>2019</v>
      </c>
      <c r="C484" s="1247">
        <v>2020</v>
      </c>
      <c r="D484" s="1247">
        <v>2021</v>
      </c>
      <c r="E484" s="1247">
        <v>2022</v>
      </c>
    </row>
    <row r="485" spans="1:5" ht="15.75" thickBot="1" x14ac:dyDescent="0.3">
      <c r="A485" s="2313"/>
      <c r="B485" s="1246" t="s">
        <v>8</v>
      </c>
      <c r="C485" s="1246" t="s">
        <v>9</v>
      </c>
      <c r="D485" s="1246" t="s">
        <v>9</v>
      </c>
      <c r="E485" s="1246" t="s">
        <v>9</v>
      </c>
    </row>
    <row r="486" spans="1:5" ht="15.75" thickBot="1" x14ac:dyDescent="0.3">
      <c r="A486" s="1238" t="s">
        <v>42</v>
      </c>
      <c r="B486" s="1264">
        <f>B487+B488+B489+B490</f>
        <v>0</v>
      </c>
      <c r="C486" s="1264">
        <f>C487+C488+C489+C490</f>
        <v>0</v>
      </c>
      <c r="D486" s="1264">
        <f>D487+D488+D489+D490</f>
        <v>0</v>
      </c>
      <c r="E486" s="1264">
        <f>E487+E488+E489+E490</f>
        <v>0</v>
      </c>
    </row>
    <row r="487" spans="1:5" ht="15.75" thickBot="1" x14ac:dyDescent="0.3">
      <c r="A487" s="1265" t="s">
        <v>296</v>
      </c>
      <c r="B487" s="1264"/>
      <c r="C487" s="1264"/>
      <c r="D487" s="1264"/>
      <c r="E487" s="1264"/>
    </row>
    <row r="488" spans="1:5" ht="15.75" thickBot="1" x14ac:dyDescent="0.3">
      <c r="A488" s="1265" t="s">
        <v>311</v>
      </c>
      <c r="B488" s="1264"/>
      <c r="C488" s="1264"/>
      <c r="D488" s="1264"/>
      <c r="E488" s="1264"/>
    </row>
    <row r="489" spans="1:5" ht="15.75" thickBot="1" x14ac:dyDescent="0.3">
      <c r="A489" s="1265" t="s">
        <v>312</v>
      </c>
      <c r="B489" s="1264"/>
      <c r="C489" s="1264"/>
      <c r="D489" s="1264"/>
      <c r="E489" s="1264"/>
    </row>
    <row r="490" spans="1:5" ht="12" customHeight="1" thickBot="1" x14ac:dyDescent="0.3">
      <c r="A490" s="1265" t="s">
        <v>313</v>
      </c>
      <c r="B490" s="1264"/>
      <c r="C490" s="1264"/>
      <c r="D490" s="1264"/>
      <c r="E490" s="1264"/>
    </row>
    <row r="491" spans="1:5" ht="15.75" thickBot="1" x14ac:dyDescent="0.3">
      <c r="A491" s="1238" t="s">
        <v>43</v>
      </c>
      <c r="B491" s="1266">
        <f>B492+B493+B494+B495</f>
        <v>0</v>
      </c>
      <c r="C491" s="1266">
        <f>C492+C493+C494+C495</f>
        <v>17977</v>
      </c>
      <c r="D491" s="1266">
        <f>D492+D493+D494+D495</f>
        <v>17977</v>
      </c>
      <c r="E491" s="1266">
        <f>E492+E493+E494+E495</f>
        <v>0</v>
      </c>
    </row>
    <row r="492" spans="1:5" ht="15.75" thickBot="1" x14ac:dyDescent="0.3">
      <c r="A492" s="1265" t="s">
        <v>296</v>
      </c>
      <c r="B492" s="1264"/>
      <c r="C492" s="1264">
        <v>17977</v>
      </c>
      <c r="D492" s="1266">
        <v>17977</v>
      </c>
      <c r="E492" s="1266"/>
    </row>
    <row r="493" spans="1:5" ht="15.75" thickBot="1" x14ac:dyDescent="0.3">
      <c r="A493" s="1265" t="s">
        <v>311</v>
      </c>
      <c r="B493" s="1266"/>
      <c r="C493" s="1264"/>
      <c r="D493" s="1264"/>
      <c r="E493" s="1264"/>
    </row>
    <row r="494" spans="1:5" ht="15.75" thickBot="1" x14ac:dyDescent="0.3">
      <c r="A494" s="1265" t="s">
        <v>312</v>
      </c>
      <c r="B494" s="1266"/>
      <c r="C494" s="1264"/>
      <c r="D494" s="1264"/>
      <c r="E494" s="1264"/>
    </row>
    <row r="495" spans="1:5" ht="15.75" thickBot="1" x14ac:dyDescent="0.3">
      <c r="A495" s="1265" t="s">
        <v>313</v>
      </c>
      <c r="B495" s="1266"/>
      <c r="C495" s="1264"/>
      <c r="D495" s="1264"/>
      <c r="E495" s="1264"/>
    </row>
    <row r="496" spans="1:5" ht="15.75" thickBot="1" x14ac:dyDescent="0.3">
      <c r="A496" s="1282" t="s">
        <v>1583</v>
      </c>
      <c r="B496" s="1266">
        <f>B486+B491</f>
        <v>0</v>
      </c>
      <c r="C496" s="1266">
        <f>C486+C491</f>
        <v>17977</v>
      </c>
      <c r="D496" s="1266">
        <f>D486+D491</f>
        <v>17977</v>
      </c>
      <c r="E496" s="1266">
        <f>E486+E491</f>
        <v>0</v>
      </c>
    </row>
    <row r="497" spans="1:5" ht="15.75" thickBot="1" x14ac:dyDescent="0.3">
      <c r="A497" s="1281" t="s">
        <v>56</v>
      </c>
      <c r="B497" s="2329"/>
      <c r="C497" s="2330"/>
      <c r="D497" s="2330"/>
      <c r="E497" s="2331"/>
    </row>
    <row r="498" spans="1:5" ht="48.75" thickBot="1" x14ac:dyDescent="0.3">
      <c r="A498" s="1296" t="s">
        <v>1582</v>
      </c>
      <c r="B498" s="1296" t="s">
        <v>1581</v>
      </c>
      <c r="C498" s="1292" t="s">
        <v>306</v>
      </c>
      <c r="D498" s="2317"/>
      <c r="E498" s="2318"/>
    </row>
    <row r="499" spans="1:5" ht="15.75" thickBot="1" x14ac:dyDescent="0.3">
      <c r="A499" s="1277"/>
      <c r="B499" s="2319"/>
      <c r="C499" s="2320"/>
      <c r="D499" s="2321"/>
      <c r="E499" s="2322"/>
    </row>
    <row r="500" spans="1:5" ht="111.75" customHeight="1" thickBot="1" x14ac:dyDescent="0.3">
      <c r="A500" s="1250" t="s">
        <v>15</v>
      </c>
      <c r="B500" s="2323" t="s">
        <v>1580</v>
      </c>
      <c r="C500" s="2324"/>
      <c r="D500" s="2324"/>
      <c r="E500" s="2325"/>
    </row>
    <row r="501" spans="1:5" ht="15.75" thickBot="1" x14ac:dyDescent="0.3">
      <c r="A501" s="1250" t="s">
        <v>16</v>
      </c>
      <c r="B501" s="2309" t="s">
        <v>1554</v>
      </c>
      <c r="C501" s="2310"/>
      <c r="D501" s="2310"/>
      <c r="E501" s="2311"/>
    </row>
    <row r="502" spans="1:5" x14ac:dyDescent="0.25">
      <c r="A502" s="2312"/>
      <c r="B502" s="1247">
        <v>2019</v>
      </c>
      <c r="C502" s="1247">
        <v>2020</v>
      </c>
      <c r="D502" s="1247">
        <v>2021</v>
      </c>
      <c r="E502" s="1247">
        <v>2022</v>
      </c>
    </row>
    <row r="503" spans="1:5" ht="15.75" thickBot="1" x14ac:dyDescent="0.3">
      <c r="A503" s="2313"/>
      <c r="B503" s="1246" t="s">
        <v>8</v>
      </c>
      <c r="C503" s="1246" t="s">
        <v>9</v>
      </c>
      <c r="D503" s="1246" t="s">
        <v>9</v>
      </c>
      <c r="E503" s="1246" t="s">
        <v>9</v>
      </c>
    </row>
    <row r="504" spans="1:5" ht="15.75" thickBot="1" x14ac:dyDescent="0.3">
      <c r="A504" s="1250" t="s">
        <v>17</v>
      </c>
      <c r="B504" s="1251">
        <v>1</v>
      </c>
      <c r="C504" s="1251">
        <v>1</v>
      </c>
      <c r="D504" s="1251">
        <v>1</v>
      </c>
      <c r="E504" s="1251">
        <v>0</v>
      </c>
    </row>
    <row r="505" spans="1:5" ht="15.75" thickBot="1" x14ac:dyDescent="0.3">
      <c r="A505" s="1250" t="s">
        <v>18</v>
      </c>
      <c r="B505" s="1251"/>
      <c r="C505" s="1251">
        <f>C523</f>
        <v>96666</v>
      </c>
      <c r="D505" s="1251">
        <f>D523</f>
        <v>96666</v>
      </c>
      <c r="E505" s="1251">
        <f>E523</f>
        <v>0</v>
      </c>
    </row>
    <row r="506" spans="1:5" ht="15.75" thickBot="1" x14ac:dyDescent="0.3">
      <c r="A506" s="1250" t="s">
        <v>19</v>
      </c>
      <c r="B506" s="1251"/>
      <c r="C506" s="1251">
        <v>96666</v>
      </c>
      <c r="D506" s="1251">
        <f>D505/D504</f>
        <v>96666</v>
      </c>
      <c r="E506" s="1251" t="e">
        <f>E505/E504</f>
        <v>#DIV/0!</v>
      </c>
    </row>
    <row r="507" spans="1:5" ht="15.75" thickBot="1" x14ac:dyDescent="0.3">
      <c r="A507" s="1250" t="s">
        <v>20</v>
      </c>
      <c r="B507" s="1249" t="s">
        <v>21</v>
      </c>
      <c r="C507" s="1248">
        <f t="shared" ref="C507:E509" si="17">C504/B504-1</f>
        <v>0</v>
      </c>
      <c r="D507" s="1248">
        <f t="shared" si="17"/>
        <v>0</v>
      </c>
      <c r="E507" s="1248">
        <f t="shared" si="17"/>
        <v>-1</v>
      </c>
    </row>
    <row r="508" spans="1:5" ht="15.75" thickBot="1" x14ac:dyDescent="0.3">
      <c r="A508" s="1250" t="s">
        <v>22</v>
      </c>
      <c r="B508" s="1249" t="s">
        <v>21</v>
      </c>
      <c r="C508" s="1248" t="e">
        <f t="shared" si="17"/>
        <v>#DIV/0!</v>
      </c>
      <c r="D508" s="1248">
        <f t="shared" si="17"/>
        <v>0</v>
      </c>
      <c r="E508" s="1248">
        <f t="shared" si="17"/>
        <v>-1</v>
      </c>
    </row>
    <row r="509" spans="1:5" ht="15.75" thickBot="1" x14ac:dyDescent="0.3">
      <c r="A509" s="1250" t="s">
        <v>23</v>
      </c>
      <c r="B509" s="1249" t="s">
        <v>21</v>
      </c>
      <c r="C509" s="1248" t="e">
        <f t="shared" si="17"/>
        <v>#DIV/0!</v>
      </c>
      <c r="D509" s="1248">
        <f t="shared" si="17"/>
        <v>0</v>
      </c>
      <c r="E509" s="1248" t="e">
        <f t="shared" si="17"/>
        <v>#DIV/0!</v>
      </c>
    </row>
    <row r="510" spans="1:5" ht="15.75" thickBot="1" x14ac:dyDescent="0.3">
      <c r="A510" s="2314" t="s">
        <v>1579</v>
      </c>
      <c r="B510" s="2315"/>
      <c r="C510" s="2315"/>
      <c r="D510" s="2315"/>
      <c r="E510" s="2316"/>
    </row>
    <row r="511" spans="1:5" x14ac:dyDescent="0.25">
      <c r="A511" s="2312"/>
      <c r="B511" s="1247">
        <v>2019</v>
      </c>
      <c r="C511" s="1247">
        <v>2020</v>
      </c>
      <c r="D511" s="1247">
        <v>2021</v>
      </c>
      <c r="E511" s="1247">
        <v>2022</v>
      </c>
    </row>
    <row r="512" spans="1:5" ht="15.75" thickBot="1" x14ac:dyDescent="0.3">
      <c r="A512" s="2313"/>
      <c r="B512" s="1246" t="s">
        <v>8</v>
      </c>
      <c r="C512" s="1246" t="s">
        <v>9</v>
      </c>
      <c r="D512" s="1246" t="s">
        <v>9</v>
      </c>
      <c r="E512" s="1246" t="s">
        <v>9</v>
      </c>
    </row>
    <row r="513" spans="1:5" ht="15.75" thickBot="1" x14ac:dyDescent="0.3">
      <c r="A513" s="1238" t="s">
        <v>42</v>
      </c>
      <c r="B513" s="1264">
        <f>B514+B515+B516+B517</f>
        <v>0</v>
      </c>
      <c r="C513" s="1264">
        <f>C514+C515+C516+C517</f>
        <v>0</v>
      </c>
      <c r="D513" s="1264">
        <f>D514+D515+D516+D517</f>
        <v>0</v>
      </c>
      <c r="E513" s="1264">
        <f>E514+E515+E516+E517</f>
        <v>0</v>
      </c>
    </row>
    <row r="514" spans="1:5" ht="15.75" thickBot="1" x14ac:dyDescent="0.3">
      <c r="A514" s="1265" t="s">
        <v>296</v>
      </c>
      <c r="B514" s="1264"/>
      <c r="C514" s="1264"/>
      <c r="D514" s="1264"/>
      <c r="E514" s="1264"/>
    </row>
    <row r="515" spans="1:5" ht="15.75" thickBot="1" x14ac:dyDescent="0.3">
      <c r="A515" s="1265" t="s">
        <v>311</v>
      </c>
      <c r="B515" s="1264"/>
      <c r="C515" s="1264"/>
      <c r="D515" s="1264"/>
      <c r="E515" s="1264"/>
    </row>
    <row r="516" spans="1:5" ht="15.75" thickBot="1" x14ac:dyDescent="0.3">
      <c r="A516" s="1265" t="s">
        <v>312</v>
      </c>
      <c r="B516" s="1264"/>
      <c r="C516" s="1264"/>
      <c r="D516" s="1264"/>
      <c r="E516" s="1264"/>
    </row>
    <row r="517" spans="1:5" ht="15.75" thickBot="1" x14ac:dyDescent="0.3">
      <c r="A517" s="1265" t="s">
        <v>313</v>
      </c>
      <c r="B517" s="1264"/>
      <c r="C517" s="1264"/>
      <c r="D517" s="1264"/>
      <c r="E517" s="1264"/>
    </row>
    <row r="518" spans="1:5" ht="15.75" thickBot="1" x14ac:dyDescent="0.3">
      <c r="A518" s="1238" t="s">
        <v>43</v>
      </c>
      <c r="B518" s="1266">
        <f>B519+B520+B521+B522</f>
        <v>0</v>
      </c>
      <c r="C518" s="1266">
        <f>C519+C520+C521+C522</f>
        <v>96666</v>
      </c>
      <c r="D518" s="1266">
        <f>D519+D520+D521+D522</f>
        <v>96666</v>
      </c>
      <c r="E518" s="1266">
        <f>E519+E520+E521+E522</f>
        <v>0</v>
      </c>
    </row>
    <row r="519" spans="1:5" ht="15.75" thickBot="1" x14ac:dyDescent="0.3">
      <c r="A519" s="1265" t="s">
        <v>296</v>
      </c>
      <c r="B519" s="1266"/>
      <c r="C519" s="1264">
        <v>96666</v>
      </c>
      <c r="D519" s="1266">
        <v>96666</v>
      </c>
      <c r="E519" s="1266"/>
    </row>
    <row r="520" spans="1:5" ht="15.75" thickBot="1" x14ac:dyDescent="0.3">
      <c r="A520" s="1265" t="s">
        <v>311</v>
      </c>
      <c r="B520" s="1266"/>
      <c r="C520" s="1264"/>
      <c r="D520" s="1264"/>
      <c r="E520" s="1264"/>
    </row>
    <row r="521" spans="1:5" ht="15.75" thickBot="1" x14ac:dyDescent="0.3">
      <c r="A521" s="1265" t="s">
        <v>312</v>
      </c>
      <c r="B521" s="1266"/>
      <c r="C521" s="1264"/>
      <c r="D521" s="1264"/>
      <c r="E521" s="1264"/>
    </row>
    <row r="522" spans="1:5" ht="15.75" thickBot="1" x14ac:dyDescent="0.3">
      <c r="A522" s="1265" t="s">
        <v>313</v>
      </c>
      <c r="B522" s="1266"/>
      <c r="C522" s="1264"/>
      <c r="D522" s="1264"/>
      <c r="E522" s="1264"/>
    </row>
    <row r="523" spans="1:5" ht="15.75" thickBot="1" x14ac:dyDescent="0.3">
      <c r="A523" s="1282" t="s">
        <v>1578</v>
      </c>
      <c r="B523" s="1266">
        <f>B513+B518</f>
        <v>0</v>
      </c>
      <c r="C523" s="1266">
        <f>C513+C518</f>
        <v>96666</v>
      </c>
      <c r="D523" s="1266">
        <f>D513+D518</f>
        <v>96666</v>
      </c>
      <c r="E523" s="1266">
        <f>E513+E518</f>
        <v>0</v>
      </c>
    </row>
    <row r="524" spans="1:5" ht="27.75" customHeight="1" thickBot="1" x14ac:dyDescent="0.3">
      <c r="A524" s="1296" t="s">
        <v>1577</v>
      </c>
      <c r="B524" s="1296" t="s">
        <v>1576</v>
      </c>
      <c r="C524" s="1292" t="s">
        <v>306</v>
      </c>
      <c r="D524" s="2317"/>
      <c r="E524" s="2318"/>
    </row>
    <row r="525" spans="1:5" ht="15.75" thickBot="1" x14ac:dyDescent="0.3">
      <c r="A525" s="1277"/>
      <c r="B525" s="2319"/>
      <c r="C525" s="2320"/>
      <c r="D525" s="2321"/>
      <c r="E525" s="2322"/>
    </row>
    <row r="526" spans="1:5" ht="39" customHeight="1" thickBot="1" x14ac:dyDescent="0.3">
      <c r="A526" s="1250" t="s">
        <v>15</v>
      </c>
      <c r="B526" s="2323" t="s">
        <v>1575</v>
      </c>
      <c r="C526" s="2324"/>
      <c r="D526" s="2324"/>
      <c r="E526" s="2325"/>
    </row>
    <row r="527" spans="1:5" ht="15.75" thickBot="1" x14ac:dyDescent="0.3">
      <c r="A527" s="1250" t="s">
        <v>16</v>
      </c>
      <c r="B527" s="2309" t="s">
        <v>1554</v>
      </c>
      <c r="C527" s="2310"/>
      <c r="D527" s="2310"/>
      <c r="E527" s="2311"/>
    </row>
    <row r="528" spans="1:5" x14ac:dyDescent="0.25">
      <c r="A528" s="2312"/>
      <c r="B528" s="1247">
        <v>2019</v>
      </c>
      <c r="C528" s="1247">
        <v>2020</v>
      </c>
      <c r="D528" s="1247">
        <v>2021</v>
      </c>
      <c r="E528" s="1247">
        <v>2022</v>
      </c>
    </row>
    <row r="529" spans="1:5" ht="15.75" thickBot="1" x14ac:dyDescent="0.3">
      <c r="A529" s="2313"/>
      <c r="B529" s="1246" t="s">
        <v>8</v>
      </c>
      <c r="C529" s="1246" t="s">
        <v>9</v>
      </c>
      <c r="D529" s="1246" t="s">
        <v>9</v>
      </c>
      <c r="E529" s="1246" t="s">
        <v>9</v>
      </c>
    </row>
    <row r="530" spans="1:5" ht="15.75" thickBot="1" x14ac:dyDescent="0.3">
      <c r="A530" s="1250" t="s">
        <v>17</v>
      </c>
      <c r="B530" s="1251">
        <v>1</v>
      </c>
      <c r="C530" s="1251">
        <v>1</v>
      </c>
      <c r="D530" s="1251">
        <v>1</v>
      </c>
      <c r="E530" s="1251">
        <v>0</v>
      </c>
    </row>
    <row r="531" spans="1:5" ht="15.75" thickBot="1" x14ac:dyDescent="0.3">
      <c r="A531" s="1250" t="s">
        <v>18</v>
      </c>
      <c r="B531" s="1251"/>
      <c r="C531" s="1251">
        <f>C549</f>
        <v>40274</v>
      </c>
      <c r="D531" s="1251">
        <f>D549</f>
        <v>40724</v>
      </c>
      <c r="E531" s="1251">
        <f>E549</f>
        <v>0</v>
      </c>
    </row>
    <row r="532" spans="1:5" ht="15.75" thickBot="1" x14ac:dyDescent="0.3">
      <c r="A532" s="1250" t="s">
        <v>19</v>
      </c>
      <c r="B532" s="1251"/>
      <c r="C532" s="1251">
        <v>40724</v>
      </c>
      <c r="D532" s="1251">
        <f>D531/D530</f>
        <v>40724</v>
      </c>
      <c r="E532" s="1251" t="e">
        <f>E531/E530</f>
        <v>#DIV/0!</v>
      </c>
    </row>
    <row r="533" spans="1:5" ht="15.75" thickBot="1" x14ac:dyDescent="0.3">
      <c r="A533" s="1250" t="s">
        <v>20</v>
      </c>
      <c r="B533" s="1249" t="s">
        <v>21</v>
      </c>
      <c r="C533" s="1248">
        <f t="shared" ref="C533:E535" si="18">C530/B530-1</f>
        <v>0</v>
      </c>
      <c r="D533" s="1248">
        <f t="shared" si="18"/>
        <v>0</v>
      </c>
      <c r="E533" s="1248">
        <f t="shared" si="18"/>
        <v>-1</v>
      </c>
    </row>
    <row r="534" spans="1:5" ht="15.75" thickBot="1" x14ac:dyDescent="0.3">
      <c r="A534" s="1250" t="s">
        <v>22</v>
      </c>
      <c r="B534" s="1249" t="s">
        <v>21</v>
      </c>
      <c r="C534" s="1248" t="e">
        <f t="shared" si="18"/>
        <v>#DIV/0!</v>
      </c>
      <c r="D534" s="1248">
        <f t="shared" si="18"/>
        <v>1.1173461786760708E-2</v>
      </c>
      <c r="E534" s="1248">
        <f t="shared" si="18"/>
        <v>-1</v>
      </c>
    </row>
    <row r="535" spans="1:5" ht="15.75" thickBot="1" x14ac:dyDescent="0.3">
      <c r="A535" s="1250" t="s">
        <v>23</v>
      </c>
      <c r="B535" s="1249" t="s">
        <v>21</v>
      </c>
      <c r="C535" s="1248" t="e">
        <f t="shared" si="18"/>
        <v>#DIV/0!</v>
      </c>
      <c r="D535" s="1248">
        <f t="shared" si="18"/>
        <v>0</v>
      </c>
      <c r="E535" s="1248" t="e">
        <f t="shared" si="18"/>
        <v>#DIV/0!</v>
      </c>
    </row>
    <row r="536" spans="1:5" ht="15.75" thickBot="1" x14ac:dyDescent="0.3">
      <c r="A536" s="2314" t="s">
        <v>1574</v>
      </c>
      <c r="B536" s="2315"/>
      <c r="C536" s="2315"/>
      <c r="D536" s="2315"/>
      <c r="E536" s="2316"/>
    </row>
    <row r="537" spans="1:5" x14ac:dyDescent="0.25">
      <c r="A537" s="2312"/>
      <c r="B537" s="1247">
        <v>2019</v>
      </c>
      <c r="C537" s="1247">
        <v>2020</v>
      </c>
      <c r="D537" s="1247">
        <v>2021</v>
      </c>
      <c r="E537" s="1247">
        <v>2022</v>
      </c>
    </row>
    <row r="538" spans="1:5" ht="15.75" thickBot="1" x14ac:dyDescent="0.3">
      <c r="A538" s="2313"/>
      <c r="B538" s="1246" t="s">
        <v>8</v>
      </c>
      <c r="C538" s="1246" t="s">
        <v>9</v>
      </c>
      <c r="D538" s="1246" t="s">
        <v>9</v>
      </c>
      <c r="E538" s="1246" t="s">
        <v>9</v>
      </c>
    </row>
    <row r="539" spans="1:5" ht="15.75" thickBot="1" x14ac:dyDescent="0.3">
      <c r="A539" s="1238" t="s">
        <v>42</v>
      </c>
      <c r="B539" s="1264">
        <f>B540+B541+B542+B543</f>
        <v>0</v>
      </c>
      <c r="C539" s="1264">
        <f>C540+C541+C542+C543</f>
        <v>0</v>
      </c>
      <c r="D539" s="1264">
        <f>D540+D541+D542+D543</f>
        <v>0</v>
      </c>
      <c r="E539" s="1264">
        <f>E540+E541+E542+E543</f>
        <v>0</v>
      </c>
    </row>
    <row r="540" spans="1:5" ht="15.75" thickBot="1" x14ac:dyDescent="0.3">
      <c r="A540" s="1265" t="s">
        <v>296</v>
      </c>
      <c r="B540" s="1264"/>
      <c r="C540" s="1264"/>
      <c r="D540" s="1264"/>
      <c r="E540" s="1264"/>
    </row>
    <row r="541" spans="1:5" ht="15.75" thickBot="1" x14ac:dyDescent="0.3">
      <c r="A541" s="1265" t="s">
        <v>311</v>
      </c>
      <c r="B541" s="1264"/>
      <c r="C541" s="1264"/>
      <c r="D541" s="1264"/>
      <c r="E541" s="1264"/>
    </row>
    <row r="542" spans="1:5" ht="15.75" thickBot="1" x14ac:dyDescent="0.3">
      <c r="A542" s="1265" t="s">
        <v>312</v>
      </c>
      <c r="B542" s="1264"/>
      <c r="C542" s="1264"/>
      <c r="D542" s="1264"/>
      <c r="E542" s="1264"/>
    </row>
    <row r="543" spans="1:5" ht="15.75" thickBot="1" x14ac:dyDescent="0.3">
      <c r="A543" s="1265" t="s">
        <v>313</v>
      </c>
      <c r="B543" s="1264"/>
      <c r="C543" s="1264"/>
      <c r="D543" s="1264"/>
      <c r="E543" s="1264"/>
    </row>
    <row r="544" spans="1:5" ht="15.75" thickBot="1" x14ac:dyDescent="0.3">
      <c r="A544" s="1238" t="s">
        <v>43</v>
      </c>
      <c r="B544" s="1266">
        <f>B545+B546+B547+B548</f>
        <v>0</v>
      </c>
      <c r="C544" s="1266">
        <f>C545+C546+C547+C548</f>
        <v>40274</v>
      </c>
      <c r="D544" s="1266">
        <f>D545+D546+D547+D548</f>
        <v>40724</v>
      </c>
      <c r="E544" s="1266">
        <f>E545+E546+E547+E548</f>
        <v>0</v>
      </c>
    </row>
    <row r="545" spans="1:5" ht="15.75" thickBot="1" x14ac:dyDescent="0.3">
      <c r="A545" s="1265" t="s">
        <v>296</v>
      </c>
      <c r="B545" s="1266"/>
      <c r="C545" s="1264">
        <v>40274</v>
      </c>
      <c r="D545" s="1266">
        <v>40724</v>
      </c>
      <c r="E545" s="1266"/>
    </row>
    <row r="546" spans="1:5" ht="15.75" thickBot="1" x14ac:dyDescent="0.3">
      <c r="A546" s="1265" t="s">
        <v>311</v>
      </c>
      <c r="B546" s="1266"/>
      <c r="C546" s="1264"/>
      <c r="D546" s="1264"/>
      <c r="E546" s="1264"/>
    </row>
    <row r="547" spans="1:5" ht="15.75" thickBot="1" x14ac:dyDescent="0.3">
      <c r="A547" s="1265" t="s">
        <v>312</v>
      </c>
      <c r="B547" s="1266"/>
      <c r="C547" s="1264"/>
      <c r="D547" s="1264"/>
      <c r="E547" s="1264"/>
    </row>
    <row r="548" spans="1:5" ht="15.75" thickBot="1" x14ac:dyDescent="0.3">
      <c r="A548" s="1265" t="s">
        <v>313</v>
      </c>
      <c r="B548" s="1266"/>
      <c r="C548" s="1264"/>
      <c r="D548" s="1264"/>
      <c r="E548" s="1264"/>
    </row>
    <row r="549" spans="1:5" ht="15.75" thickBot="1" x14ac:dyDescent="0.3">
      <c r="A549" s="1282" t="s">
        <v>1573</v>
      </c>
      <c r="B549" s="1266">
        <f>B539+B544</f>
        <v>0</v>
      </c>
      <c r="C549" s="1266">
        <f>C539+C544</f>
        <v>40274</v>
      </c>
      <c r="D549" s="1266">
        <f>D539+D544</f>
        <v>40724</v>
      </c>
      <c r="E549" s="1266">
        <f>E539+E544</f>
        <v>0</v>
      </c>
    </row>
    <row r="550" spans="1:5" ht="48.75" thickBot="1" x14ac:dyDescent="0.3">
      <c r="A550" s="1296" t="s">
        <v>1572</v>
      </c>
      <c r="B550" s="1296" t="s">
        <v>1571</v>
      </c>
      <c r="C550" s="1292" t="s">
        <v>306</v>
      </c>
      <c r="D550" s="2317"/>
      <c r="E550" s="2318"/>
    </row>
    <row r="551" spans="1:5" ht="15.75" thickBot="1" x14ac:dyDescent="0.3">
      <c r="A551" s="1277"/>
      <c r="B551" s="2319"/>
      <c r="C551" s="2320"/>
      <c r="D551" s="2321"/>
      <c r="E551" s="2322"/>
    </row>
    <row r="552" spans="1:5" ht="133.5" customHeight="1" thickBot="1" x14ac:dyDescent="0.3">
      <c r="A552" s="1250" t="s">
        <v>15</v>
      </c>
      <c r="B552" s="2323" t="s">
        <v>1570</v>
      </c>
      <c r="C552" s="2324"/>
      <c r="D552" s="2324"/>
      <c r="E552" s="2325"/>
    </row>
    <row r="553" spans="1:5" ht="15.75" thickBot="1" x14ac:dyDescent="0.3">
      <c r="A553" s="1250" t="s">
        <v>16</v>
      </c>
      <c r="B553" s="2309" t="s">
        <v>1554</v>
      </c>
      <c r="C553" s="2310"/>
      <c r="D553" s="2310"/>
      <c r="E553" s="2311"/>
    </row>
    <row r="554" spans="1:5" x14ac:dyDescent="0.25">
      <c r="A554" s="2312"/>
      <c r="B554" s="1247">
        <v>2019</v>
      </c>
      <c r="C554" s="1247">
        <v>2020</v>
      </c>
      <c r="D554" s="1247">
        <v>2021</v>
      </c>
      <c r="E554" s="1247">
        <v>2022</v>
      </c>
    </row>
    <row r="555" spans="1:5" ht="15.75" thickBot="1" x14ac:dyDescent="0.3">
      <c r="A555" s="2313"/>
      <c r="B555" s="1246" t="s">
        <v>8</v>
      </c>
      <c r="C555" s="1246" t="s">
        <v>9</v>
      </c>
      <c r="D555" s="1246" t="s">
        <v>9</v>
      </c>
      <c r="E555" s="1246" t="s">
        <v>9</v>
      </c>
    </row>
    <row r="556" spans="1:5" ht="15.75" thickBot="1" x14ac:dyDescent="0.3">
      <c r="A556" s="1250" t="s">
        <v>17</v>
      </c>
      <c r="B556" s="1251"/>
      <c r="C556" s="1251">
        <v>1</v>
      </c>
      <c r="D556" s="1251">
        <v>1</v>
      </c>
      <c r="E556" s="1251">
        <v>0</v>
      </c>
    </row>
    <row r="557" spans="1:5" ht="15.75" thickBot="1" x14ac:dyDescent="0.3">
      <c r="A557" s="1250" t="s">
        <v>18</v>
      </c>
      <c r="B557" s="1251"/>
      <c r="C557" s="1251">
        <f>C575</f>
        <v>39180</v>
      </c>
      <c r="D557" s="1251">
        <f>D575</f>
        <v>39180</v>
      </c>
      <c r="E557" s="1251">
        <f>E575</f>
        <v>0</v>
      </c>
    </row>
    <row r="558" spans="1:5" ht="15.75" thickBot="1" x14ac:dyDescent="0.3">
      <c r="A558" s="1250" t="s">
        <v>19</v>
      </c>
      <c r="B558" s="1251"/>
      <c r="C558" s="1251">
        <v>39180</v>
      </c>
      <c r="D558" s="1251">
        <f>D557/D556</f>
        <v>39180</v>
      </c>
      <c r="E558" s="1251" t="e">
        <f>E557/E556</f>
        <v>#DIV/0!</v>
      </c>
    </row>
    <row r="559" spans="1:5" ht="15.75" thickBot="1" x14ac:dyDescent="0.3">
      <c r="A559" s="1250" t="s">
        <v>20</v>
      </c>
      <c r="B559" s="1249" t="s">
        <v>21</v>
      </c>
      <c r="C559" s="1248" t="e">
        <f t="shared" ref="C559:E561" si="19">C556/B556-1</f>
        <v>#DIV/0!</v>
      </c>
      <c r="D559" s="1248">
        <f t="shared" si="19"/>
        <v>0</v>
      </c>
      <c r="E559" s="1248">
        <f t="shared" si="19"/>
        <v>-1</v>
      </c>
    </row>
    <row r="560" spans="1:5" ht="15.75" thickBot="1" x14ac:dyDescent="0.3">
      <c r="A560" s="1250" t="s">
        <v>22</v>
      </c>
      <c r="B560" s="1249" t="s">
        <v>21</v>
      </c>
      <c r="C560" s="1248" t="e">
        <f t="shared" si="19"/>
        <v>#DIV/0!</v>
      </c>
      <c r="D560" s="1248">
        <f t="shared" si="19"/>
        <v>0</v>
      </c>
      <c r="E560" s="1248">
        <f t="shared" si="19"/>
        <v>-1</v>
      </c>
    </row>
    <row r="561" spans="1:5" ht="15.75" thickBot="1" x14ac:dyDescent="0.3">
      <c r="A561" s="1250" t="s">
        <v>23</v>
      </c>
      <c r="B561" s="1249" t="s">
        <v>21</v>
      </c>
      <c r="C561" s="1248" t="e">
        <f t="shared" si="19"/>
        <v>#DIV/0!</v>
      </c>
      <c r="D561" s="1248">
        <f t="shared" si="19"/>
        <v>0</v>
      </c>
      <c r="E561" s="1248" t="e">
        <f t="shared" si="19"/>
        <v>#DIV/0!</v>
      </c>
    </row>
    <row r="562" spans="1:5" ht="15.75" thickBot="1" x14ac:dyDescent="0.3">
      <c r="A562" s="2314" t="s">
        <v>1569</v>
      </c>
      <c r="B562" s="2315"/>
      <c r="C562" s="2315"/>
      <c r="D562" s="2315"/>
      <c r="E562" s="2316"/>
    </row>
    <row r="563" spans="1:5" x14ac:dyDescent="0.25">
      <c r="A563" s="2312"/>
      <c r="B563" s="1247">
        <v>2019</v>
      </c>
      <c r="C563" s="1247">
        <v>2020</v>
      </c>
      <c r="D563" s="1247">
        <v>2021</v>
      </c>
      <c r="E563" s="1247">
        <v>2022</v>
      </c>
    </row>
    <row r="564" spans="1:5" ht="15.75" thickBot="1" x14ac:dyDescent="0.3">
      <c r="A564" s="2313"/>
      <c r="B564" s="1246" t="s">
        <v>8</v>
      </c>
      <c r="C564" s="1246" t="s">
        <v>9</v>
      </c>
      <c r="D564" s="1246" t="s">
        <v>9</v>
      </c>
      <c r="E564" s="1246" t="s">
        <v>9</v>
      </c>
    </row>
    <row r="565" spans="1:5" ht="15.75" thickBot="1" x14ac:dyDescent="0.3">
      <c r="A565" s="1238" t="s">
        <v>42</v>
      </c>
      <c r="B565" s="1264">
        <f>B566+B567+B568+B569</f>
        <v>0</v>
      </c>
      <c r="C565" s="1264">
        <f>C566+C567+C568+C569</f>
        <v>0</v>
      </c>
      <c r="D565" s="1264">
        <f>D566+D567+D568+D569</f>
        <v>0</v>
      </c>
      <c r="E565" s="1264">
        <f>E566+E567+E568+E569</f>
        <v>0</v>
      </c>
    </row>
    <row r="566" spans="1:5" ht="15.75" thickBot="1" x14ac:dyDescent="0.3">
      <c r="A566" s="1265" t="s">
        <v>296</v>
      </c>
      <c r="B566" s="1264"/>
      <c r="C566" s="1264"/>
      <c r="D566" s="1264"/>
      <c r="E566" s="1264"/>
    </row>
    <row r="567" spans="1:5" ht="15.75" thickBot="1" x14ac:dyDescent="0.3">
      <c r="A567" s="1265" t="s">
        <v>311</v>
      </c>
      <c r="B567" s="1264"/>
      <c r="C567" s="1264"/>
      <c r="D567" s="1264"/>
      <c r="E567" s="1264"/>
    </row>
    <row r="568" spans="1:5" ht="15.75" thickBot="1" x14ac:dyDescent="0.3">
      <c r="A568" s="1265" t="s">
        <v>312</v>
      </c>
      <c r="B568" s="1264"/>
      <c r="C568" s="1264"/>
      <c r="D568" s="1264"/>
      <c r="E568" s="1264"/>
    </row>
    <row r="569" spans="1:5" ht="15.75" thickBot="1" x14ac:dyDescent="0.3">
      <c r="A569" s="1265" t="s">
        <v>313</v>
      </c>
      <c r="B569" s="1264"/>
      <c r="C569" s="1264"/>
      <c r="D569" s="1264"/>
      <c r="E569" s="1264"/>
    </row>
    <row r="570" spans="1:5" ht="15.75" thickBot="1" x14ac:dyDescent="0.3">
      <c r="A570" s="1238" t="s">
        <v>43</v>
      </c>
      <c r="B570" s="1266">
        <f>B571+B572+B573+B574</f>
        <v>0</v>
      </c>
      <c r="C570" s="1266">
        <f>C571+C572+C573+C574</f>
        <v>39180</v>
      </c>
      <c r="D570" s="1266">
        <f>D571+D572+D573+D574</f>
        <v>39180</v>
      </c>
      <c r="E570" s="1266">
        <f>E571+E572+E573+E574</f>
        <v>0</v>
      </c>
    </row>
    <row r="571" spans="1:5" ht="15.75" thickBot="1" x14ac:dyDescent="0.3">
      <c r="A571" s="1265" t="s">
        <v>296</v>
      </c>
      <c r="B571" s="1264"/>
      <c r="C571" s="1264">
        <v>39180</v>
      </c>
      <c r="D571" s="1266">
        <v>39180</v>
      </c>
      <c r="E571" s="1266"/>
    </row>
    <row r="572" spans="1:5" ht="15.75" thickBot="1" x14ac:dyDescent="0.3">
      <c r="A572" s="1265" t="s">
        <v>311</v>
      </c>
      <c r="B572" s="1266"/>
      <c r="C572" s="1264"/>
      <c r="D572" s="1264"/>
      <c r="E572" s="1264"/>
    </row>
    <row r="573" spans="1:5" ht="15.75" thickBot="1" x14ac:dyDescent="0.3">
      <c r="A573" s="1265" t="s">
        <v>312</v>
      </c>
      <c r="B573" s="1266"/>
      <c r="C573" s="1264"/>
      <c r="D573" s="1264"/>
      <c r="E573" s="1264"/>
    </row>
    <row r="574" spans="1:5" ht="15.75" thickBot="1" x14ac:dyDescent="0.3">
      <c r="A574" s="1265" t="s">
        <v>313</v>
      </c>
      <c r="B574" s="1266"/>
      <c r="C574" s="1264"/>
      <c r="D574" s="1264"/>
      <c r="E574" s="1264"/>
    </row>
    <row r="575" spans="1:5" ht="15.75" thickBot="1" x14ac:dyDescent="0.3">
      <c r="A575" s="1282" t="s">
        <v>1568</v>
      </c>
      <c r="B575" s="1266">
        <f>B565+B570</f>
        <v>0</v>
      </c>
      <c r="C575" s="1266">
        <f>C565+C570</f>
        <v>39180</v>
      </c>
      <c r="D575" s="1266">
        <f>D565+D570</f>
        <v>39180</v>
      </c>
      <c r="E575" s="1266">
        <f>E565+E570</f>
        <v>0</v>
      </c>
    </row>
    <row r="576" spans="1:5" ht="36.75" thickBot="1" x14ac:dyDescent="0.3">
      <c r="A576" s="1296" t="s">
        <v>1567</v>
      </c>
      <c r="B576" s="1296" t="s">
        <v>1566</v>
      </c>
      <c r="C576" s="1292" t="s">
        <v>306</v>
      </c>
      <c r="D576" s="2317"/>
      <c r="E576" s="2318"/>
    </row>
    <row r="577" spans="1:5" ht="15.75" thickBot="1" x14ac:dyDescent="0.3">
      <c r="A577" s="1277"/>
      <c r="B577" s="2319"/>
      <c r="C577" s="2320"/>
      <c r="D577" s="2321"/>
      <c r="E577" s="2322"/>
    </row>
    <row r="578" spans="1:5" ht="67.5" customHeight="1" thickBot="1" x14ac:dyDescent="0.3">
      <c r="A578" s="1250" t="s">
        <v>15</v>
      </c>
      <c r="B578" s="2326" t="s">
        <v>1565</v>
      </c>
      <c r="C578" s="2327"/>
      <c r="D578" s="2327"/>
      <c r="E578" s="2328"/>
    </row>
    <row r="579" spans="1:5" ht="15.75" thickBot="1" x14ac:dyDescent="0.3">
      <c r="A579" s="1250" t="s">
        <v>16</v>
      </c>
      <c r="B579" s="2309" t="s">
        <v>1554</v>
      </c>
      <c r="C579" s="2310"/>
      <c r="D579" s="2310"/>
      <c r="E579" s="2311"/>
    </row>
    <row r="580" spans="1:5" x14ac:dyDescent="0.25">
      <c r="A580" s="2312"/>
      <c r="B580" s="1247">
        <v>2019</v>
      </c>
      <c r="C580" s="1247">
        <v>2020</v>
      </c>
      <c r="D580" s="1247">
        <v>2021</v>
      </c>
      <c r="E580" s="1247">
        <v>2022</v>
      </c>
    </row>
    <row r="581" spans="1:5" ht="15.75" thickBot="1" x14ac:dyDescent="0.3">
      <c r="A581" s="2313"/>
      <c r="B581" s="1246" t="s">
        <v>8</v>
      </c>
      <c r="C581" s="1246" t="s">
        <v>9</v>
      </c>
      <c r="D581" s="1246" t="s">
        <v>9</v>
      </c>
      <c r="E581" s="1246" t="s">
        <v>9</v>
      </c>
    </row>
    <row r="582" spans="1:5" ht="15.75" thickBot="1" x14ac:dyDescent="0.3">
      <c r="A582" s="1250" t="s">
        <v>17</v>
      </c>
      <c r="B582" s="1251"/>
      <c r="C582" s="1251">
        <v>1</v>
      </c>
      <c r="D582" s="1251">
        <v>1</v>
      </c>
      <c r="E582" s="1251">
        <v>0</v>
      </c>
    </row>
    <row r="583" spans="1:5" ht="15.75" thickBot="1" x14ac:dyDescent="0.3">
      <c r="A583" s="1250" t="s">
        <v>18</v>
      </c>
      <c r="B583" s="1251"/>
      <c r="C583" s="1251">
        <f>C601</f>
        <v>36882</v>
      </c>
      <c r="D583" s="1251">
        <f>D601</f>
        <v>36882</v>
      </c>
      <c r="E583" s="1251">
        <f>E601</f>
        <v>0</v>
      </c>
    </row>
    <row r="584" spans="1:5" ht="15.75" thickBot="1" x14ac:dyDescent="0.3">
      <c r="A584" s="1250" t="s">
        <v>19</v>
      </c>
      <c r="B584" s="1251"/>
      <c r="C584" s="1251">
        <v>36882</v>
      </c>
      <c r="D584" s="1251">
        <f>D583/D582</f>
        <v>36882</v>
      </c>
      <c r="E584" s="1251" t="e">
        <f>E583/E582</f>
        <v>#DIV/0!</v>
      </c>
    </row>
    <row r="585" spans="1:5" ht="15.75" thickBot="1" x14ac:dyDescent="0.3">
      <c r="A585" s="1250" t="s">
        <v>20</v>
      </c>
      <c r="B585" s="1249" t="s">
        <v>21</v>
      </c>
      <c r="C585" s="1248" t="e">
        <f t="shared" ref="C585:E587" si="20">C582/B582-1</f>
        <v>#DIV/0!</v>
      </c>
      <c r="D585" s="1248">
        <f t="shared" si="20"/>
        <v>0</v>
      </c>
      <c r="E585" s="1248">
        <f t="shared" si="20"/>
        <v>-1</v>
      </c>
    </row>
    <row r="586" spans="1:5" ht="15.75" thickBot="1" x14ac:dyDescent="0.3">
      <c r="A586" s="1250" t="s">
        <v>22</v>
      </c>
      <c r="B586" s="1249" t="s">
        <v>21</v>
      </c>
      <c r="C586" s="1248" t="e">
        <f t="shared" si="20"/>
        <v>#DIV/0!</v>
      </c>
      <c r="D586" s="1248">
        <f t="shared" si="20"/>
        <v>0</v>
      </c>
      <c r="E586" s="1248">
        <f t="shared" si="20"/>
        <v>-1</v>
      </c>
    </row>
    <row r="587" spans="1:5" ht="15.75" thickBot="1" x14ac:dyDescent="0.3">
      <c r="A587" s="1250" t="s">
        <v>23</v>
      </c>
      <c r="B587" s="1249" t="s">
        <v>21</v>
      </c>
      <c r="C587" s="1248" t="e">
        <f t="shared" si="20"/>
        <v>#DIV/0!</v>
      </c>
      <c r="D587" s="1248">
        <f t="shared" si="20"/>
        <v>0</v>
      </c>
      <c r="E587" s="1248" t="e">
        <f t="shared" si="20"/>
        <v>#DIV/0!</v>
      </c>
    </row>
    <row r="588" spans="1:5" ht="15.75" thickBot="1" x14ac:dyDescent="0.3">
      <c r="A588" s="2314" t="s">
        <v>1564</v>
      </c>
      <c r="B588" s="2315"/>
      <c r="C588" s="2315"/>
      <c r="D588" s="2315"/>
      <c r="E588" s="2316"/>
    </row>
    <row r="589" spans="1:5" x14ac:dyDescent="0.25">
      <c r="A589" s="2312"/>
      <c r="B589" s="1247">
        <v>2019</v>
      </c>
      <c r="C589" s="1247">
        <v>2020</v>
      </c>
      <c r="D589" s="1247">
        <v>2021</v>
      </c>
      <c r="E589" s="1247">
        <v>2022</v>
      </c>
    </row>
    <row r="590" spans="1:5" ht="15.75" thickBot="1" x14ac:dyDescent="0.3">
      <c r="A590" s="2313"/>
      <c r="B590" s="1246" t="s">
        <v>8</v>
      </c>
      <c r="C590" s="1246" t="s">
        <v>9</v>
      </c>
      <c r="D590" s="1246" t="s">
        <v>9</v>
      </c>
      <c r="E590" s="1246" t="s">
        <v>9</v>
      </c>
    </row>
    <row r="591" spans="1:5" ht="15.75" thickBot="1" x14ac:dyDescent="0.3">
      <c r="A591" s="1238" t="s">
        <v>42</v>
      </c>
      <c r="B591" s="1264">
        <f>B592+B593+B594+B595</f>
        <v>0</v>
      </c>
      <c r="C591" s="1264">
        <f>C592+C593+C594+C595</f>
        <v>0</v>
      </c>
      <c r="D591" s="1264">
        <f>D592+D593+D594+D595</f>
        <v>0</v>
      </c>
      <c r="E591" s="1264">
        <f>E592+E593+E594+E595</f>
        <v>0</v>
      </c>
    </row>
    <row r="592" spans="1:5" ht="15.75" thickBot="1" x14ac:dyDescent="0.3">
      <c r="A592" s="1265" t="s">
        <v>296</v>
      </c>
      <c r="B592" s="1264"/>
      <c r="C592" s="1264"/>
      <c r="D592" s="1264"/>
      <c r="E592" s="1264"/>
    </row>
    <row r="593" spans="1:5" ht="15.75" thickBot="1" x14ac:dyDescent="0.3">
      <c r="A593" s="1265" t="s">
        <v>311</v>
      </c>
      <c r="B593" s="1264"/>
      <c r="C593" s="1264"/>
      <c r="D593" s="1264"/>
      <c r="E593" s="1264"/>
    </row>
    <row r="594" spans="1:5" ht="15.75" thickBot="1" x14ac:dyDescent="0.3">
      <c r="A594" s="1265" t="s">
        <v>312</v>
      </c>
      <c r="B594" s="1264"/>
      <c r="C594" s="1264"/>
      <c r="D594" s="1264"/>
      <c r="E594" s="1264"/>
    </row>
    <row r="595" spans="1:5" ht="15.75" thickBot="1" x14ac:dyDescent="0.3">
      <c r="A595" s="1265" t="s">
        <v>313</v>
      </c>
      <c r="B595" s="1264"/>
      <c r="C595" s="1264"/>
      <c r="D595" s="1264"/>
      <c r="E595" s="1264"/>
    </row>
    <row r="596" spans="1:5" ht="15.75" thickBot="1" x14ac:dyDescent="0.3">
      <c r="A596" s="1238" t="s">
        <v>43</v>
      </c>
      <c r="B596" s="1266">
        <f>B597+B598+B599+B600</f>
        <v>0</v>
      </c>
      <c r="C596" s="1266">
        <f>C597+C598+C599+C600</f>
        <v>36882</v>
      </c>
      <c r="D596" s="1266">
        <f>D597+D598+D599+D600</f>
        <v>36882</v>
      </c>
      <c r="E596" s="1266">
        <f>E597+E598+E599+E600</f>
        <v>0</v>
      </c>
    </row>
    <row r="597" spans="1:5" ht="15.75" thickBot="1" x14ac:dyDescent="0.3">
      <c r="A597" s="1265" t="s">
        <v>296</v>
      </c>
      <c r="B597" s="1266"/>
      <c r="C597" s="1264">
        <v>36882</v>
      </c>
      <c r="D597" s="1266">
        <v>36882</v>
      </c>
      <c r="E597" s="1266"/>
    </row>
    <row r="598" spans="1:5" ht="15.75" thickBot="1" x14ac:dyDescent="0.3">
      <c r="A598" s="1265" t="s">
        <v>311</v>
      </c>
      <c r="B598" s="1266"/>
      <c r="C598" s="1264"/>
      <c r="D598" s="1264"/>
      <c r="E598" s="1264"/>
    </row>
    <row r="599" spans="1:5" ht="15.75" thickBot="1" x14ac:dyDescent="0.3">
      <c r="A599" s="1265" t="s">
        <v>312</v>
      </c>
      <c r="B599" s="1266"/>
      <c r="C599" s="1264"/>
      <c r="D599" s="1264"/>
      <c r="E599" s="1264"/>
    </row>
    <row r="600" spans="1:5" ht="15.75" thickBot="1" x14ac:dyDescent="0.3">
      <c r="A600" s="1265" t="s">
        <v>313</v>
      </c>
      <c r="B600" s="1266"/>
      <c r="C600" s="1264"/>
      <c r="D600" s="1264"/>
      <c r="E600" s="1264"/>
    </row>
    <row r="601" spans="1:5" ht="15.75" thickBot="1" x14ac:dyDescent="0.3">
      <c r="A601" s="1282" t="s">
        <v>1563</v>
      </c>
      <c r="B601" s="1266">
        <f>B591+B596</f>
        <v>0</v>
      </c>
      <c r="C601" s="1266">
        <f>C591+C596</f>
        <v>36882</v>
      </c>
      <c r="D601" s="1266">
        <f>D591+D596</f>
        <v>36882</v>
      </c>
      <c r="E601" s="1266">
        <f>E591+E596</f>
        <v>0</v>
      </c>
    </row>
    <row r="602" spans="1:5" ht="48.75" thickBot="1" x14ac:dyDescent="0.3">
      <c r="A602" s="1296" t="s">
        <v>1562</v>
      </c>
      <c r="B602" s="1296" t="s">
        <v>1561</v>
      </c>
      <c r="C602" s="1292" t="s">
        <v>306</v>
      </c>
      <c r="D602" s="2317"/>
      <c r="E602" s="2318"/>
    </row>
    <row r="603" spans="1:5" ht="15.75" thickBot="1" x14ac:dyDescent="0.3">
      <c r="A603" s="1277"/>
      <c r="B603" s="2319"/>
      <c r="C603" s="2320"/>
      <c r="D603" s="2321"/>
      <c r="E603" s="2322"/>
    </row>
    <row r="604" spans="1:5" ht="43.5" customHeight="1" thickBot="1" x14ac:dyDescent="0.3">
      <c r="A604" s="1250" t="s">
        <v>15</v>
      </c>
      <c r="B604" s="2323" t="s">
        <v>1560</v>
      </c>
      <c r="C604" s="2324"/>
      <c r="D604" s="2324"/>
      <c r="E604" s="2325"/>
    </row>
    <row r="605" spans="1:5" ht="15.75" thickBot="1" x14ac:dyDescent="0.3">
      <c r="A605" s="1250" t="s">
        <v>16</v>
      </c>
      <c r="B605" s="2309" t="s">
        <v>1554</v>
      </c>
      <c r="C605" s="2310"/>
      <c r="D605" s="2310"/>
      <c r="E605" s="2311"/>
    </row>
    <row r="606" spans="1:5" ht="15.75" customHeight="1" x14ac:dyDescent="0.25">
      <c r="A606" s="2312"/>
      <c r="B606" s="1247">
        <v>2019</v>
      </c>
      <c r="C606" s="1247">
        <v>2020</v>
      </c>
      <c r="D606" s="1247">
        <v>2021</v>
      </c>
      <c r="E606" s="1247">
        <v>2022</v>
      </c>
    </row>
    <row r="607" spans="1:5" ht="15.75" thickBot="1" x14ac:dyDescent="0.3">
      <c r="A607" s="2313"/>
      <c r="B607" s="1246" t="s">
        <v>8</v>
      </c>
      <c r="C607" s="1246" t="s">
        <v>9</v>
      </c>
      <c r="D607" s="1246" t="s">
        <v>9</v>
      </c>
      <c r="E607" s="1246" t="s">
        <v>9</v>
      </c>
    </row>
    <row r="608" spans="1:5" ht="15.75" thickBot="1" x14ac:dyDescent="0.3">
      <c r="A608" s="1250" t="s">
        <v>17</v>
      </c>
      <c r="B608" s="1251">
        <v>0</v>
      </c>
      <c r="C608" s="1251">
        <v>1</v>
      </c>
      <c r="D608" s="1251">
        <v>1</v>
      </c>
      <c r="E608" s="1251">
        <v>0</v>
      </c>
    </row>
    <row r="609" spans="1:5" ht="15.75" thickBot="1" x14ac:dyDescent="0.3">
      <c r="A609" s="1250" t="s">
        <v>18</v>
      </c>
      <c r="B609" s="1251"/>
      <c r="C609" s="1251">
        <f>C627</f>
        <v>73600</v>
      </c>
      <c r="D609" s="1251">
        <f>D627</f>
        <v>73600</v>
      </c>
      <c r="E609" s="1251">
        <f>E627</f>
        <v>0</v>
      </c>
    </row>
    <row r="610" spans="1:5" ht="15.75" thickBot="1" x14ac:dyDescent="0.3">
      <c r="A610" s="1250" t="s">
        <v>19</v>
      </c>
      <c r="B610" s="1251"/>
      <c r="C610" s="1251">
        <v>73600</v>
      </c>
      <c r="D610" s="1251">
        <f>D609/D608</f>
        <v>73600</v>
      </c>
      <c r="E610" s="1251" t="e">
        <f>E609/E608</f>
        <v>#DIV/0!</v>
      </c>
    </row>
    <row r="611" spans="1:5" ht="15.75" thickBot="1" x14ac:dyDescent="0.3">
      <c r="A611" s="1250" t="s">
        <v>20</v>
      </c>
      <c r="B611" s="1249" t="s">
        <v>21</v>
      </c>
      <c r="C611" s="1248" t="e">
        <f t="shared" ref="C611:E613" si="21">C608/B608-1</f>
        <v>#DIV/0!</v>
      </c>
      <c r="D611" s="1248">
        <f t="shared" si="21"/>
        <v>0</v>
      </c>
      <c r="E611" s="1248">
        <f t="shared" si="21"/>
        <v>-1</v>
      </c>
    </row>
    <row r="612" spans="1:5" ht="15.75" thickBot="1" x14ac:dyDescent="0.3">
      <c r="A612" s="1250" t="s">
        <v>22</v>
      </c>
      <c r="B612" s="1249" t="s">
        <v>21</v>
      </c>
      <c r="C612" s="1248" t="e">
        <f t="shared" si="21"/>
        <v>#DIV/0!</v>
      </c>
      <c r="D612" s="1248">
        <f t="shared" si="21"/>
        <v>0</v>
      </c>
      <c r="E612" s="1248">
        <f t="shared" si="21"/>
        <v>-1</v>
      </c>
    </row>
    <row r="613" spans="1:5" ht="15.75" thickBot="1" x14ac:dyDescent="0.3">
      <c r="A613" s="1250" t="s">
        <v>23</v>
      </c>
      <c r="B613" s="1249" t="s">
        <v>21</v>
      </c>
      <c r="C613" s="1248" t="e">
        <f t="shared" si="21"/>
        <v>#DIV/0!</v>
      </c>
      <c r="D613" s="1248">
        <f t="shared" si="21"/>
        <v>0</v>
      </c>
      <c r="E613" s="1248" t="e">
        <f t="shared" si="21"/>
        <v>#DIV/0!</v>
      </c>
    </row>
    <row r="614" spans="1:5" ht="15.75" thickBot="1" x14ac:dyDescent="0.3">
      <c r="A614" s="2314" t="s">
        <v>1559</v>
      </c>
      <c r="B614" s="2315"/>
      <c r="C614" s="2315"/>
      <c r="D614" s="2315"/>
      <c r="E614" s="2316"/>
    </row>
    <row r="615" spans="1:5" x14ac:dyDescent="0.25">
      <c r="A615" s="2312"/>
      <c r="B615" s="1247">
        <v>2019</v>
      </c>
      <c r="C615" s="1247">
        <v>2020</v>
      </c>
      <c r="D615" s="1247">
        <v>2021</v>
      </c>
      <c r="E615" s="1247">
        <v>2022</v>
      </c>
    </row>
    <row r="616" spans="1:5" ht="15.75" thickBot="1" x14ac:dyDescent="0.3">
      <c r="A616" s="2313"/>
      <c r="B616" s="1246" t="s">
        <v>8</v>
      </c>
      <c r="C616" s="1246" t="s">
        <v>9</v>
      </c>
      <c r="D616" s="1246" t="s">
        <v>9</v>
      </c>
      <c r="E616" s="1246" t="s">
        <v>9</v>
      </c>
    </row>
    <row r="617" spans="1:5" ht="15.75" thickBot="1" x14ac:dyDescent="0.3">
      <c r="A617" s="1238" t="s">
        <v>42</v>
      </c>
      <c r="B617" s="1264">
        <f>B618+B619+B620+B621</f>
        <v>0</v>
      </c>
      <c r="C617" s="1264">
        <f>C618+C619+C620+C621</f>
        <v>0</v>
      </c>
      <c r="D617" s="1264">
        <f>D618+D619+D620+D621</f>
        <v>0</v>
      </c>
      <c r="E617" s="1264">
        <f>E618+E619+E620+E621</f>
        <v>0</v>
      </c>
    </row>
    <row r="618" spans="1:5" ht="15.75" thickBot="1" x14ac:dyDescent="0.3">
      <c r="A618" s="1265" t="s">
        <v>296</v>
      </c>
      <c r="B618" s="1264"/>
      <c r="C618" s="1264"/>
      <c r="D618" s="1264"/>
      <c r="E618" s="1264"/>
    </row>
    <row r="619" spans="1:5" ht="15.75" thickBot="1" x14ac:dyDescent="0.3">
      <c r="A619" s="1265" t="s">
        <v>311</v>
      </c>
      <c r="B619" s="1264"/>
      <c r="C619" s="1264"/>
      <c r="D619" s="1264"/>
      <c r="E619" s="1264"/>
    </row>
    <row r="620" spans="1:5" ht="15.75" thickBot="1" x14ac:dyDescent="0.3">
      <c r="A620" s="1265" t="s">
        <v>312</v>
      </c>
      <c r="B620" s="1264"/>
      <c r="C620" s="1264"/>
      <c r="D620" s="1264"/>
      <c r="E620" s="1264"/>
    </row>
    <row r="621" spans="1:5" ht="15.75" thickBot="1" x14ac:dyDescent="0.3">
      <c r="A621" s="1265" t="s">
        <v>313</v>
      </c>
      <c r="B621" s="1264"/>
      <c r="C621" s="1264"/>
      <c r="D621" s="1264"/>
      <c r="E621" s="1264"/>
    </row>
    <row r="622" spans="1:5" ht="15.75" thickBot="1" x14ac:dyDescent="0.3">
      <c r="A622" s="1238" t="s">
        <v>43</v>
      </c>
      <c r="B622" s="1266">
        <f>B623+B624+B625+B626</f>
        <v>0</v>
      </c>
      <c r="C622" s="1266">
        <f>C623+C624+C625+C626</f>
        <v>73600</v>
      </c>
      <c r="D622" s="1266">
        <f>D623+D624+D625+D626</f>
        <v>73600</v>
      </c>
      <c r="E622" s="1266">
        <f>E623+E624+E625+E626</f>
        <v>0</v>
      </c>
    </row>
    <row r="623" spans="1:5" ht="15.75" thickBot="1" x14ac:dyDescent="0.3">
      <c r="A623" s="1265" t="s">
        <v>296</v>
      </c>
      <c r="B623" s="1266"/>
      <c r="C623" s="1264">
        <v>73600</v>
      </c>
      <c r="D623" s="1266">
        <v>73600</v>
      </c>
      <c r="E623" s="1266"/>
    </row>
    <row r="624" spans="1:5" ht="15.75" thickBot="1" x14ac:dyDescent="0.3">
      <c r="A624" s="1265" t="s">
        <v>311</v>
      </c>
      <c r="B624" s="1266"/>
      <c r="C624" s="1264"/>
      <c r="D624" s="1264"/>
      <c r="E624" s="1264"/>
    </row>
    <row r="625" spans="1:5" ht="15.75" thickBot="1" x14ac:dyDescent="0.3">
      <c r="A625" s="1265" t="s">
        <v>312</v>
      </c>
      <c r="B625" s="1266"/>
      <c r="C625" s="1264"/>
      <c r="D625" s="1264"/>
      <c r="E625" s="1264"/>
    </row>
    <row r="626" spans="1:5" ht="15.75" thickBot="1" x14ac:dyDescent="0.3">
      <c r="A626" s="1265" t="s">
        <v>313</v>
      </c>
      <c r="B626" s="1266"/>
      <c r="C626" s="1264"/>
      <c r="D626" s="1264"/>
      <c r="E626" s="1264"/>
    </row>
    <row r="627" spans="1:5" ht="15.75" thickBot="1" x14ac:dyDescent="0.3">
      <c r="A627" s="1282" t="s">
        <v>1558</v>
      </c>
      <c r="B627" s="1266">
        <f>B617+B622</f>
        <v>0</v>
      </c>
      <c r="C627" s="1266">
        <f>C617+C622</f>
        <v>73600</v>
      </c>
      <c r="D627" s="1266">
        <f>D617+D622</f>
        <v>73600</v>
      </c>
      <c r="E627" s="1266">
        <f>E617+E622</f>
        <v>0</v>
      </c>
    </row>
    <row r="628" spans="1:5" ht="24.75" thickBot="1" x14ac:dyDescent="0.3">
      <c r="A628" s="1296" t="s">
        <v>1557</v>
      </c>
      <c r="B628" s="1296" t="s">
        <v>1556</v>
      </c>
      <c r="C628" s="1292" t="s">
        <v>306</v>
      </c>
      <c r="D628" s="2317"/>
      <c r="E628" s="2318"/>
    </row>
    <row r="629" spans="1:5" ht="15.75" thickBot="1" x14ac:dyDescent="0.3">
      <c r="A629" s="1277"/>
      <c r="B629" s="2319"/>
      <c r="C629" s="2320"/>
      <c r="D629" s="2321"/>
      <c r="E629" s="2322"/>
    </row>
    <row r="630" spans="1:5" ht="30" customHeight="1" thickBot="1" x14ac:dyDescent="0.3">
      <c r="A630" s="1250" t="s">
        <v>15</v>
      </c>
      <c r="B630" s="2306" t="s">
        <v>1555</v>
      </c>
      <c r="C630" s="2307"/>
      <c r="D630" s="2307"/>
      <c r="E630" s="2308"/>
    </row>
    <row r="631" spans="1:5" ht="15.75" thickBot="1" x14ac:dyDescent="0.3">
      <c r="A631" s="1250" t="s">
        <v>16</v>
      </c>
      <c r="B631" s="2309" t="s">
        <v>1554</v>
      </c>
      <c r="C631" s="2310"/>
      <c r="D631" s="2310"/>
      <c r="E631" s="2311"/>
    </row>
    <row r="632" spans="1:5" ht="15.75" customHeight="1" x14ac:dyDescent="0.25">
      <c r="A632" s="2312"/>
      <c r="B632" s="1247">
        <v>2019</v>
      </c>
      <c r="C632" s="1247">
        <v>2020</v>
      </c>
      <c r="D632" s="1247">
        <v>2021</v>
      </c>
      <c r="E632" s="1247">
        <v>2022</v>
      </c>
    </row>
    <row r="633" spans="1:5" ht="15.75" thickBot="1" x14ac:dyDescent="0.3">
      <c r="A633" s="2313"/>
      <c r="B633" s="1246" t="s">
        <v>8</v>
      </c>
      <c r="C633" s="1246" t="s">
        <v>9</v>
      </c>
      <c r="D633" s="1246" t="s">
        <v>9</v>
      </c>
      <c r="E633" s="1246" t="s">
        <v>9</v>
      </c>
    </row>
    <row r="634" spans="1:5" ht="15.75" thickBot="1" x14ac:dyDescent="0.3">
      <c r="A634" s="1250" t="s">
        <v>17</v>
      </c>
      <c r="B634" s="1251"/>
      <c r="C634" s="1251">
        <v>1</v>
      </c>
      <c r="D634" s="1251">
        <v>1</v>
      </c>
      <c r="E634" s="1251">
        <v>0</v>
      </c>
    </row>
    <row r="635" spans="1:5" ht="15.75" thickBot="1" x14ac:dyDescent="0.3">
      <c r="A635" s="1250" t="s">
        <v>18</v>
      </c>
      <c r="B635" s="1251"/>
      <c r="C635" s="1251">
        <f>C653</f>
        <v>3637</v>
      </c>
      <c r="D635" s="1251">
        <f>D653</f>
        <v>3637</v>
      </c>
      <c r="E635" s="1251">
        <f>E653</f>
        <v>0</v>
      </c>
    </row>
    <row r="636" spans="1:5" ht="15.75" thickBot="1" x14ac:dyDescent="0.3">
      <c r="A636" s="1250" t="s">
        <v>19</v>
      </c>
      <c r="B636" s="1251" t="e">
        <f>B635/B634</f>
        <v>#DIV/0!</v>
      </c>
      <c r="C636" s="1251">
        <f>C635/C634</f>
        <v>3637</v>
      </c>
      <c r="D636" s="1251">
        <f>D635/D634</f>
        <v>3637</v>
      </c>
      <c r="E636" s="1251" t="e">
        <f>E635/E634</f>
        <v>#DIV/0!</v>
      </c>
    </row>
    <row r="637" spans="1:5" ht="15.75" thickBot="1" x14ac:dyDescent="0.3">
      <c r="A637" s="1250" t="s">
        <v>20</v>
      </c>
      <c r="B637" s="1249" t="s">
        <v>21</v>
      </c>
      <c r="C637" s="1248" t="e">
        <f t="shared" ref="C637:E639" si="22">C634/B634-1</f>
        <v>#DIV/0!</v>
      </c>
      <c r="D637" s="1248">
        <f t="shared" si="22"/>
        <v>0</v>
      </c>
      <c r="E637" s="1248">
        <f t="shared" si="22"/>
        <v>-1</v>
      </c>
    </row>
    <row r="638" spans="1:5" ht="15.75" thickBot="1" x14ac:dyDescent="0.3">
      <c r="A638" s="1250" t="s">
        <v>22</v>
      </c>
      <c r="B638" s="1249" t="s">
        <v>21</v>
      </c>
      <c r="C638" s="1248" t="e">
        <f t="shared" si="22"/>
        <v>#DIV/0!</v>
      </c>
      <c r="D638" s="1248">
        <f t="shared" si="22"/>
        <v>0</v>
      </c>
      <c r="E638" s="1248">
        <f t="shared" si="22"/>
        <v>-1</v>
      </c>
    </row>
    <row r="639" spans="1:5" ht="15.75" thickBot="1" x14ac:dyDescent="0.3">
      <c r="A639" s="1250" t="s">
        <v>23</v>
      </c>
      <c r="B639" s="1249" t="s">
        <v>21</v>
      </c>
      <c r="C639" s="1248" t="e">
        <f t="shared" si="22"/>
        <v>#DIV/0!</v>
      </c>
      <c r="D639" s="1248">
        <f t="shared" si="22"/>
        <v>0</v>
      </c>
      <c r="E639" s="1248" t="e">
        <f t="shared" si="22"/>
        <v>#DIV/0!</v>
      </c>
    </row>
    <row r="640" spans="1:5" ht="15.75" thickBot="1" x14ac:dyDescent="0.3">
      <c r="A640" s="2314" t="s">
        <v>1553</v>
      </c>
      <c r="B640" s="2315"/>
      <c r="C640" s="2315"/>
      <c r="D640" s="2315"/>
      <c r="E640" s="2316"/>
    </row>
    <row r="641" spans="1:5" x14ac:dyDescent="0.25">
      <c r="A641" s="2312"/>
      <c r="B641" s="1247">
        <v>2019</v>
      </c>
      <c r="C641" s="1247">
        <v>2020</v>
      </c>
      <c r="D641" s="1247">
        <v>2021</v>
      </c>
      <c r="E641" s="1247">
        <v>2022</v>
      </c>
    </row>
    <row r="642" spans="1:5" ht="15.75" thickBot="1" x14ac:dyDescent="0.3">
      <c r="A642" s="2313"/>
      <c r="B642" s="1246" t="s">
        <v>8</v>
      </c>
      <c r="C642" s="1246" t="s">
        <v>9</v>
      </c>
      <c r="D642" s="1246" t="s">
        <v>9</v>
      </c>
      <c r="E642" s="1246" t="s">
        <v>9</v>
      </c>
    </row>
    <row r="643" spans="1:5" ht="15.75" thickBot="1" x14ac:dyDescent="0.3">
      <c r="A643" s="1238" t="s">
        <v>42</v>
      </c>
      <c r="B643" s="1264">
        <f>B644+B645+B646+B647</f>
        <v>0</v>
      </c>
      <c r="C643" s="1264">
        <f>C644+C645+C646+C647</f>
        <v>0</v>
      </c>
      <c r="D643" s="1264">
        <f>D644+D645+D646+D647</f>
        <v>0</v>
      </c>
      <c r="E643" s="1264">
        <f>E644+E645+E646+E647</f>
        <v>0</v>
      </c>
    </row>
    <row r="644" spans="1:5" ht="15.75" thickBot="1" x14ac:dyDescent="0.3">
      <c r="A644" s="1265" t="s">
        <v>296</v>
      </c>
      <c r="B644" s="1264"/>
      <c r="C644" s="1264"/>
      <c r="D644" s="1264"/>
      <c r="E644" s="1264"/>
    </row>
    <row r="645" spans="1:5" ht="15.75" thickBot="1" x14ac:dyDescent="0.3">
      <c r="A645" s="1265" t="s">
        <v>311</v>
      </c>
      <c r="B645" s="1264"/>
      <c r="C645" s="1264"/>
      <c r="D645" s="1264"/>
      <c r="E645" s="1264"/>
    </row>
    <row r="646" spans="1:5" ht="15.75" thickBot="1" x14ac:dyDescent="0.3">
      <c r="A646" s="1265" t="s">
        <v>312</v>
      </c>
      <c r="B646" s="1264"/>
      <c r="C646" s="1264"/>
      <c r="D646" s="1264"/>
      <c r="E646" s="1264"/>
    </row>
    <row r="647" spans="1:5" ht="15.75" thickBot="1" x14ac:dyDescent="0.3">
      <c r="A647" s="1265" t="s">
        <v>313</v>
      </c>
      <c r="B647" s="1264"/>
      <c r="C647" s="1264"/>
      <c r="D647" s="1264"/>
      <c r="E647" s="1264"/>
    </row>
    <row r="648" spans="1:5" ht="15.75" thickBot="1" x14ac:dyDescent="0.3">
      <c r="A648" s="1238" t="s">
        <v>43</v>
      </c>
      <c r="B648" s="1266">
        <f>B649+B650+B651+B652</f>
        <v>0</v>
      </c>
      <c r="C648" s="1266">
        <f>C649+C650+C651+C652</f>
        <v>3637</v>
      </c>
      <c r="D648" s="1266">
        <f>D649+D650+D651+D652</f>
        <v>3637</v>
      </c>
      <c r="E648" s="1266">
        <f>E649+E650+E651+E652</f>
        <v>0</v>
      </c>
    </row>
    <row r="649" spans="1:5" ht="15.75" thickBot="1" x14ac:dyDescent="0.3">
      <c r="A649" s="1265" t="s">
        <v>296</v>
      </c>
      <c r="B649" s="1266"/>
      <c r="C649" s="1264">
        <v>3637</v>
      </c>
      <c r="D649" s="1266">
        <v>3637</v>
      </c>
      <c r="E649" s="1266"/>
    </row>
    <row r="650" spans="1:5" ht="15.75" thickBot="1" x14ac:dyDescent="0.3">
      <c r="A650" s="1265" t="s">
        <v>311</v>
      </c>
      <c r="B650" s="1266"/>
      <c r="C650" s="1264"/>
      <c r="D650" s="1264"/>
      <c r="E650" s="1264"/>
    </row>
    <row r="651" spans="1:5" ht="15.75" thickBot="1" x14ac:dyDescent="0.3">
      <c r="A651" s="1265" t="s">
        <v>312</v>
      </c>
      <c r="B651" s="1266"/>
      <c r="C651" s="1264"/>
      <c r="D651" s="1264"/>
      <c r="E651" s="1264"/>
    </row>
    <row r="652" spans="1:5" ht="15.75" thickBot="1" x14ac:dyDescent="0.3">
      <c r="A652" s="1265" t="s">
        <v>313</v>
      </c>
      <c r="B652" s="1266"/>
      <c r="C652" s="1264"/>
      <c r="D652" s="1264"/>
      <c r="E652" s="1264"/>
    </row>
    <row r="653" spans="1:5" ht="15.75" thickBot="1" x14ac:dyDescent="0.3">
      <c r="A653" s="1282" t="s">
        <v>1552</v>
      </c>
      <c r="B653" s="1266">
        <f>B643+B648</f>
        <v>0</v>
      </c>
      <c r="C653" s="1266">
        <f>C643+C648</f>
        <v>3637</v>
      </c>
      <c r="D653" s="1266">
        <f>D643+D648</f>
        <v>3637</v>
      </c>
      <c r="E653" s="1266">
        <f>E643+E648</f>
        <v>0</v>
      </c>
    </row>
    <row r="654" spans="1:5" ht="15.75" thickBot="1" x14ac:dyDescent="0.3">
      <c r="A654" s="1245"/>
      <c r="B654" s="1244"/>
      <c r="C654" s="1244"/>
      <c r="D654" s="1244"/>
      <c r="E654" s="1244"/>
    </row>
    <row r="655" spans="1:5" ht="24.75" thickBot="1" x14ac:dyDescent="0.3">
      <c r="A655" s="1243" t="s">
        <v>57</v>
      </c>
      <c r="B655" s="1240">
        <f>B30+B67+B90+B119+B144+B169+B194+B220+B245+B270+B297+B322+B347+B372+B399+B424+B451+B478+B505+B531+B557+B583+B609+B635</f>
        <v>2370605</v>
      </c>
      <c r="C655" s="1240">
        <f>C30+C67+C90+C119+C144+C169+C194+C220+C245+C270+C297+C322+C347+C372+C399+C424+C451+C478+C505+C531+C557+C583+C609+C635</f>
        <v>7068187</v>
      </c>
      <c r="D655" s="1240">
        <f>D30+D67+D90+D119+D144+D169+D194+D220+D245+D270+D297+D322+D347+D372+D399+D424+D451+D478+D505+D531+D557+D583+D609+D635</f>
        <v>3577614</v>
      </c>
      <c r="E655" s="1240">
        <f>E30+E67+E90+E119+E144+E169+E194+E220+E245+E270+E297+E322+E347+E372+E399+E424+E451+E478+E505+E531+E557+E583+E609+E635</f>
        <v>2992955</v>
      </c>
    </row>
    <row r="656" spans="1:5" ht="24.75" thickBot="1" x14ac:dyDescent="0.3">
      <c r="A656" s="1243" t="s">
        <v>58</v>
      </c>
      <c r="B656" s="1240">
        <f>B59+B78+B108+B137+B162+B187+B238+B263+B288+B315+B340+B365+B390+B417+B442+B469+B496+B523+B549+B575+B601+B627+B653</f>
        <v>2370605</v>
      </c>
      <c r="C656" s="1240">
        <f>C59+C78+C108+C137+C162+C187+C212+C238+C263+C288+C315+C340+C365+C390+C417+C442+C469+C496+C523+C549+C575+C601+C627+C653</f>
        <v>7068187</v>
      </c>
      <c r="D656" s="1240">
        <f>D59+D78+D108+D137+D162+D187+D238+D263+D288+D315+D340+D365+D390+D417+D442+D469+D496+D523+D549+D575+D601+D627+D653</f>
        <v>3577614</v>
      </c>
      <c r="E656" s="1240">
        <f>E59+E78+E108+E137+E162+E187+E238+E263+E288+E315+E340+E365+E390+E417+E442+E469+E496+E523+E549+E575+E601+E627+E653</f>
        <v>2992955</v>
      </c>
    </row>
    <row r="657" spans="1:5" ht="15.75" thickBot="1" x14ac:dyDescent="0.3">
      <c r="A657" s="1241" t="s">
        <v>24</v>
      </c>
      <c r="B657" s="1240">
        <f>B658+B659</f>
        <v>374316</v>
      </c>
      <c r="C657" s="1240">
        <f>C658+C659</f>
        <v>374316</v>
      </c>
      <c r="D657" s="1240">
        <f>D658+D659</f>
        <v>374316</v>
      </c>
      <c r="E657" s="1240">
        <f>E658+E659</f>
        <v>374316</v>
      </c>
    </row>
    <row r="658" spans="1:5" ht="15.75" thickBot="1" x14ac:dyDescent="0.3">
      <c r="A658" s="1236" t="s">
        <v>296</v>
      </c>
      <c r="B658" s="1242">
        <f t="shared" ref="B658:E659" si="23">B39</f>
        <v>374316</v>
      </c>
      <c r="C658" s="1242">
        <f t="shared" si="23"/>
        <v>374316</v>
      </c>
      <c r="D658" s="1242">
        <f t="shared" si="23"/>
        <v>374316</v>
      </c>
      <c r="E658" s="1242">
        <f t="shared" si="23"/>
        <v>374316</v>
      </c>
    </row>
    <row r="659" spans="1:5" ht="15.75" thickBot="1" x14ac:dyDescent="0.3">
      <c r="A659" s="1236" t="s">
        <v>319</v>
      </c>
      <c r="B659" s="1242">
        <f t="shared" si="23"/>
        <v>0</v>
      </c>
      <c r="C659" s="1242">
        <f t="shared" si="23"/>
        <v>0</v>
      </c>
      <c r="D659" s="1242">
        <f t="shared" si="23"/>
        <v>0</v>
      </c>
      <c r="E659" s="1242">
        <f t="shared" si="23"/>
        <v>0</v>
      </c>
    </row>
    <row r="660" spans="1:5" ht="24.75" thickBot="1" x14ac:dyDescent="0.3">
      <c r="A660" s="1241" t="s">
        <v>25</v>
      </c>
      <c r="B660" s="1240">
        <f>B661+B662</f>
        <v>61415</v>
      </c>
      <c r="C660" s="1240">
        <f>C661+C662</f>
        <v>61415</v>
      </c>
      <c r="D660" s="1240">
        <f>D661+D662</f>
        <v>61415</v>
      </c>
      <c r="E660" s="1240">
        <f>E661+E662</f>
        <v>61415</v>
      </c>
    </row>
    <row r="661" spans="1:5" ht="15.75" thickBot="1" x14ac:dyDescent="0.3">
      <c r="A661" s="1236" t="s">
        <v>296</v>
      </c>
      <c r="B661" s="1235">
        <f t="shared" ref="B661:E662" si="24">B42</f>
        <v>61415</v>
      </c>
      <c r="C661" s="1235">
        <f t="shared" si="24"/>
        <v>61415</v>
      </c>
      <c r="D661" s="1235">
        <f t="shared" si="24"/>
        <v>61415</v>
      </c>
      <c r="E661" s="1235">
        <f t="shared" si="24"/>
        <v>61415</v>
      </c>
    </row>
    <row r="662" spans="1:5" ht="15.75" thickBot="1" x14ac:dyDescent="0.3">
      <c r="A662" s="1236" t="s">
        <v>319</v>
      </c>
      <c r="B662" s="1235">
        <f t="shared" si="24"/>
        <v>0</v>
      </c>
      <c r="C662" s="1235">
        <f t="shared" si="24"/>
        <v>0</v>
      </c>
      <c r="D662" s="1235">
        <f t="shared" si="24"/>
        <v>0</v>
      </c>
      <c r="E662" s="1235">
        <f t="shared" si="24"/>
        <v>0</v>
      </c>
    </row>
    <row r="663" spans="1:5" ht="15.75" thickBot="1" x14ac:dyDescent="0.3">
      <c r="A663" s="1241" t="s">
        <v>26</v>
      </c>
      <c r="B663" s="1240">
        <f>B664+B665</f>
        <v>1913874</v>
      </c>
      <c r="C663" s="1240">
        <f>C664+C665</f>
        <v>5237152</v>
      </c>
      <c r="D663" s="1240">
        <f>D664+D665</f>
        <v>1927834</v>
      </c>
      <c r="E663" s="1240">
        <f>E664+E665</f>
        <v>1973834</v>
      </c>
    </row>
    <row r="664" spans="1:5" ht="15.75" thickBot="1" x14ac:dyDescent="0.3">
      <c r="A664" s="1236" t="s">
        <v>296</v>
      </c>
      <c r="B664" s="1242">
        <f t="shared" ref="B664:E665" si="25">B45+B76</f>
        <v>1913874</v>
      </c>
      <c r="C664" s="1242">
        <f t="shared" si="25"/>
        <v>5237152</v>
      </c>
      <c r="D664" s="1242">
        <f t="shared" si="25"/>
        <v>1927834</v>
      </c>
      <c r="E664" s="1242">
        <f t="shared" si="25"/>
        <v>1973834</v>
      </c>
    </row>
    <row r="665" spans="1:5" ht="15.75" thickBot="1" x14ac:dyDescent="0.3">
      <c r="A665" s="1236" t="s">
        <v>319</v>
      </c>
      <c r="B665" s="1242">
        <f t="shared" si="25"/>
        <v>0</v>
      </c>
      <c r="C665" s="1242">
        <f t="shared" si="25"/>
        <v>0</v>
      </c>
      <c r="D665" s="1242">
        <f t="shared" si="25"/>
        <v>0</v>
      </c>
      <c r="E665" s="1242">
        <f t="shared" si="25"/>
        <v>0</v>
      </c>
    </row>
    <row r="666" spans="1:5" ht="15.75" thickBot="1" x14ac:dyDescent="0.3">
      <c r="A666" s="1241" t="s">
        <v>27</v>
      </c>
      <c r="B666" s="1240">
        <f>B667+B668</f>
        <v>0</v>
      </c>
      <c r="C666" s="1240">
        <f>C667+C668</f>
        <v>0</v>
      </c>
      <c r="D666" s="1240">
        <f>D667+D668</f>
        <v>0</v>
      </c>
      <c r="E666" s="1240">
        <f>E667+E668</f>
        <v>0</v>
      </c>
    </row>
    <row r="667" spans="1:5" ht="15.75" thickBot="1" x14ac:dyDescent="0.3">
      <c r="A667" s="1236" t="s">
        <v>296</v>
      </c>
      <c r="B667" s="1235">
        <f t="shared" ref="B667:E668" si="26">B48</f>
        <v>0</v>
      </c>
      <c r="C667" s="1235">
        <f t="shared" si="26"/>
        <v>0</v>
      </c>
      <c r="D667" s="1235">
        <f t="shared" si="26"/>
        <v>0</v>
      </c>
      <c r="E667" s="1235">
        <f t="shared" si="26"/>
        <v>0</v>
      </c>
    </row>
    <row r="668" spans="1:5" ht="15.75" thickBot="1" x14ac:dyDescent="0.3">
      <c r="A668" s="1236" t="s">
        <v>319</v>
      </c>
      <c r="B668" s="1235">
        <f t="shared" si="26"/>
        <v>0</v>
      </c>
      <c r="C668" s="1235">
        <f t="shared" si="26"/>
        <v>0</v>
      </c>
      <c r="D668" s="1235">
        <f t="shared" si="26"/>
        <v>0</v>
      </c>
      <c r="E668" s="1235">
        <f t="shared" si="26"/>
        <v>0</v>
      </c>
    </row>
    <row r="669" spans="1:5" ht="15.75" thickBot="1" x14ac:dyDescent="0.3">
      <c r="A669" s="1241" t="s">
        <v>28</v>
      </c>
      <c r="B669" s="1240">
        <f>B670+B671</f>
        <v>0</v>
      </c>
      <c r="C669" s="1240">
        <f>C670+C671</f>
        <v>0</v>
      </c>
      <c r="D669" s="1240">
        <f>D670+D671</f>
        <v>0</v>
      </c>
      <c r="E669" s="1240">
        <f>E670+E671</f>
        <v>0</v>
      </c>
    </row>
    <row r="670" spans="1:5" ht="15.75" thickBot="1" x14ac:dyDescent="0.3">
      <c r="A670" s="1236" t="s">
        <v>296</v>
      </c>
      <c r="B670" s="1235">
        <f t="shared" ref="B670:E671" si="27">B51</f>
        <v>0</v>
      </c>
      <c r="C670" s="1235">
        <f t="shared" si="27"/>
        <v>0</v>
      </c>
      <c r="D670" s="1235">
        <f t="shared" si="27"/>
        <v>0</v>
      </c>
      <c r="E670" s="1235">
        <f t="shared" si="27"/>
        <v>0</v>
      </c>
    </row>
    <row r="671" spans="1:5" ht="15.75" thickBot="1" x14ac:dyDescent="0.3">
      <c r="A671" s="1236" t="s">
        <v>319</v>
      </c>
      <c r="B671" s="1235">
        <f t="shared" si="27"/>
        <v>0</v>
      </c>
      <c r="C671" s="1235">
        <f t="shared" si="27"/>
        <v>0</v>
      </c>
      <c r="D671" s="1235">
        <f t="shared" si="27"/>
        <v>0</v>
      </c>
      <c r="E671" s="1235">
        <f t="shared" si="27"/>
        <v>0</v>
      </c>
    </row>
    <row r="672" spans="1:5" ht="15.75" thickBot="1" x14ac:dyDescent="0.3">
      <c r="A672" s="1241" t="s">
        <v>29</v>
      </c>
      <c r="B672" s="1240">
        <f>B673+B674</f>
        <v>21000</v>
      </c>
      <c r="C672" s="1240">
        <f>C673+C674</f>
        <v>21630</v>
      </c>
      <c r="D672" s="1240">
        <f>D673+D674</f>
        <v>21630</v>
      </c>
      <c r="E672" s="1240">
        <f>E673+E674</f>
        <v>21630</v>
      </c>
    </row>
    <row r="673" spans="1:5" ht="27" customHeight="1" thickBot="1" x14ac:dyDescent="0.3">
      <c r="A673" s="1236" t="s">
        <v>296</v>
      </c>
      <c r="B673" s="1235">
        <f t="shared" ref="B673:E674" si="28">B54</f>
        <v>21000</v>
      </c>
      <c r="C673" s="1235">
        <f t="shared" si="28"/>
        <v>21630</v>
      </c>
      <c r="D673" s="1235">
        <f t="shared" si="28"/>
        <v>21630</v>
      </c>
      <c r="E673" s="1235">
        <f t="shared" si="28"/>
        <v>21630</v>
      </c>
    </row>
    <row r="674" spans="1:5" ht="15.75" thickBot="1" x14ac:dyDescent="0.3">
      <c r="A674" s="1236" t="s">
        <v>319</v>
      </c>
      <c r="B674" s="1235">
        <f t="shared" si="28"/>
        <v>0</v>
      </c>
      <c r="C674" s="1235">
        <f t="shared" si="28"/>
        <v>0</v>
      </c>
      <c r="D674" s="1235">
        <f t="shared" si="28"/>
        <v>0</v>
      </c>
      <c r="E674" s="1235">
        <f t="shared" si="28"/>
        <v>0</v>
      </c>
    </row>
    <row r="675" spans="1:5" ht="24.75" thickBot="1" x14ac:dyDescent="0.3">
      <c r="A675" s="1238" t="s">
        <v>30</v>
      </c>
      <c r="B675" s="1237">
        <f>B676+B677</f>
        <v>0</v>
      </c>
      <c r="C675" s="1237">
        <f>C676+C677</f>
        <v>0</v>
      </c>
      <c r="D675" s="1237">
        <f>D676+D677</f>
        <v>0</v>
      </c>
      <c r="E675" s="1237">
        <f>E676+E677</f>
        <v>0</v>
      </c>
    </row>
    <row r="676" spans="1:5" ht="15.75" thickBot="1" x14ac:dyDescent="0.3">
      <c r="A676" s="1236" t="s">
        <v>296</v>
      </c>
      <c r="B676" s="1235">
        <f t="shared" ref="B676:E677" si="29">B57</f>
        <v>0</v>
      </c>
      <c r="C676" s="1235">
        <f t="shared" si="29"/>
        <v>0</v>
      </c>
      <c r="D676" s="1235">
        <f t="shared" si="29"/>
        <v>0</v>
      </c>
      <c r="E676" s="1235">
        <f t="shared" si="29"/>
        <v>0</v>
      </c>
    </row>
    <row r="677" spans="1:5" ht="15.75" thickBot="1" x14ac:dyDescent="0.3">
      <c r="A677" s="1236" t="s">
        <v>319</v>
      </c>
      <c r="B677" s="1235">
        <f t="shared" si="29"/>
        <v>0</v>
      </c>
      <c r="C677" s="1235">
        <f t="shared" si="29"/>
        <v>0</v>
      </c>
      <c r="D677" s="1235">
        <f t="shared" si="29"/>
        <v>0</v>
      </c>
      <c r="E677" s="1235">
        <f t="shared" si="29"/>
        <v>0</v>
      </c>
    </row>
    <row r="678" spans="1:5" ht="15.75" thickBot="1" x14ac:dyDescent="0.3">
      <c r="A678" s="1238" t="s">
        <v>59</v>
      </c>
      <c r="B678" s="1237">
        <f>B679+B680+B681+B682</f>
        <v>0</v>
      </c>
      <c r="C678" s="1239">
        <f>C679+C680+C681+C682</f>
        <v>0</v>
      </c>
      <c r="D678" s="1237">
        <f>D679+D680+D681+D682</f>
        <v>0</v>
      </c>
      <c r="E678" s="1237">
        <f>E679+E680+E681+E682</f>
        <v>0</v>
      </c>
    </row>
    <row r="679" spans="1:5" ht="15.75" thickBot="1" x14ac:dyDescent="0.3">
      <c r="A679" s="1236" t="s">
        <v>296</v>
      </c>
      <c r="B679" s="1235">
        <f>B99+B128+B153+B178+B254+B229+B279+B306+B331+B356+B460+B487+B381+B408+B433+B540+B514+B566+B592+B618+B644</f>
        <v>0</v>
      </c>
      <c r="C679" s="1235">
        <f>C99+C128+C153+C178+C254+C229+C279+C306+C331+C356+C460+C487+C381+C408+C433+C540+C514+C566+C592+C618+C644</f>
        <v>0</v>
      </c>
      <c r="D679" s="1235">
        <f>D99+D128+D153+D178+D254+D229+D279+D306+D331+D356+D460+D487+D381+D408+D433+D540+D514+D566+D592+D618+D644</f>
        <v>0</v>
      </c>
      <c r="E679" s="1235">
        <f>E99+E128+E153+E178+E254+E229+E279+E306+E331+E356+E460+E487+E381+E408+E433+E540+E514+E566+E592+E618+E644</f>
        <v>0</v>
      </c>
    </row>
    <row r="680" spans="1:5" ht="15.75" thickBot="1" x14ac:dyDescent="0.3">
      <c r="A680" s="1236" t="s">
        <v>320</v>
      </c>
      <c r="B680" s="1235">
        <f t="shared" ref="B680:E682" si="30">B100+B129+B154+B179+B230+B280+B307+B332+B357+B382+B409+B434</f>
        <v>0</v>
      </c>
      <c r="C680" s="1235">
        <f t="shared" si="30"/>
        <v>0</v>
      </c>
      <c r="D680" s="1235">
        <f t="shared" si="30"/>
        <v>0</v>
      </c>
      <c r="E680" s="1235">
        <f t="shared" si="30"/>
        <v>0</v>
      </c>
    </row>
    <row r="681" spans="1:5" ht="15.75" thickBot="1" x14ac:dyDescent="0.3">
      <c r="A681" s="1236" t="s">
        <v>312</v>
      </c>
      <c r="B681" s="1235">
        <f t="shared" si="30"/>
        <v>0</v>
      </c>
      <c r="C681" s="1235">
        <f t="shared" si="30"/>
        <v>0</v>
      </c>
      <c r="D681" s="1235">
        <f t="shared" si="30"/>
        <v>0</v>
      </c>
      <c r="E681" s="1235">
        <f t="shared" si="30"/>
        <v>0</v>
      </c>
    </row>
    <row r="682" spans="1:5" ht="15.75" thickBot="1" x14ac:dyDescent="0.3">
      <c r="A682" s="1236" t="s">
        <v>313</v>
      </c>
      <c r="B682" s="1235">
        <f t="shared" si="30"/>
        <v>0</v>
      </c>
      <c r="C682" s="1235">
        <f t="shared" si="30"/>
        <v>0</v>
      </c>
      <c r="D682" s="1235">
        <f t="shared" si="30"/>
        <v>0</v>
      </c>
      <c r="E682" s="1235">
        <f t="shared" si="30"/>
        <v>0</v>
      </c>
    </row>
    <row r="683" spans="1:5" ht="15.75" thickBot="1" x14ac:dyDescent="0.3">
      <c r="A683" s="1238" t="s">
        <v>60</v>
      </c>
      <c r="B683" s="1237">
        <f>B684+B685+B686+B687</f>
        <v>0</v>
      </c>
      <c r="C683" s="1237">
        <f>C684+C685+C686+C687</f>
        <v>1233674</v>
      </c>
      <c r="D683" s="1237">
        <f>D684+D685+D686+D687</f>
        <v>1052419</v>
      </c>
      <c r="E683" s="1237">
        <f>E684+E685+E686+E687</f>
        <v>373760</v>
      </c>
    </row>
    <row r="684" spans="1:5" ht="15.75" thickBot="1" x14ac:dyDescent="0.3">
      <c r="A684" s="1236" t="s">
        <v>296</v>
      </c>
      <c r="B684" s="1235">
        <f>B104+B133+B158+B183+B234+B284+B311+B336+B361+B386+B413+B438+B465+B492+B519+B545+B571+B597+B623+B649</f>
        <v>0</v>
      </c>
      <c r="C684" s="1235">
        <f>C104+C133+C158+C183+C234+C284+C311+C336+C361+C386+C413+C438+C465+C492+C519+C545+C571+C597+C623+C649</f>
        <v>1227674</v>
      </c>
      <c r="D684" s="1235">
        <f>D104+D133+D158+D183+D234+D284+D311+D336+D361+D386+D413+D438+D465+D492+D519+D545+D571+D597+D623+D649</f>
        <v>1052419</v>
      </c>
      <c r="E684" s="1235">
        <f>E104+E133+E158+E183+E234+E284+E311+E336+E361+E386+E413+E438+E465+E492+E519+E545+E571+E597+E623+E649</f>
        <v>373760</v>
      </c>
    </row>
    <row r="685" spans="1:5" ht="15.75" thickBot="1" x14ac:dyDescent="0.3">
      <c r="A685" s="1236" t="s">
        <v>320</v>
      </c>
      <c r="B685" s="1235">
        <f>B105+B134+B159+B184+B235+B285+B312+B337+B362+B387+B414+B439</f>
        <v>0</v>
      </c>
      <c r="C685" s="1235">
        <f>C105+C134+C159+C184+C235+C285+C312+C337+C362+C387+C414+C439+C520+C493+C466</f>
        <v>0</v>
      </c>
      <c r="D685" s="1235">
        <f>D105+D134+D159+D184+D235+D285+D312+D337+D362+D387+D414+D439</f>
        <v>0</v>
      </c>
      <c r="E685" s="1235">
        <f>E105+E134+E159+E184+E235+E285+E312+E337+E362+E387+E414+E439</f>
        <v>0</v>
      </c>
    </row>
    <row r="686" spans="1:5" ht="15.75" thickBot="1" x14ac:dyDescent="0.3">
      <c r="A686" s="1236" t="s">
        <v>312</v>
      </c>
      <c r="B686" s="1235">
        <f>B106+B135+B160+B185+B236+B286+B313+B338+B363+B388+B415+B440</f>
        <v>0</v>
      </c>
      <c r="C686" s="1235">
        <f>C106+C135+C160+C185+C236+C286+C313+C338+C363+C388+C415+C440+C521+C494+C467</f>
        <v>0</v>
      </c>
      <c r="D686" s="1235">
        <f>D106+D135+D160+D185+D236+D286+D313+D338+D363+D388+D415+D440</f>
        <v>0</v>
      </c>
      <c r="E686" s="1235">
        <f>E106+E135+E160+E185+E236+E286+E313+E338+E363+E388+E415+E440</f>
        <v>0</v>
      </c>
    </row>
    <row r="687" spans="1:5" ht="15.75" thickBot="1" x14ac:dyDescent="0.3">
      <c r="A687" s="1236" t="s">
        <v>313</v>
      </c>
      <c r="B687" s="1235">
        <f>B107+B136+B161+B186+B237+B287+B314+B339+B364+B389+B416+B441</f>
        <v>0</v>
      </c>
      <c r="C687" s="1235">
        <f>C211</f>
        <v>6000</v>
      </c>
      <c r="D687" s="1235">
        <f>D211</f>
        <v>0</v>
      </c>
      <c r="E687" s="1235">
        <f>E211</f>
        <v>0</v>
      </c>
    </row>
    <row r="688" spans="1:5" ht="15.75" thickBot="1" x14ac:dyDescent="0.3">
      <c r="A688" s="1234" t="s">
        <v>32</v>
      </c>
      <c r="B688" s="1233">
        <f>IF(B656-B655=0,0,"Error")</f>
        <v>0</v>
      </c>
      <c r="C688" s="1233">
        <f>IF(C656-C655=0,0,"Error")</f>
        <v>0</v>
      </c>
      <c r="D688" s="1233">
        <f>IF(D656-D655=0,0,"Error")</f>
        <v>0</v>
      </c>
      <c r="E688" s="1233">
        <f>IF(E656-E655=0,0,"Error")</f>
        <v>0</v>
      </c>
    </row>
  </sheetData>
  <mergeCells count="182">
    <mergeCell ref="A1:E1"/>
    <mergeCell ref="B266:E266"/>
    <mergeCell ref="B420:E420"/>
    <mergeCell ref="A421:A422"/>
    <mergeCell ref="A429:E429"/>
    <mergeCell ref="A430:A431"/>
    <mergeCell ref="A344:A345"/>
    <mergeCell ref="D392:E392"/>
    <mergeCell ref="A396:A397"/>
    <mergeCell ref="A404:E404"/>
    <mergeCell ref="A405:A406"/>
    <mergeCell ref="A191:A192"/>
    <mergeCell ref="A199:E199"/>
    <mergeCell ref="A200:A201"/>
    <mergeCell ref="B113:E113"/>
    <mergeCell ref="B114:E114"/>
    <mergeCell ref="B115:E115"/>
    <mergeCell ref="A225:E225"/>
    <mergeCell ref="A226:A227"/>
    <mergeCell ref="B213:E213"/>
    <mergeCell ref="B215:E215"/>
    <mergeCell ref="B216:E216"/>
    <mergeCell ref="A217:A218"/>
    <mergeCell ref="B214:C214"/>
    <mergeCell ref="A174:E174"/>
    <mergeCell ref="A175:A176"/>
    <mergeCell ref="D163:E163"/>
    <mergeCell ref="A116:A117"/>
    <mergeCell ref="A124:E124"/>
    <mergeCell ref="A125:A126"/>
    <mergeCell ref="D138:E138"/>
    <mergeCell ref="B139:E139"/>
    <mergeCell ref="B165:E165"/>
    <mergeCell ref="A166:A167"/>
    <mergeCell ref="A3:E3"/>
    <mergeCell ref="B5:E5"/>
    <mergeCell ref="B6:E6"/>
    <mergeCell ref="B7:E7"/>
    <mergeCell ref="A8:E8"/>
    <mergeCell ref="A73:A74"/>
    <mergeCell ref="B86:E86"/>
    <mergeCell ref="B140:E140"/>
    <mergeCell ref="A141:A142"/>
    <mergeCell ref="A22:E22"/>
    <mergeCell ref="A109:E109"/>
    <mergeCell ref="A110:E110"/>
    <mergeCell ref="B111:E111"/>
    <mergeCell ref="D112:E112"/>
    <mergeCell ref="B24:E24"/>
    <mergeCell ref="B26:E26"/>
    <mergeCell ref="A23:E23"/>
    <mergeCell ref="A19:E19"/>
    <mergeCell ref="A72:E72"/>
    <mergeCell ref="B61:E61"/>
    <mergeCell ref="B62:E62"/>
    <mergeCell ref="A9:E11"/>
    <mergeCell ref="B12:E12"/>
    <mergeCell ref="A13:A14"/>
    <mergeCell ref="B18:E18"/>
    <mergeCell ref="B63:E63"/>
    <mergeCell ref="A35:E35"/>
    <mergeCell ref="A64:A65"/>
    <mergeCell ref="A87:A88"/>
    <mergeCell ref="D83:E83"/>
    <mergeCell ref="D188:E188"/>
    <mergeCell ref="B189:E189"/>
    <mergeCell ref="B190:E190"/>
    <mergeCell ref="A27:A28"/>
    <mergeCell ref="A36:A37"/>
    <mergeCell ref="B25:E25"/>
    <mergeCell ref="A95:E95"/>
    <mergeCell ref="A80:E80"/>
    <mergeCell ref="B84:E84"/>
    <mergeCell ref="B85:E85"/>
    <mergeCell ref="A81:E81"/>
    <mergeCell ref="B82:E82"/>
    <mergeCell ref="A96:A97"/>
    <mergeCell ref="A149:E149"/>
    <mergeCell ref="A150:A151"/>
    <mergeCell ref="B164:E164"/>
    <mergeCell ref="A378:A379"/>
    <mergeCell ref="B393:E393"/>
    <mergeCell ref="B394:E394"/>
    <mergeCell ref="B368:E368"/>
    <mergeCell ref="A303:A304"/>
    <mergeCell ref="D316:E316"/>
    <mergeCell ref="B317:E317"/>
    <mergeCell ref="B318:E318"/>
    <mergeCell ref="A319:A320"/>
    <mergeCell ref="A377:E377"/>
    <mergeCell ref="D341:E341"/>
    <mergeCell ref="A294:A295"/>
    <mergeCell ref="A302:E302"/>
    <mergeCell ref="A352:E352"/>
    <mergeCell ref="A353:A354"/>
    <mergeCell ref="B367:E367"/>
    <mergeCell ref="A369:A370"/>
    <mergeCell ref="D366:E366"/>
    <mergeCell ref="B343:E343"/>
    <mergeCell ref="D239:E239"/>
    <mergeCell ref="B240:E240"/>
    <mergeCell ref="B241:E241"/>
    <mergeCell ref="A327:E327"/>
    <mergeCell ref="A328:A329"/>
    <mergeCell ref="B342:E342"/>
    <mergeCell ref="D290:E290"/>
    <mergeCell ref="B289:E289"/>
    <mergeCell ref="A267:A268"/>
    <mergeCell ref="A275:E275"/>
    <mergeCell ref="A276:A277"/>
    <mergeCell ref="A242:A243"/>
    <mergeCell ref="A250:E250"/>
    <mergeCell ref="A251:A252"/>
    <mergeCell ref="D264:E264"/>
    <mergeCell ref="B265:E265"/>
    <mergeCell ref="B391:E391"/>
    <mergeCell ref="B395:E395"/>
    <mergeCell ref="B443:E443"/>
    <mergeCell ref="D444:E444"/>
    <mergeCell ref="B445:E445"/>
    <mergeCell ref="B446:E446"/>
    <mergeCell ref="B419:E419"/>
    <mergeCell ref="B291:E291"/>
    <mergeCell ref="B292:E292"/>
    <mergeCell ref="B293:E293"/>
    <mergeCell ref="D418:E418"/>
    <mergeCell ref="B472:E472"/>
    <mergeCell ref="B473:E473"/>
    <mergeCell ref="B474:E474"/>
    <mergeCell ref="A475:A476"/>
    <mergeCell ref="A483:E483"/>
    <mergeCell ref="A484:A485"/>
    <mergeCell ref="B447:E447"/>
    <mergeCell ref="A448:A449"/>
    <mergeCell ref="A456:E456"/>
    <mergeCell ref="A457:A458"/>
    <mergeCell ref="B470:E470"/>
    <mergeCell ref="D471:E471"/>
    <mergeCell ref="B497:E497"/>
    <mergeCell ref="D498:E498"/>
    <mergeCell ref="B552:E552"/>
    <mergeCell ref="B553:E553"/>
    <mergeCell ref="A554:A555"/>
    <mergeCell ref="A562:E562"/>
    <mergeCell ref="D524:E524"/>
    <mergeCell ref="B525:E525"/>
    <mergeCell ref="B526:E526"/>
    <mergeCell ref="B527:E527"/>
    <mergeCell ref="A563:A564"/>
    <mergeCell ref="D576:E576"/>
    <mergeCell ref="B577:E577"/>
    <mergeCell ref="B578:E578"/>
    <mergeCell ref="B499:E499"/>
    <mergeCell ref="B500:E500"/>
    <mergeCell ref="B501:E501"/>
    <mergeCell ref="A502:A503"/>
    <mergeCell ref="A510:E510"/>
    <mergeCell ref="A511:A512"/>
    <mergeCell ref="B630:E630"/>
    <mergeCell ref="B631:E631"/>
    <mergeCell ref="A632:A633"/>
    <mergeCell ref="A640:E640"/>
    <mergeCell ref="A641:A642"/>
    <mergeCell ref="A2:E2"/>
    <mergeCell ref="B605:E605"/>
    <mergeCell ref="A606:A607"/>
    <mergeCell ref="A614:E614"/>
    <mergeCell ref="A615:A616"/>
    <mergeCell ref="D628:E628"/>
    <mergeCell ref="B629:E629"/>
    <mergeCell ref="A580:A581"/>
    <mergeCell ref="A588:E588"/>
    <mergeCell ref="A589:A590"/>
    <mergeCell ref="D602:E602"/>
    <mergeCell ref="B603:E603"/>
    <mergeCell ref="B604:E604"/>
    <mergeCell ref="A528:A529"/>
    <mergeCell ref="A536:E536"/>
    <mergeCell ref="A537:A538"/>
    <mergeCell ref="D550:E550"/>
    <mergeCell ref="B551:E551"/>
    <mergeCell ref="B579:E579"/>
  </mergeCells>
  <pageMargins left="0.7" right="0.7" top="0.75" bottom="0.75" header="0.3" footer="0.3"/>
  <pageSetup scale="8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83"/>
  <sheetViews>
    <sheetView view="pageBreakPreview" zoomScale="142" zoomScaleNormal="170" zoomScaleSheetLayoutView="142" workbookViewId="0">
      <selection activeCell="A2" sqref="A2:E2"/>
    </sheetView>
  </sheetViews>
  <sheetFormatPr defaultRowHeight="15" x14ac:dyDescent="0.25"/>
  <cols>
    <col min="1" max="1" width="28.5703125" customWidth="1"/>
    <col min="2" max="5" width="11.7109375" customWidth="1"/>
  </cols>
  <sheetData>
    <row r="1" spans="1:5" ht="15.75" x14ac:dyDescent="0.25">
      <c r="A1" s="2604" t="s">
        <v>1677</v>
      </c>
      <c r="B1" s="2604"/>
      <c r="C1" s="2604"/>
      <c r="D1" s="2604"/>
      <c r="E1" s="2604"/>
    </row>
    <row r="2" spans="1:5" ht="33.75"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266</v>
      </c>
      <c r="C5" s="1301"/>
      <c r="D5" s="1301"/>
      <c r="E5" s="1301"/>
    </row>
    <row r="6" spans="1:5" ht="15.75" thickBot="1" x14ac:dyDescent="0.3">
      <c r="A6" s="2" t="s">
        <v>1</v>
      </c>
      <c r="B6" s="1302" t="s">
        <v>198</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thickBot="1" x14ac:dyDescent="0.3">
      <c r="A9" s="1545" t="s">
        <v>1277</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65.25" customHeight="1" thickBot="1" x14ac:dyDescent="0.3">
      <c r="A12" s="3" t="s">
        <v>6</v>
      </c>
      <c r="B12" s="1317" t="s">
        <v>1278</v>
      </c>
      <c r="C12" s="1318"/>
      <c r="D12" s="1318"/>
      <c r="E12" s="1319"/>
    </row>
    <row r="13" spans="1:5" ht="23.2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18.75" customHeight="1" thickBot="1" x14ac:dyDescent="0.3">
      <c r="A15" s="5" t="s">
        <v>1279</v>
      </c>
      <c r="B15" s="90">
        <v>424</v>
      </c>
      <c r="C15" s="90">
        <v>441</v>
      </c>
      <c r="D15" s="90">
        <v>511</v>
      </c>
      <c r="E15" s="90">
        <v>543</v>
      </c>
    </row>
    <row r="16" spans="1:5" ht="34.5" thickBot="1" x14ac:dyDescent="0.3">
      <c r="A16" s="5" t="s">
        <v>265</v>
      </c>
      <c r="B16" s="90" t="s">
        <v>1280</v>
      </c>
      <c r="C16" s="90" t="s">
        <v>1281</v>
      </c>
      <c r="D16" s="90" t="s">
        <v>1282</v>
      </c>
      <c r="E16" s="90" t="s">
        <v>1283</v>
      </c>
    </row>
    <row r="17" spans="1:5" ht="23.25" thickBot="1" x14ac:dyDescent="0.3">
      <c r="A17" s="5" t="s">
        <v>1284</v>
      </c>
      <c r="B17" s="90">
        <v>0.74</v>
      </c>
      <c r="C17" s="90">
        <v>0.77</v>
      </c>
      <c r="D17" s="90">
        <v>0.79</v>
      </c>
      <c r="E17" s="90">
        <v>0.8</v>
      </c>
    </row>
    <row r="18" spans="1:5" ht="32.25" customHeight="1" thickBot="1" x14ac:dyDescent="0.3">
      <c r="A18" s="6" t="s">
        <v>10</v>
      </c>
      <c r="B18" s="1509" t="s">
        <v>199</v>
      </c>
      <c r="C18" s="1510"/>
      <c r="D18" s="1510"/>
      <c r="E18" s="1511"/>
    </row>
    <row r="19" spans="1:5" ht="23.25" customHeight="1" thickBot="1" x14ac:dyDescent="0.3">
      <c r="A19" s="1411" t="s">
        <v>11</v>
      </c>
      <c r="B19" s="1412"/>
      <c r="C19" s="1412"/>
      <c r="D19" s="1412"/>
      <c r="E19" s="1413"/>
    </row>
    <row r="20" spans="1:5" ht="27" customHeight="1" thickBot="1" x14ac:dyDescent="0.3">
      <c r="A20" s="66" t="s">
        <v>1285</v>
      </c>
      <c r="B20" s="944">
        <v>9</v>
      </c>
      <c r="C20" s="945">
        <v>11</v>
      </c>
      <c r="D20" s="945">
        <v>13</v>
      </c>
      <c r="E20" s="945">
        <v>15</v>
      </c>
    </row>
    <row r="21" spans="1:5" ht="27" customHeight="1" thickBot="1" x14ac:dyDescent="0.3">
      <c r="A21" s="66" t="s">
        <v>1286</v>
      </c>
      <c r="B21" s="944">
        <v>6</v>
      </c>
      <c r="C21" s="945">
        <v>11</v>
      </c>
      <c r="D21" s="945">
        <v>16</v>
      </c>
      <c r="E21" s="945">
        <v>21</v>
      </c>
    </row>
    <row r="22" spans="1:5" ht="27" customHeight="1" thickBot="1" x14ac:dyDescent="0.3">
      <c r="A22" s="66" t="s">
        <v>1287</v>
      </c>
      <c r="B22" s="944">
        <v>1</v>
      </c>
      <c r="C22" s="945">
        <v>1</v>
      </c>
      <c r="D22" s="945">
        <v>1</v>
      </c>
      <c r="E22" s="945">
        <v>1</v>
      </c>
    </row>
    <row r="23" spans="1:5" ht="27" customHeight="1" thickBot="1" x14ac:dyDescent="0.3">
      <c r="A23" s="66" t="s">
        <v>264</v>
      </c>
      <c r="B23" s="944" t="s">
        <v>1288</v>
      </c>
      <c r="C23" s="52" t="s">
        <v>1289</v>
      </c>
      <c r="D23" s="52" t="s">
        <v>263</v>
      </c>
      <c r="E23" s="52" t="s">
        <v>263</v>
      </c>
    </row>
    <row r="24" spans="1:5" ht="27" customHeight="1" thickBot="1" x14ac:dyDescent="0.3">
      <c r="A24" s="66" t="s">
        <v>1290</v>
      </c>
      <c r="B24" s="944">
        <v>310</v>
      </c>
      <c r="C24" s="945">
        <v>360</v>
      </c>
      <c r="D24" s="945">
        <v>400</v>
      </c>
      <c r="E24" s="945">
        <v>450</v>
      </c>
    </row>
    <row r="25" spans="1:5" ht="30.75" customHeight="1" thickBot="1" x14ac:dyDescent="0.3">
      <c r="A25" s="66" t="s">
        <v>1291</v>
      </c>
      <c r="B25" s="944">
        <v>0.1</v>
      </c>
      <c r="C25" s="52">
        <v>7.0000000000000007E-2</v>
      </c>
      <c r="D25" s="52">
        <v>0.05</v>
      </c>
      <c r="E25" s="52">
        <v>0.05</v>
      </c>
    </row>
    <row r="26" spans="1:5" ht="24" customHeight="1" thickBot="1" x14ac:dyDescent="0.3">
      <c r="A26" s="1414" t="s">
        <v>12</v>
      </c>
      <c r="B26" s="1415"/>
      <c r="C26" s="1415"/>
      <c r="D26" s="1415"/>
      <c r="E26" s="1416"/>
    </row>
    <row r="27" spans="1:5" ht="15.75" thickBot="1" x14ac:dyDescent="0.3">
      <c r="A27" s="1322" t="s">
        <v>13</v>
      </c>
      <c r="B27" s="1323"/>
      <c r="C27" s="1323"/>
      <c r="D27" s="1323"/>
      <c r="E27" s="1324"/>
    </row>
    <row r="28" spans="1:5" ht="18.75" customHeight="1" thickBot="1" x14ac:dyDescent="0.3">
      <c r="A28" s="7" t="s">
        <v>14</v>
      </c>
      <c r="B28" s="1417" t="s">
        <v>1292</v>
      </c>
      <c r="C28" s="1418"/>
      <c r="D28" s="1418"/>
      <c r="E28" s="1419"/>
    </row>
    <row r="29" spans="1:5" ht="31.5" customHeight="1" thickBot="1" x14ac:dyDescent="0.3">
      <c r="A29" s="5" t="s">
        <v>15</v>
      </c>
      <c r="B29" s="1512" t="s">
        <v>1293</v>
      </c>
      <c r="C29" s="1513"/>
      <c r="D29" s="1513"/>
      <c r="E29" s="1514"/>
    </row>
    <row r="30" spans="1:5" ht="15.75" thickBot="1" x14ac:dyDescent="0.3">
      <c r="A30" s="5" t="s">
        <v>16</v>
      </c>
      <c r="B30" s="1406" t="s">
        <v>1294</v>
      </c>
      <c r="C30" s="1407"/>
      <c r="D30" s="1407"/>
      <c r="E30" s="1408"/>
    </row>
    <row r="31" spans="1:5" ht="12.75" customHeight="1" x14ac:dyDescent="0.25">
      <c r="A31" s="1381"/>
      <c r="B31" s="8">
        <v>2019</v>
      </c>
      <c r="C31" s="8">
        <v>2020</v>
      </c>
      <c r="D31" s="8">
        <v>2021</v>
      </c>
      <c r="E31" s="8">
        <v>2022</v>
      </c>
    </row>
    <row r="32" spans="1:5" ht="9" customHeight="1" thickBot="1" x14ac:dyDescent="0.3">
      <c r="A32" s="1382"/>
      <c r="B32" s="9" t="s">
        <v>8</v>
      </c>
      <c r="C32" s="9" t="s">
        <v>9</v>
      </c>
      <c r="D32" s="9" t="s">
        <v>9</v>
      </c>
      <c r="E32" s="9" t="s">
        <v>9</v>
      </c>
    </row>
    <row r="33" spans="1:5" ht="15.75" thickBot="1" x14ac:dyDescent="0.3">
      <c r="A33" s="5" t="s">
        <v>17</v>
      </c>
      <c r="B33" s="10">
        <v>1</v>
      </c>
      <c r="C33" s="10">
        <v>1</v>
      </c>
      <c r="D33" s="10">
        <v>1</v>
      </c>
      <c r="E33" s="10">
        <v>1</v>
      </c>
    </row>
    <row r="34" spans="1:5" ht="15.75" thickBot="1" x14ac:dyDescent="0.3">
      <c r="A34" s="5" t="s">
        <v>18</v>
      </c>
      <c r="B34" s="10">
        <v>155360</v>
      </c>
      <c r="C34" s="10">
        <v>212342</v>
      </c>
      <c r="D34" s="10">
        <v>240419</v>
      </c>
      <c r="E34" s="10">
        <v>268476</v>
      </c>
    </row>
    <row r="35" spans="1:5" ht="15.75" thickBot="1" x14ac:dyDescent="0.3">
      <c r="A35" s="5" t="s">
        <v>19</v>
      </c>
      <c r="B35" s="10">
        <f>B34/B33</f>
        <v>155360</v>
      </c>
      <c r="C35" s="10">
        <f t="shared" ref="C35:E35" si="0">C34/C33</f>
        <v>212342</v>
      </c>
      <c r="D35" s="10">
        <f t="shared" si="0"/>
        <v>240419</v>
      </c>
      <c r="E35" s="10">
        <f t="shared" si="0"/>
        <v>268476</v>
      </c>
    </row>
    <row r="36" spans="1:5" ht="15.75" thickBot="1" x14ac:dyDescent="0.3">
      <c r="A36" s="5" t="s">
        <v>20</v>
      </c>
      <c r="B36" s="407" t="s">
        <v>21</v>
      </c>
      <c r="C36" s="11">
        <f>C33/B33-1</f>
        <v>0</v>
      </c>
      <c r="D36" s="11">
        <f t="shared" ref="D36:E38" si="1">D33/C33-1</f>
        <v>0</v>
      </c>
      <c r="E36" s="11">
        <f t="shared" si="1"/>
        <v>0</v>
      </c>
    </row>
    <row r="37" spans="1:5" ht="15.75" thickBot="1" x14ac:dyDescent="0.3">
      <c r="A37" s="5" t="s">
        <v>22</v>
      </c>
      <c r="B37" s="407" t="s">
        <v>21</v>
      </c>
      <c r="C37" s="11">
        <f>C34/B34-1</f>
        <v>0.36677394438722977</v>
      </c>
      <c r="D37" s="11">
        <f t="shared" si="1"/>
        <v>0.13222537227679876</v>
      </c>
      <c r="E37" s="11">
        <f t="shared" si="1"/>
        <v>0.11670042717089757</v>
      </c>
    </row>
    <row r="38" spans="1:5" ht="15.75" thickBot="1" x14ac:dyDescent="0.3">
      <c r="A38" s="5" t="s">
        <v>23</v>
      </c>
      <c r="B38" s="407" t="s">
        <v>21</v>
      </c>
      <c r="C38" s="11">
        <f>C35/B35-1</f>
        <v>0.36677394438722977</v>
      </c>
      <c r="D38" s="11">
        <f t="shared" si="1"/>
        <v>0.13222537227679876</v>
      </c>
      <c r="E38" s="11">
        <f t="shared" si="1"/>
        <v>0.11670042717089757</v>
      </c>
    </row>
    <row r="39" spans="1:5" ht="15.75" thickBot="1" x14ac:dyDescent="0.3">
      <c r="A39" s="1378" t="s">
        <v>164</v>
      </c>
      <c r="B39" s="1379"/>
      <c r="C39" s="1379"/>
      <c r="D39" s="1379"/>
      <c r="E39" s="1380"/>
    </row>
    <row r="40" spans="1:5" ht="12.75" customHeight="1" x14ac:dyDescent="0.25">
      <c r="A40" s="1381"/>
      <c r="B40" s="8">
        <v>2019</v>
      </c>
      <c r="C40" s="8">
        <v>2020</v>
      </c>
      <c r="D40" s="8">
        <v>2021</v>
      </c>
      <c r="E40" s="8">
        <v>2022</v>
      </c>
    </row>
    <row r="41" spans="1:5" ht="9" customHeight="1" thickBot="1" x14ac:dyDescent="0.3">
      <c r="A41" s="1382"/>
      <c r="B41" s="9" t="s">
        <v>8</v>
      </c>
      <c r="C41" s="9" t="s">
        <v>9</v>
      </c>
      <c r="D41" s="9" t="s">
        <v>9</v>
      </c>
      <c r="E41" s="9" t="s">
        <v>9</v>
      </c>
    </row>
    <row r="42" spans="1:5" ht="15.75" thickBot="1" x14ac:dyDescent="0.3">
      <c r="A42" s="13" t="s">
        <v>24</v>
      </c>
      <c r="B42" s="14">
        <f>B43+B44</f>
        <v>116541</v>
      </c>
      <c r="C42" s="14">
        <f>C43+C44</f>
        <v>151962</v>
      </c>
      <c r="D42" s="14">
        <f t="shared" ref="D42:E42" si="2">D43+D44</f>
        <v>171719</v>
      </c>
      <c r="E42" s="14">
        <f t="shared" si="2"/>
        <v>191476</v>
      </c>
    </row>
    <row r="43" spans="1:5" ht="15.75" thickBot="1" x14ac:dyDescent="0.3">
      <c r="A43" s="26" t="s">
        <v>296</v>
      </c>
      <c r="B43" s="424">
        <v>116541</v>
      </c>
      <c r="C43" s="15">
        <v>151962</v>
      </c>
      <c r="D43" s="15">
        <v>171719</v>
      </c>
      <c r="E43" s="15">
        <v>191476</v>
      </c>
    </row>
    <row r="44" spans="1:5" ht="15.75" thickBot="1" x14ac:dyDescent="0.3">
      <c r="A44" s="26" t="s">
        <v>297</v>
      </c>
      <c r="B44" s="15"/>
      <c r="C44" s="15"/>
      <c r="D44" s="15"/>
      <c r="E44" s="15"/>
    </row>
    <row r="45" spans="1:5" ht="24.75" thickBot="1" x14ac:dyDescent="0.3">
      <c r="A45" s="13" t="s">
        <v>25</v>
      </c>
      <c r="B45" s="14">
        <f>B46+B47</f>
        <v>18819</v>
      </c>
      <c r="C45" s="14">
        <f>C46+C47</f>
        <v>25380</v>
      </c>
      <c r="D45" s="14">
        <f t="shared" ref="D45:E45" si="3">D46+D47</f>
        <v>28700</v>
      </c>
      <c r="E45" s="14">
        <f t="shared" si="3"/>
        <v>32000</v>
      </c>
    </row>
    <row r="46" spans="1:5" ht="15.75" thickBot="1" x14ac:dyDescent="0.3">
      <c r="A46" s="26" t="s">
        <v>296</v>
      </c>
      <c r="B46" s="424">
        <v>18819</v>
      </c>
      <c r="C46" s="14">
        <v>25380</v>
      </c>
      <c r="D46" s="14">
        <v>28700</v>
      </c>
      <c r="E46" s="14">
        <v>32000</v>
      </c>
    </row>
    <row r="47" spans="1:5" ht="15.75" thickBot="1" x14ac:dyDescent="0.3">
      <c r="A47" s="26" t="s">
        <v>297</v>
      </c>
      <c r="B47" s="15"/>
      <c r="C47" s="14"/>
      <c r="D47" s="14"/>
      <c r="E47" s="14"/>
    </row>
    <row r="48" spans="1:5" ht="15.75" thickBot="1" x14ac:dyDescent="0.3">
      <c r="A48" s="13" t="s">
        <v>26</v>
      </c>
      <c r="B48" s="15">
        <f>B49+B50</f>
        <v>20000</v>
      </c>
      <c r="C48" s="14">
        <f>C49+C50</f>
        <v>35000</v>
      </c>
      <c r="D48" s="14">
        <f t="shared" ref="D48:E48" si="4">D49+D50</f>
        <v>40000</v>
      </c>
      <c r="E48" s="14">
        <f t="shared" si="4"/>
        <v>45000</v>
      </c>
    </row>
    <row r="49" spans="1:5" ht="15.75" thickBot="1" x14ac:dyDescent="0.3">
      <c r="A49" s="26" t="s">
        <v>296</v>
      </c>
      <c r="B49" s="424">
        <v>20000</v>
      </c>
      <c r="C49" s="14">
        <v>35000</v>
      </c>
      <c r="D49" s="31">
        <v>40000</v>
      </c>
      <c r="E49" s="31">
        <v>45000</v>
      </c>
    </row>
    <row r="50" spans="1:5" ht="15.75" thickBot="1" x14ac:dyDescent="0.3">
      <c r="A50" s="26" t="s">
        <v>297</v>
      </c>
      <c r="B50" s="15"/>
      <c r="C50" s="14"/>
      <c r="D50" s="14"/>
      <c r="E50" s="14"/>
    </row>
    <row r="51" spans="1:5" ht="15.75" thickBot="1" x14ac:dyDescent="0.3">
      <c r="A51" s="13" t="s">
        <v>27</v>
      </c>
      <c r="B51" s="15"/>
      <c r="C51" s="14"/>
      <c r="D51" s="14"/>
      <c r="E51" s="14"/>
    </row>
    <row r="52" spans="1:5" ht="15.75" thickBot="1" x14ac:dyDescent="0.3">
      <c r="A52" s="26" t="s">
        <v>296</v>
      </c>
      <c r="B52" s="15"/>
      <c r="C52" s="14"/>
      <c r="D52" s="14"/>
      <c r="E52" s="14"/>
    </row>
    <row r="53" spans="1:5" ht="15.75" thickBot="1" x14ac:dyDescent="0.3">
      <c r="A53" s="26" t="s">
        <v>297</v>
      </c>
      <c r="B53" s="15"/>
      <c r="C53" s="14"/>
      <c r="D53" s="14"/>
      <c r="E53" s="14"/>
    </row>
    <row r="54" spans="1:5" ht="15.75" thickBot="1" x14ac:dyDescent="0.3">
      <c r="A54" s="13" t="s">
        <v>28</v>
      </c>
      <c r="B54" s="15"/>
      <c r="C54" s="14"/>
      <c r="D54" s="14"/>
      <c r="E54" s="14"/>
    </row>
    <row r="55" spans="1:5" ht="15.75" thickBot="1" x14ac:dyDescent="0.3">
      <c r="A55" s="26" t="s">
        <v>296</v>
      </c>
      <c r="B55" s="15"/>
      <c r="C55" s="14"/>
      <c r="D55" s="14"/>
      <c r="E55" s="14"/>
    </row>
    <row r="56" spans="1:5" ht="15.75" thickBot="1" x14ac:dyDescent="0.3">
      <c r="A56" s="26" t="s">
        <v>297</v>
      </c>
      <c r="B56" s="15"/>
      <c r="C56" s="14"/>
      <c r="D56" s="14"/>
      <c r="E56" s="14"/>
    </row>
    <row r="57" spans="1:5" ht="15.75" thickBot="1" x14ac:dyDescent="0.3">
      <c r="A57" s="13" t="s">
        <v>29</v>
      </c>
      <c r="B57" s="15">
        <f>B58+B59</f>
        <v>0</v>
      </c>
      <c r="C57" s="14">
        <f t="shared" ref="C57:E57" si="5">C58+C59</f>
        <v>0</v>
      </c>
      <c r="D57" s="14">
        <f t="shared" si="5"/>
        <v>0</v>
      </c>
      <c r="E57" s="14">
        <f t="shared" si="5"/>
        <v>0</v>
      </c>
    </row>
    <row r="58" spans="1:5" ht="15.75" thickBot="1" x14ac:dyDescent="0.3">
      <c r="A58" s="26" t="s">
        <v>296</v>
      </c>
      <c r="B58" s="424"/>
      <c r="C58" s="14">
        <v>0</v>
      </c>
      <c r="D58" s="31">
        <v>0</v>
      </c>
      <c r="E58" s="31">
        <v>0</v>
      </c>
    </row>
    <row r="59" spans="1:5" ht="15.75" thickBot="1" x14ac:dyDescent="0.3">
      <c r="A59" s="26" t="s">
        <v>297</v>
      </c>
      <c r="B59" s="15"/>
      <c r="C59" s="14"/>
      <c r="D59" s="14"/>
      <c r="E59" s="14"/>
    </row>
    <row r="60" spans="1:5" ht="24.75" thickBot="1" x14ac:dyDescent="0.3">
      <c r="A60" s="13" t="s">
        <v>30</v>
      </c>
      <c r="B60" s="15">
        <v>0</v>
      </c>
      <c r="C60" s="14">
        <v>0</v>
      </c>
      <c r="D60" s="14">
        <f>C60*1.03*0.99</f>
        <v>0</v>
      </c>
      <c r="E60" s="14">
        <f>D60*1.03*0.99</f>
        <v>0</v>
      </c>
    </row>
    <row r="61" spans="1:5" ht="15.75" thickBot="1" x14ac:dyDescent="0.3">
      <c r="A61" s="26" t="s">
        <v>296</v>
      </c>
      <c r="B61" s="15"/>
      <c r="C61" s="40"/>
      <c r="D61" s="40"/>
      <c r="E61" s="40"/>
    </row>
    <row r="62" spans="1:5" ht="15.75" thickBot="1" x14ac:dyDescent="0.3">
      <c r="A62" s="26" t="s">
        <v>297</v>
      </c>
      <c r="B62" s="15"/>
      <c r="C62" s="98"/>
      <c r="D62" s="40"/>
      <c r="E62" s="40"/>
    </row>
    <row r="63" spans="1:5" ht="15.75" thickBot="1" x14ac:dyDescent="0.3">
      <c r="A63" s="16" t="s">
        <v>31</v>
      </c>
      <c r="B63" s="15">
        <f>B60+B57+B54+B51+B48+B45+B42</f>
        <v>155360</v>
      </c>
      <c r="C63" s="15">
        <f>C60+C57+C54+C51+C48+C45+C42</f>
        <v>212342</v>
      </c>
      <c r="D63" s="15">
        <f t="shared" ref="D63:E63" si="6">D60+D57+D54+D51+D48+D45+D42</f>
        <v>240419</v>
      </c>
      <c r="E63" s="15">
        <f t="shared" si="6"/>
        <v>268476</v>
      </c>
    </row>
    <row r="64" spans="1:5" ht="15.75" thickBot="1" x14ac:dyDescent="0.3">
      <c r="A64" s="17" t="s">
        <v>32</v>
      </c>
      <c r="B64" s="18">
        <f>IF(B63-B34=0,0,"Error")</f>
        <v>0</v>
      </c>
      <c r="C64" s="18">
        <f>IF(C63-C34=0,0,"Error")</f>
        <v>0</v>
      </c>
      <c r="D64" s="18">
        <f>IF(D63-D34=0,0,"Error")</f>
        <v>0</v>
      </c>
      <c r="E64" s="18">
        <f>IF(E63-E34=0,0,"Error")</f>
        <v>0</v>
      </c>
    </row>
    <row r="65" spans="1:5" ht="15.75" hidden="1" thickBot="1" x14ac:dyDescent="0.3">
      <c r="A65" s="37" t="s">
        <v>344</v>
      </c>
      <c r="B65" s="1423"/>
      <c r="C65" s="1418"/>
      <c r="D65" s="1418"/>
      <c r="E65" s="1419"/>
    </row>
    <row r="66" spans="1:5" ht="26.25" hidden="1" customHeight="1" thickBot="1" x14ac:dyDescent="0.3">
      <c r="A66" s="5" t="s">
        <v>15</v>
      </c>
      <c r="B66" s="1411"/>
      <c r="C66" s="1412"/>
      <c r="D66" s="1412"/>
      <c r="E66" s="1413"/>
    </row>
    <row r="67" spans="1:5" ht="15.75" hidden="1" thickBot="1" x14ac:dyDescent="0.3">
      <c r="A67" s="5" t="s">
        <v>16</v>
      </c>
      <c r="B67" s="1406"/>
      <c r="C67" s="1407"/>
      <c r="D67" s="1407"/>
      <c r="E67" s="1408"/>
    </row>
    <row r="68" spans="1:5" ht="12.75" hidden="1" customHeight="1" x14ac:dyDescent="0.25">
      <c r="A68" s="1381"/>
      <c r="B68" s="8">
        <v>2018</v>
      </c>
      <c r="C68" s="8">
        <v>2019</v>
      </c>
      <c r="D68" s="8">
        <v>2020</v>
      </c>
      <c r="E68" s="8">
        <v>2021</v>
      </c>
    </row>
    <row r="69" spans="1:5" ht="9" hidden="1" customHeight="1" thickBot="1" x14ac:dyDescent="0.3">
      <c r="A69" s="1382"/>
      <c r="B69" s="9" t="s">
        <v>8</v>
      </c>
      <c r="C69" s="9" t="s">
        <v>9</v>
      </c>
      <c r="D69" s="9" t="s">
        <v>9</v>
      </c>
      <c r="E69" s="9" t="s">
        <v>9</v>
      </c>
    </row>
    <row r="70" spans="1:5" ht="15.75" hidden="1" thickBot="1" x14ac:dyDescent="0.3">
      <c r="A70" s="5" t="s">
        <v>17</v>
      </c>
      <c r="B70" s="5"/>
      <c r="C70" s="5"/>
      <c r="D70" s="5"/>
      <c r="E70" s="5"/>
    </row>
    <row r="71" spans="1:5" ht="15.75" hidden="1" thickBot="1" x14ac:dyDescent="0.3">
      <c r="A71" s="5" t="s">
        <v>18</v>
      </c>
      <c r="B71" s="10">
        <f>B100</f>
        <v>0</v>
      </c>
      <c r="C71" s="10">
        <f t="shared" ref="C71:E71" si="7">C100</f>
        <v>0</v>
      </c>
      <c r="D71" s="10">
        <f t="shared" si="7"/>
        <v>0</v>
      </c>
      <c r="E71" s="10">
        <f t="shared" si="7"/>
        <v>0</v>
      </c>
    </row>
    <row r="72" spans="1:5" ht="15.75" hidden="1" thickBot="1" x14ac:dyDescent="0.3">
      <c r="A72" s="5" t="s">
        <v>19</v>
      </c>
      <c r="B72" s="10" t="e">
        <f>B71/B70</f>
        <v>#DIV/0!</v>
      </c>
      <c r="C72" s="10" t="e">
        <f>C71/C70</f>
        <v>#DIV/0!</v>
      </c>
      <c r="D72" s="10" t="e">
        <f>D71/D70</f>
        <v>#DIV/0!</v>
      </c>
      <c r="E72" s="10" t="e">
        <f>E71/E70</f>
        <v>#DIV/0!</v>
      </c>
    </row>
    <row r="73" spans="1:5" ht="15.75" hidden="1" thickBot="1" x14ac:dyDescent="0.3">
      <c r="A73" s="5" t="s">
        <v>20</v>
      </c>
      <c r="B73" s="407"/>
      <c r="C73" s="11" t="e">
        <f>C70/B70-1</f>
        <v>#DIV/0!</v>
      </c>
      <c r="D73" s="11" t="e">
        <f>D70/C70-1</f>
        <v>#DIV/0!</v>
      </c>
      <c r="E73" s="11" t="e">
        <f>E70/D70-1</f>
        <v>#DIV/0!</v>
      </c>
    </row>
    <row r="74" spans="1:5" ht="15.75" hidden="1" thickBot="1" x14ac:dyDescent="0.3">
      <c r="A74" s="5" t="s">
        <v>22</v>
      </c>
      <c r="B74" s="407"/>
      <c r="C74" s="11" t="e">
        <f>C71/B71-1</f>
        <v>#DIV/0!</v>
      </c>
      <c r="D74" s="11" t="e">
        <f t="shared" ref="D74:E75" si="8">D71/C71-1</f>
        <v>#DIV/0!</v>
      </c>
      <c r="E74" s="11" t="e">
        <f t="shared" si="8"/>
        <v>#DIV/0!</v>
      </c>
    </row>
    <row r="75" spans="1:5" ht="15.75" hidden="1" thickBot="1" x14ac:dyDescent="0.3">
      <c r="A75" s="5" t="s">
        <v>23</v>
      </c>
      <c r="B75" s="407"/>
      <c r="C75" s="11" t="e">
        <f>C72/B72-1</f>
        <v>#DIV/0!</v>
      </c>
      <c r="D75" s="11" t="e">
        <f t="shared" si="8"/>
        <v>#DIV/0!</v>
      </c>
      <c r="E75" s="11" t="e">
        <f t="shared" si="8"/>
        <v>#DIV/0!</v>
      </c>
    </row>
    <row r="76" spans="1:5" ht="24.75" hidden="1" customHeight="1" thickBot="1" x14ac:dyDescent="0.3">
      <c r="A76" s="1378" t="s">
        <v>224</v>
      </c>
      <c r="B76" s="1379"/>
      <c r="C76" s="1379"/>
      <c r="D76" s="1379"/>
      <c r="E76" s="1380"/>
    </row>
    <row r="77" spans="1:5" ht="12.75" hidden="1" customHeight="1" x14ac:dyDescent="0.25">
      <c r="A77" s="1381"/>
      <c r="B77" s="8">
        <v>2018</v>
      </c>
      <c r="C77" s="8">
        <v>2019</v>
      </c>
      <c r="D77" s="8">
        <v>2020</v>
      </c>
      <c r="E77" s="8">
        <v>2021</v>
      </c>
    </row>
    <row r="78" spans="1:5" ht="9" hidden="1" customHeight="1" thickBot="1" x14ac:dyDescent="0.3">
      <c r="A78" s="1382"/>
      <c r="B78" s="9" t="s">
        <v>8</v>
      </c>
      <c r="C78" s="9" t="s">
        <v>9</v>
      </c>
      <c r="D78" s="9" t="s">
        <v>9</v>
      </c>
      <c r="E78" s="9" t="s">
        <v>9</v>
      </c>
    </row>
    <row r="79" spans="1:5" ht="24.75" hidden="1" customHeight="1" thickBot="1" x14ac:dyDescent="0.3">
      <c r="A79" s="13" t="s">
        <v>24</v>
      </c>
      <c r="B79" s="14"/>
      <c r="C79" s="14"/>
      <c r="D79" s="14"/>
      <c r="E79" s="14"/>
    </row>
    <row r="80" spans="1:5" ht="38.25" hidden="1" customHeight="1" thickBot="1" x14ac:dyDescent="0.3">
      <c r="A80" s="26" t="s">
        <v>296</v>
      </c>
      <c r="B80" s="15"/>
      <c r="C80" s="27"/>
      <c r="D80" s="27"/>
      <c r="E80" s="27"/>
    </row>
    <row r="81" spans="1:5" ht="24.75" hidden="1" customHeight="1" thickBot="1" x14ac:dyDescent="0.3">
      <c r="A81" s="26" t="s">
        <v>297</v>
      </c>
      <c r="B81" s="15"/>
      <c r="C81" s="27"/>
      <c r="D81" s="27"/>
      <c r="E81" s="27"/>
    </row>
    <row r="82" spans="1:5" ht="24.75" hidden="1" customHeight="1" thickBot="1" x14ac:dyDescent="0.3">
      <c r="A82" s="13" t="s">
        <v>25</v>
      </c>
      <c r="B82" s="14"/>
      <c r="C82" s="14"/>
      <c r="D82" s="14"/>
      <c r="E82" s="14"/>
    </row>
    <row r="83" spans="1:5" ht="15.75" hidden="1" thickBot="1" x14ac:dyDescent="0.3">
      <c r="A83" s="26" t="s">
        <v>296</v>
      </c>
      <c r="B83" s="15"/>
      <c r="C83" s="14"/>
      <c r="D83" s="14"/>
      <c r="E83" s="14"/>
    </row>
    <row r="84" spans="1:5" ht="15.75" hidden="1" thickBot="1" x14ac:dyDescent="0.3">
      <c r="A84" s="26" t="s">
        <v>297</v>
      </c>
      <c r="B84" s="15"/>
      <c r="C84" s="14"/>
      <c r="D84" s="14"/>
      <c r="E84" s="14"/>
    </row>
    <row r="85" spans="1:5" ht="24.75" hidden="1" customHeight="1" thickBot="1" x14ac:dyDescent="0.3">
      <c r="A85" s="13" t="s">
        <v>26</v>
      </c>
      <c r="B85" s="15">
        <v>0</v>
      </c>
      <c r="C85" s="14">
        <v>0</v>
      </c>
      <c r="D85" s="14">
        <v>0</v>
      </c>
      <c r="E85" s="14">
        <v>0</v>
      </c>
    </row>
    <row r="86" spans="1:5" ht="15.75" hidden="1" thickBot="1" x14ac:dyDescent="0.3">
      <c r="A86" s="26" t="s">
        <v>296</v>
      </c>
      <c r="B86" s="15"/>
      <c r="C86" s="14"/>
      <c r="D86" s="14"/>
      <c r="E86" s="14"/>
    </row>
    <row r="87" spans="1:5" ht="15.75" hidden="1" thickBot="1" x14ac:dyDescent="0.3">
      <c r="A87" s="26" t="s">
        <v>297</v>
      </c>
      <c r="B87" s="15"/>
      <c r="C87" s="14"/>
      <c r="D87" s="14"/>
      <c r="E87" s="14"/>
    </row>
    <row r="88" spans="1:5" ht="15.75" hidden="1" thickBot="1" x14ac:dyDescent="0.3">
      <c r="A88" s="13" t="s">
        <v>27</v>
      </c>
      <c r="B88" s="15"/>
      <c r="C88" s="14"/>
      <c r="D88" s="14"/>
      <c r="E88" s="14"/>
    </row>
    <row r="89" spans="1:5" ht="15.75" hidden="1" thickBot="1" x14ac:dyDescent="0.3">
      <c r="A89" s="26" t="s">
        <v>296</v>
      </c>
      <c r="B89" s="15"/>
      <c r="C89" s="14"/>
      <c r="D89" s="14"/>
      <c r="E89" s="14"/>
    </row>
    <row r="90" spans="1:5" ht="15.75" hidden="1" thickBot="1" x14ac:dyDescent="0.3">
      <c r="A90" s="26" t="s">
        <v>297</v>
      </c>
      <c r="B90" s="15"/>
      <c r="C90" s="14"/>
      <c r="D90" s="14"/>
      <c r="E90" s="14"/>
    </row>
    <row r="91" spans="1:5" ht="15.75" hidden="1" thickBot="1" x14ac:dyDescent="0.3">
      <c r="A91" s="13" t="s">
        <v>28</v>
      </c>
      <c r="B91" s="15"/>
      <c r="C91" s="14"/>
      <c r="D91" s="14"/>
      <c r="E91" s="14"/>
    </row>
    <row r="92" spans="1:5" ht="15.75" hidden="1" thickBot="1" x14ac:dyDescent="0.3">
      <c r="A92" s="26" t="s">
        <v>296</v>
      </c>
      <c r="B92" s="15"/>
      <c r="C92" s="14"/>
      <c r="D92" s="14"/>
      <c r="E92" s="14"/>
    </row>
    <row r="93" spans="1:5" ht="15.75" hidden="1" thickBot="1" x14ac:dyDescent="0.3">
      <c r="A93" s="26" t="s">
        <v>297</v>
      </c>
      <c r="B93" s="15"/>
      <c r="C93" s="14"/>
      <c r="D93" s="14"/>
      <c r="E93" s="14"/>
    </row>
    <row r="94" spans="1:5" ht="15.75" hidden="1" thickBot="1" x14ac:dyDescent="0.3">
      <c r="A94" s="13" t="s">
        <v>29</v>
      </c>
      <c r="B94" s="15"/>
      <c r="C94" s="14"/>
      <c r="D94" s="14"/>
      <c r="E94" s="14"/>
    </row>
    <row r="95" spans="1:5" ht="15.75" hidden="1" thickBot="1" x14ac:dyDescent="0.3">
      <c r="A95" s="26" t="s">
        <v>296</v>
      </c>
      <c r="B95" s="15"/>
      <c r="C95" s="14"/>
      <c r="D95" s="14"/>
      <c r="E95" s="14"/>
    </row>
    <row r="96" spans="1:5" ht="15.75" hidden="1" thickBot="1" x14ac:dyDescent="0.3">
      <c r="A96" s="26" t="s">
        <v>297</v>
      </c>
      <c r="B96" s="15"/>
      <c r="C96" s="14"/>
      <c r="D96" s="14"/>
      <c r="E96" s="14"/>
    </row>
    <row r="97" spans="1:5" ht="24.75" hidden="1" thickBot="1" x14ac:dyDescent="0.3">
      <c r="A97" s="13" t="s">
        <v>30</v>
      </c>
      <c r="B97" s="15"/>
      <c r="C97" s="14"/>
      <c r="D97" s="14"/>
      <c r="E97" s="14"/>
    </row>
    <row r="98" spans="1:5" ht="15.75" hidden="1" thickBot="1" x14ac:dyDescent="0.3">
      <c r="A98" s="26" t="s">
        <v>296</v>
      </c>
      <c r="B98" s="15"/>
      <c r="C98" s="14"/>
      <c r="D98" s="14"/>
      <c r="E98" s="14"/>
    </row>
    <row r="99" spans="1:5" ht="15.75" hidden="1" thickBot="1" x14ac:dyDescent="0.3">
      <c r="A99" s="26" t="s">
        <v>297</v>
      </c>
      <c r="B99" s="15"/>
      <c r="C99" s="14"/>
      <c r="D99" s="14"/>
      <c r="E99" s="14"/>
    </row>
    <row r="100" spans="1:5" ht="15.75" hidden="1" thickBot="1" x14ac:dyDescent="0.3">
      <c r="A100" s="35" t="s">
        <v>53</v>
      </c>
      <c r="B100" s="15">
        <f>B97+B94+B91+B88+B85+B82+B79</f>
        <v>0</v>
      </c>
      <c r="C100" s="15">
        <f t="shared" ref="C100:E100" si="9">C97+C94+C91+C88+C85+C82+C79</f>
        <v>0</v>
      </c>
      <c r="D100" s="15">
        <f t="shared" si="9"/>
        <v>0</v>
      </c>
      <c r="E100" s="15">
        <f t="shared" si="9"/>
        <v>0</v>
      </c>
    </row>
    <row r="101" spans="1:5" ht="17.25" hidden="1" customHeight="1" thickBot="1" x14ac:dyDescent="0.3">
      <c r="A101" s="17" t="s">
        <v>32</v>
      </c>
      <c r="B101" s="18">
        <f>IF(B100-B71=0,0,"Error")</f>
        <v>0</v>
      </c>
      <c r="C101" s="18">
        <f>IF(C100-C71=0,0,"Error")</f>
        <v>0</v>
      </c>
      <c r="D101" s="18">
        <f>IF(D100-D71=0,0,"Error")</f>
        <v>0</v>
      </c>
      <c r="E101" s="18">
        <f>IF(E100-E71=0,0,"Error")</f>
        <v>0</v>
      </c>
    </row>
    <row r="102" spans="1:5" ht="15.75" hidden="1" thickBot="1" x14ac:dyDescent="0.3">
      <c r="A102" s="37" t="s">
        <v>345</v>
      </c>
      <c r="B102" s="1423"/>
      <c r="C102" s="1418"/>
      <c r="D102" s="1418"/>
      <c r="E102" s="1419"/>
    </row>
    <row r="103" spans="1:5" ht="26.25" hidden="1" customHeight="1" thickBot="1" x14ac:dyDescent="0.3">
      <c r="A103" s="5" t="s">
        <v>15</v>
      </c>
      <c r="B103" s="1411"/>
      <c r="C103" s="1412"/>
      <c r="D103" s="1412"/>
      <c r="E103" s="1413"/>
    </row>
    <row r="104" spans="1:5" ht="15.75" hidden="1" thickBot="1" x14ac:dyDescent="0.3">
      <c r="A104" s="5" t="s">
        <v>16</v>
      </c>
      <c r="B104" s="1406"/>
      <c r="C104" s="1407"/>
      <c r="D104" s="1407"/>
      <c r="E104" s="1408"/>
    </row>
    <row r="105" spans="1:5" ht="12.75" hidden="1" customHeight="1" x14ac:dyDescent="0.25">
      <c r="A105" s="1381"/>
      <c r="B105" s="8">
        <v>2018</v>
      </c>
      <c r="C105" s="8">
        <v>2019</v>
      </c>
      <c r="D105" s="8">
        <v>2020</v>
      </c>
      <c r="E105" s="8">
        <v>2021</v>
      </c>
    </row>
    <row r="106" spans="1:5" ht="9" hidden="1" customHeight="1" thickBot="1" x14ac:dyDescent="0.3">
      <c r="A106" s="1382"/>
      <c r="B106" s="9" t="s">
        <v>8</v>
      </c>
      <c r="C106" s="9" t="s">
        <v>9</v>
      </c>
      <c r="D106" s="9" t="s">
        <v>9</v>
      </c>
      <c r="E106" s="9" t="s">
        <v>9</v>
      </c>
    </row>
    <row r="107" spans="1:5" ht="15.75" hidden="1" thickBot="1" x14ac:dyDescent="0.3">
      <c r="A107" s="5" t="s">
        <v>17</v>
      </c>
      <c r="B107" s="41"/>
      <c r="C107" s="41"/>
      <c r="D107" s="41"/>
      <c r="E107" s="41"/>
    </row>
    <row r="108" spans="1:5" ht="15.75" hidden="1" thickBot="1" x14ac:dyDescent="0.3">
      <c r="A108" s="5" t="s">
        <v>18</v>
      </c>
      <c r="B108" s="10">
        <f>B137</f>
        <v>0</v>
      </c>
      <c r="C108" s="10">
        <f t="shared" ref="C108:E108" si="10">C137</f>
        <v>0</v>
      </c>
      <c r="D108" s="10">
        <f t="shared" si="10"/>
        <v>0</v>
      </c>
      <c r="E108" s="10">
        <f t="shared" si="10"/>
        <v>0</v>
      </c>
    </row>
    <row r="109" spans="1:5" ht="15.75" hidden="1" thickBot="1" x14ac:dyDescent="0.3">
      <c r="A109" s="5" t="s">
        <v>19</v>
      </c>
      <c r="B109" s="10" t="e">
        <f>B108/B107</f>
        <v>#DIV/0!</v>
      </c>
      <c r="C109" s="10" t="e">
        <f>C108/C107</f>
        <v>#DIV/0!</v>
      </c>
      <c r="D109" s="10" t="e">
        <f>D108/D107</f>
        <v>#DIV/0!</v>
      </c>
      <c r="E109" s="10" t="e">
        <f>E108/E107</f>
        <v>#DIV/0!</v>
      </c>
    </row>
    <row r="110" spans="1:5" ht="15.75" hidden="1" thickBot="1" x14ac:dyDescent="0.3">
      <c r="A110" s="5" t="s">
        <v>20</v>
      </c>
      <c r="B110" s="407"/>
      <c r="C110" s="11" t="e">
        <f>C107/B107-1</f>
        <v>#DIV/0!</v>
      </c>
      <c r="D110" s="11" t="e">
        <f>D107/C107-1</f>
        <v>#DIV/0!</v>
      </c>
      <c r="E110" s="11" t="e">
        <f>E107/D107-1</f>
        <v>#DIV/0!</v>
      </c>
    </row>
    <row r="111" spans="1:5" ht="15.75" hidden="1" thickBot="1" x14ac:dyDescent="0.3">
      <c r="A111" s="5" t="s">
        <v>22</v>
      </c>
      <c r="B111" s="407"/>
      <c r="C111" s="11" t="e">
        <f>C108/B108-1</f>
        <v>#DIV/0!</v>
      </c>
      <c r="D111" s="11" t="e">
        <f t="shared" ref="D111:E112" si="11">D108/C108-1</f>
        <v>#DIV/0!</v>
      </c>
      <c r="E111" s="11" t="e">
        <f t="shared" si="11"/>
        <v>#DIV/0!</v>
      </c>
    </row>
    <row r="112" spans="1:5" ht="15.75" hidden="1" thickBot="1" x14ac:dyDescent="0.3">
      <c r="A112" s="5" t="s">
        <v>23</v>
      </c>
      <c r="B112" s="407"/>
      <c r="C112" s="11" t="e">
        <f>C109/B109-1</f>
        <v>#DIV/0!</v>
      </c>
      <c r="D112" s="11" t="e">
        <f t="shared" si="11"/>
        <v>#DIV/0!</v>
      </c>
      <c r="E112" s="11" t="e">
        <f t="shared" si="11"/>
        <v>#DIV/0!</v>
      </c>
    </row>
    <row r="113" spans="1:5" ht="24.75" hidden="1" customHeight="1" thickBot="1" x14ac:dyDescent="0.3">
      <c r="A113" s="1378" t="s">
        <v>224</v>
      </c>
      <c r="B113" s="1379"/>
      <c r="C113" s="1379"/>
      <c r="D113" s="1379"/>
      <c r="E113" s="1380"/>
    </row>
    <row r="114" spans="1:5" ht="12.75" hidden="1" customHeight="1" x14ac:dyDescent="0.25">
      <c r="A114" s="1381"/>
      <c r="B114" s="8">
        <v>2018</v>
      </c>
      <c r="C114" s="8">
        <v>2019</v>
      </c>
      <c r="D114" s="8">
        <v>2020</v>
      </c>
      <c r="E114" s="8">
        <v>2021</v>
      </c>
    </row>
    <row r="115" spans="1:5" ht="9" hidden="1" customHeight="1" thickBot="1" x14ac:dyDescent="0.3">
      <c r="A115" s="1382"/>
      <c r="B115" s="9" t="s">
        <v>8</v>
      </c>
      <c r="C115" s="9" t="s">
        <v>9</v>
      </c>
      <c r="D115" s="9" t="s">
        <v>9</v>
      </c>
      <c r="E115" s="9" t="s">
        <v>9</v>
      </c>
    </row>
    <row r="116" spans="1:5" ht="24.75" hidden="1" customHeight="1" thickBot="1" x14ac:dyDescent="0.3">
      <c r="A116" s="13" t="s">
        <v>24</v>
      </c>
      <c r="B116" s="14"/>
      <c r="C116" s="14"/>
      <c r="D116" s="14"/>
      <c r="E116" s="14"/>
    </row>
    <row r="117" spans="1:5" ht="15.75" hidden="1" thickBot="1" x14ac:dyDescent="0.3">
      <c r="A117" s="26" t="s">
        <v>296</v>
      </c>
      <c r="B117" s="15"/>
      <c r="C117" s="27"/>
      <c r="D117" s="27"/>
      <c r="E117" s="27"/>
    </row>
    <row r="118" spans="1:5" ht="15.75" hidden="1" thickBot="1" x14ac:dyDescent="0.3">
      <c r="A118" s="26" t="s">
        <v>297</v>
      </c>
      <c r="B118" s="15"/>
      <c r="C118" s="27"/>
      <c r="D118" s="27"/>
      <c r="E118" s="27"/>
    </row>
    <row r="119" spans="1:5" ht="24.75" hidden="1" customHeight="1" thickBot="1" x14ac:dyDescent="0.3">
      <c r="A119" s="13" t="s">
        <v>25</v>
      </c>
      <c r="B119" s="14"/>
      <c r="C119" s="14"/>
      <c r="D119" s="14"/>
      <c r="E119" s="14"/>
    </row>
    <row r="120" spans="1:5" ht="15.75" hidden="1" thickBot="1" x14ac:dyDescent="0.3">
      <c r="A120" s="26" t="s">
        <v>296</v>
      </c>
      <c r="B120" s="15"/>
      <c r="C120" s="14"/>
      <c r="D120" s="14"/>
      <c r="E120" s="14"/>
    </row>
    <row r="121" spans="1:5" ht="15.75" hidden="1" thickBot="1" x14ac:dyDescent="0.3">
      <c r="A121" s="26" t="s">
        <v>297</v>
      </c>
      <c r="B121" s="15"/>
      <c r="C121" s="14"/>
      <c r="D121" s="14"/>
      <c r="E121" s="14"/>
    </row>
    <row r="122" spans="1:5" ht="24.75" hidden="1" customHeight="1" thickBot="1" x14ac:dyDescent="0.3">
      <c r="A122" s="13" t="s">
        <v>26</v>
      </c>
      <c r="B122" s="42">
        <v>0</v>
      </c>
      <c r="C122" s="43">
        <v>0</v>
      </c>
      <c r="D122" s="43">
        <v>0</v>
      </c>
      <c r="E122" s="43">
        <v>0</v>
      </c>
    </row>
    <row r="123" spans="1:5" ht="15.75" hidden="1" thickBot="1" x14ac:dyDescent="0.3">
      <c r="A123" s="26" t="s">
        <v>296</v>
      </c>
      <c r="B123" s="15"/>
      <c r="C123" s="14"/>
      <c r="D123" s="14"/>
      <c r="E123" s="14"/>
    </row>
    <row r="124" spans="1:5" ht="15.75" hidden="1" thickBot="1" x14ac:dyDescent="0.3">
      <c r="A124" s="26" t="s">
        <v>297</v>
      </c>
      <c r="B124" s="15"/>
      <c r="C124" s="14"/>
      <c r="D124" s="14"/>
      <c r="E124" s="14"/>
    </row>
    <row r="125" spans="1:5" ht="15.75" hidden="1" thickBot="1" x14ac:dyDescent="0.3">
      <c r="A125" s="13" t="s">
        <v>27</v>
      </c>
      <c r="B125" s="15"/>
      <c r="C125" s="14"/>
      <c r="D125" s="14"/>
      <c r="E125" s="14"/>
    </row>
    <row r="126" spans="1:5" ht="15.75" hidden="1" thickBot="1" x14ac:dyDescent="0.3">
      <c r="A126" s="26" t="s">
        <v>296</v>
      </c>
      <c r="B126" s="15"/>
      <c r="C126" s="14"/>
      <c r="D126" s="14"/>
      <c r="E126" s="14"/>
    </row>
    <row r="127" spans="1:5" ht="15.75" hidden="1" thickBot="1" x14ac:dyDescent="0.3">
      <c r="A127" s="26" t="s">
        <v>297</v>
      </c>
      <c r="B127" s="15"/>
      <c r="C127" s="14"/>
      <c r="D127" s="14"/>
      <c r="E127" s="14"/>
    </row>
    <row r="128" spans="1:5" ht="15.75" hidden="1" thickBot="1" x14ac:dyDescent="0.3">
      <c r="A128" s="13" t="s">
        <v>28</v>
      </c>
      <c r="B128" s="15"/>
      <c r="C128" s="14"/>
      <c r="D128" s="14"/>
      <c r="E128" s="14"/>
    </row>
    <row r="129" spans="1:5" ht="15.75" hidden="1" thickBot="1" x14ac:dyDescent="0.3">
      <c r="A129" s="26" t="s">
        <v>296</v>
      </c>
      <c r="B129" s="15"/>
      <c r="C129" s="14"/>
      <c r="D129" s="14"/>
      <c r="E129" s="14"/>
    </row>
    <row r="130" spans="1:5" ht="15" hidden="1" customHeight="1" thickBot="1" x14ac:dyDescent="0.3">
      <c r="A130" s="26" t="s">
        <v>297</v>
      </c>
      <c r="B130" s="15"/>
      <c r="C130" s="14"/>
      <c r="D130" s="14"/>
      <c r="E130" s="14"/>
    </row>
    <row r="131" spans="1:5" ht="15.75" hidden="1" thickBot="1" x14ac:dyDescent="0.3">
      <c r="A131" s="13" t="s">
        <v>29</v>
      </c>
      <c r="B131" s="15">
        <v>0</v>
      </c>
      <c r="C131" s="14">
        <v>0</v>
      </c>
      <c r="D131" s="14">
        <v>0</v>
      </c>
      <c r="E131" s="14">
        <v>0</v>
      </c>
    </row>
    <row r="132" spans="1:5" ht="15.75" hidden="1" thickBot="1" x14ac:dyDescent="0.3">
      <c r="A132" s="26" t="s">
        <v>296</v>
      </c>
      <c r="B132" s="15"/>
      <c r="C132" s="14"/>
      <c r="D132" s="14"/>
      <c r="E132" s="14"/>
    </row>
    <row r="133" spans="1:5" ht="15.75" hidden="1" thickBot="1" x14ac:dyDescent="0.3">
      <c r="A133" s="26" t="s">
        <v>297</v>
      </c>
      <c r="B133" s="15"/>
      <c r="C133" s="14"/>
      <c r="D133" s="14"/>
      <c r="E133" s="14"/>
    </row>
    <row r="134" spans="1:5" ht="24.75" hidden="1" thickBot="1" x14ac:dyDescent="0.3">
      <c r="A134" s="13" t="s">
        <v>30</v>
      </c>
      <c r="B134" s="15"/>
      <c r="C134" s="14"/>
      <c r="D134" s="14"/>
      <c r="E134" s="14"/>
    </row>
    <row r="135" spans="1:5" ht="15.75" hidden="1" thickBot="1" x14ac:dyDescent="0.3">
      <c r="A135" s="26" t="s">
        <v>296</v>
      </c>
      <c r="B135" s="15"/>
      <c r="C135" s="14"/>
      <c r="D135" s="14"/>
      <c r="E135" s="14"/>
    </row>
    <row r="136" spans="1:5" ht="15.75" hidden="1" thickBot="1" x14ac:dyDescent="0.3">
      <c r="A136" s="26" t="s">
        <v>297</v>
      </c>
      <c r="B136" s="15"/>
      <c r="C136" s="14"/>
      <c r="D136" s="14"/>
      <c r="E136" s="14"/>
    </row>
    <row r="137" spans="1:5" ht="15.75" hidden="1" thickBot="1" x14ac:dyDescent="0.3">
      <c r="A137" s="35" t="s">
        <v>53</v>
      </c>
      <c r="B137" s="15">
        <f>B134+B131+B128+B125+B122+B119+B116</f>
        <v>0</v>
      </c>
      <c r="C137" s="15">
        <f t="shared" ref="C137:E137" si="12">C134+C131+C128+C125+C122+C119+C116</f>
        <v>0</v>
      </c>
      <c r="D137" s="15">
        <f t="shared" si="12"/>
        <v>0</v>
      </c>
      <c r="E137" s="15">
        <f t="shared" si="12"/>
        <v>0</v>
      </c>
    </row>
    <row r="138" spans="1:5" ht="17.25" hidden="1" customHeight="1" thickBot="1" x14ac:dyDescent="0.3">
      <c r="A138" s="17" t="s">
        <v>32</v>
      </c>
      <c r="B138" s="18">
        <f>IF(B137-B108=0,0,"Error")</f>
        <v>0</v>
      </c>
      <c r="C138" s="18">
        <f>IF(C137-C108=0,0,"Error")</f>
        <v>0</v>
      </c>
      <c r="D138" s="18">
        <f>IF(D137-D108=0,0,"Error")</f>
        <v>0</v>
      </c>
      <c r="E138" s="18">
        <f>IF(E137-E108=0,0,"Error")</f>
        <v>0</v>
      </c>
    </row>
    <row r="139" spans="1:5" ht="15.75" thickBot="1" x14ac:dyDescent="0.3">
      <c r="A139" s="1322" t="s">
        <v>39</v>
      </c>
      <c r="B139" s="1323"/>
      <c r="C139" s="1323"/>
      <c r="D139" s="1323"/>
      <c r="E139" s="1324"/>
    </row>
    <row r="140" spans="1:5" ht="15.75" thickBot="1" x14ac:dyDescent="0.3">
      <c r="A140" s="1322" t="s">
        <v>40</v>
      </c>
      <c r="B140" s="1323"/>
      <c r="C140" s="1323"/>
      <c r="D140" s="1323"/>
      <c r="E140" s="1324"/>
    </row>
    <row r="141" spans="1:5" ht="15.75" thickBot="1" x14ac:dyDescent="0.3">
      <c r="A141" s="7" t="s">
        <v>56</v>
      </c>
      <c r="B141" s="1449"/>
      <c r="C141" s="1518"/>
      <c r="D141" s="1450"/>
      <c r="E141" s="1451"/>
    </row>
    <row r="142" spans="1:5" ht="30.75" customHeight="1" thickBot="1" x14ac:dyDescent="0.3">
      <c r="A142" s="7" t="s">
        <v>82</v>
      </c>
      <c r="B142" s="7" t="s">
        <v>1295</v>
      </c>
      <c r="C142" s="101" t="s">
        <v>306</v>
      </c>
      <c r="D142" s="1543" t="s">
        <v>200</v>
      </c>
      <c r="E142" s="1544"/>
    </row>
    <row r="143" spans="1:5" ht="22.5" customHeight="1" thickBot="1" x14ac:dyDescent="0.3">
      <c r="A143" s="112"/>
      <c r="B143" s="2271" t="s">
        <v>1296</v>
      </c>
      <c r="C143" s="2419"/>
      <c r="D143" s="2277"/>
      <c r="E143" s="2272"/>
    </row>
    <row r="144" spans="1:5" ht="17.25" customHeight="1" thickBot="1" x14ac:dyDescent="0.3">
      <c r="A144" s="5" t="s">
        <v>15</v>
      </c>
      <c r="B144" s="1411" t="s">
        <v>1297</v>
      </c>
      <c r="C144" s="1412"/>
      <c r="D144" s="1412"/>
      <c r="E144" s="1413"/>
    </row>
    <row r="145" spans="1:5" ht="15.75" thickBot="1" x14ac:dyDescent="0.3">
      <c r="A145" s="5" t="s">
        <v>16</v>
      </c>
      <c r="B145" s="1406" t="s">
        <v>1298</v>
      </c>
      <c r="C145" s="1407"/>
      <c r="D145" s="1407"/>
      <c r="E145" s="1408"/>
    </row>
    <row r="146" spans="1:5" ht="12.75" customHeight="1" x14ac:dyDescent="0.25">
      <c r="A146" s="1381"/>
      <c r="B146" s="8">
        <v>2019</v>
      </c>
      <c r="C146" s="8">
        <v>2020</v>
      </c>
      <c r="D146" s="8">
        <v>2021</v>
      </c>
      <c r="E146" s="8">
        <v>2022</v>
      </c>
    </row>
    <row r="147" spans="1:5" ht="9" customHeight="1" thickBot="1" x14ac:dyDescent="0.3">
      <c r="A147" s="1382"/>
      <c r="B147" s="9" t="s">
        <v>8</v>
      </c>
      <c r="C147" s="9" t="s">
        <v>9</v>
      </c>
      <c r="D147" s="9" t="s">
        <v>9</v>
      </c>
      <c r="E147" s="9" t="s">
        <v>9</v>
      </c>
    </row>
    <row r="148" spans="1:5" ht="15.75" thickBot="1" x14ac:dyDescent="0.3">
      <c r="A148" s="5" t="s">
        <v>17</v>
      </c>
      <c r="B148" s="10">
        <v>1</v>
      </c>
      <c r="C148" s="10">
        <v>0</v>
      </c>
      <c r="D148" s="10">
        <v>0</v>
      </c>
      <c r="E148" s="10">
        <v>0</v>
      </c>
    </row>
    <row r="149" spans="1:5" ht="15.75" thickBot="1" x14ac:dyDescent="0.3">
      <c r="A149" s="5" t="s">
        <v>18</v>
      </c>
      <c r="B149" s="10">
        <v>15000</v>
      </c>
      <c r="C149" s="10">
        <f t="shared" ref="C149:E149" si="13">C167</f>
        <v>0</v>
      </c>
      <c r="D149" s="10">
        <f t="shared" si="13"/>
        <v>0</v>
      </c>
      <c r="E149" s="10">
        <f t="shared" si="13"/>
        <v>0</v>
      </c>
    </row>
    <row r="150" spans="1:5" ht="15.75" thickBot="1" x14ac:dyDescent="0.3">
      <c r="A150" s="5" t="s">
        <v>19</v>
      </c>
      <c r="B150" s="10">
        <f>B149/B148</f>
        <v>15000</v>
      </c>
      <c r="C150" s="10">
        <v>0</v>
      </c>
      <c r="D150" s="10">
        <v>0</v>
      </c>
      <c r="E150" s="10">
        <v>0</v>
      </c>
    </row>
    <row r="151" spans="1:5" ht="15.75" thickBot="1" x14ac:dyDescent="0.3">
      <c r="A151" s="5" t="s">
        <v>20</v>
      </c>
      <c r="B151" s="407" t="s">
        <v>21</v>
      </c>
      <c r="C151" s="11">
        <v>0</v>
      </c>
      <c r="D151" s="11">
        <v>0</v>
      </c>
      <c r="E151" s="11">
        <v>0</v>
      </c>
    </row>
    <row r="152" spans="1:5" ht="15.75" thickBot="1" x14ac:dyDescent="0.3">
      <c r="A152" s="5" t="s">
        <v>22</v>
      </c>
      <c r="B152" s="407" t="s">
        <v>21</v>
      </c>
      <c r="C152" s="11">
        <v>0</v>
      </c>
      <c r="D152" s="11">
        <v>0</v>
      </c>
      <c r="E152" s="11">
        <v>0</v>
      </c>
    </row>
    <row r="153" spans="1:5" ht="15.75" thickBot="1" x14ac:dyDescent="0.3">
      <c r="A153" s="5" t="s">
        <v>23</v>
      </c>
      <c r="B153" s="407" t="s">
        <v>21</v>
      </c>
      <c r="C153" s="11">
        <v>0</v>
      </c>
      <c r="D153" s="11">
        <v>0</v>
      </c>
      <c r="E153" s="11">
        <v>0</v>
      </c>
    </row>
    <row r="154" spans="1:5" ht="15.75" thickBot="1" x14ac:dyDescent="0.3">
      <c r="A154" s="1378" t="s">
        <v>167</v>
      </c>
      <c r="B154" s="1379"/>
      <c r="C154" s="1379"/>
      <c r="D154" s="1379"/>
      <c r="E154" s="1380"/>
    </row>
    <row r="155" spans="1:5" ht="12.75" customHeight="1" x14ac:dyDescent="0.25">
      <c r="A155" s="1381"/>
      <c r="B155" s="8">
        <v>2018</v>
      </c>
      <c r="C155" s="8">
        <v>2019</v>
      </c>
      <c r="D155" s="8">
        <v>2020</v>
      </c>
      <c r="E155" s="8">
        <v>2021</v>
      </c>
    </row>
    <row r="156" spans="1:5" ht="9" customHeight="1" thickBot="1" x14ac:dyDescent="0.3">
      <c r="A156" s="1382"/>
      <c r="B156" s="9" t="s">
        <v>8</v>
      </c>
      <c r="C156" s="9" t="s">
        <v>9</v>
      </c>
      <c r="D156" s="9" t="s">
        <v>9</v>
      </c>
      <c r="E156" s="9" t="s">
        <v>9</v>
      </c>
    </row>
    <row r="157" spans="1:5" ht="15.75" thickBot="1" x14ac:dyDescent="0.3">
      <c r="A157" s="13" t="s">
        <v>42</v>
      </c>
      <c r="B157" s="14">
        <f>B158+B159+B160+B161</f>
        <v>15000</v>
      </c>
      <c r="C157" s="14">
        <f t="shared" ref="C157:E157" si="14">C158+C159+C160+C161</f>
        <v>0</v>
      </c>
      <c r="D157" s="14">
        <f t="shared" si="14"/>
        <v>0</v>
      </c>
      <c r="E157" s="14">
        <f t="shared" si="14"/>
        <v>0</v>
      </c>
    </row>
    <row r="158" spans="1:5" ht="15.75" thickBot="1" x14ac:dyDescent="0.3">
      <c r="A158" s="26" t="s">
        <v>296</v>
      </c>
      <c r="B158" s="14">
        <v>15000</v>
      </c>
      <c r="C158" s="14"/>
      <c r="D158" s="14"/>
      <c r="E158" s="14"/>
    </row>
    <row r="159" spans="1:5" ht="15.75" thickBot="1" x14ac:dyDescent="0.3">
      <c r="A159" s="26" t="s">
        <v>311</v>
      </c>
      <c r="B159" s="14"/>
      <c r="C159" s="14"/>
      <c r="D159" s="14"/>
      <c r="E159" s="14"/>
    </row>
    <row r="160" spans="1:5" ht="15.75" thickBot="1" x14ac:dyDescent="0.3">
      <c r="A160" s="26" t="s">
        <v>312</v>
      </c>
      <c r="B160" s="14"/>
      <c r="C160" s="14"/>
      <c r="D160" s="14"/>
      <c r="E160" s="14"/>
    </row>
    <row r="161" spans="1:5" ht="15.75" thickBot="1" x14ac:dyDescent="0.3">
      <c r="A161" s="26" t="s">
        <v>313</v>
      </c>
      <c r="B161" s="14"/>
      <c r="C161" s="14"/>
      <c r="D161" s="14"/>
      <c r="E161" s="14"/>
    </row>
    <row r="162" spans="1:5" ht="15.75" thickBot="1" x14ac:dyDescent="0.3">
      <c r="A162" s="13" t="s">
        <v>43</v>
      </c>
      <c r="B162" s="15">
        <f>B163+B164+B165+B166</f>
        <v>0</v>
      </c>
      <c r="C162" s="15">
        <f t="shared" ref="C162:E162" si="15">C163+C164+C165+C166</f>
        <v>0</v>
      </c>
      <c r="D162" s="15">
        <f t="shared" si="15"/>
        <v>0</v>
      </c>
      <c r="E162" s="15">
        <f t="shared" si="15"/>
        <v>0</v>
      </c>
    </row>
    <row r="163" spans="1:5" ht="15.75" thickBot="1" x14ac:dyDescent="0.3">
      <c r="A163" s="26" t="s">
        <v>296</v>
      </c>
      <c r="B163" s="15">
        <v>0</v>
      </c>
      <c r="C163" s="14">
        <v>0</v>
      </c>
      <c r="D163" s="14">
        <v>0</v>
      </c>
      <c r="E163" s="14"/>
    </row>
    <row r="164" spans="1:5" ht="15.75" thickBot="1" x14ac:dyDescent="0.3">
      <c r="A164" s="26" t="s">
        <v>311</v>
      </c>
      <c r="B164" s="15"/>
      <c r="C164" s="14"/>
      <c r="D164" s="14"/>
      <c r="E164" s="14"/>
    </row>
    <row r="165" spans="1:5" ht="15.75" thickBot="1" x14ac:dyDescent="0.3">
      <c r="A165" s="26" t="s">
        <v>312</v>
      </c>
      <c r="B165" s="15"/>
      <c r="C165" s="14"/>
      <c r="D165" s="14"/>
      <c r="E165" s="14"/>
    </row>
    <row r="166" spans="1:5" ht="15.75" thickBot="1" x14ac:dyDescent="0.3">
      <c r="A166" s="26" t="s">
        <v>313</v>
      </c>
      <c r="B166" s="15"/>
      <c r="C166" s="14"/>
      <c r="D166" s="14"/>
      <c r="E166" s="14"/>
    </row>
    <row r="167" spans="1:5" ht="15.75" thickBot="1" x14ac:dyDescent="0.3">
      <c r="A167" s="102" t="s">
        <v>31</v>
      </c>
      <c r="B167" s="15">
        <f>B157+B162</f>
        <v>15000</v>
      </c>
      <c r="C167" s="15">
        <f t="shared" ref="C167:E167" si="16">C157+C162</f>
        <v>0</v>
      </c>
      <c r="D167" s="15">
        <f t="shared" si="16"/>
        <v>0</v>
      </c>
      <c r="E167" s="15">
        <f t="shared" si="16"/>
        <v>0</v>
      </c>
    </row>
    <row r="168" spans="1:5" ht="34.5" thickBot="1" x14ac:dyDescent="0.3">
      <c r="A168" s="7" t="s">
        <v>33</v>
      </c>
      <c r="B168" s="7" t="s">
        <v>1299</v>
      </c>
      <c r="C168" s="101" t="s">
        <v>306</v>
      </c>
      <c r="D168" s="1429" t="s">
        <v>1300</v>
      </c>
      <c r="E168" s="1430"/>
    </row>
    <row r="169" spans="1:5" ht="17.25" customHeight="1" thickBot="1" x14ac:dyDescent="0.3">
      <c r="A169" s="5" t="s">
        <v>15</v>
      </c>
      <c r="B169" s="1411" t="s">
        <v>1301</v>
      </c>
      <c r="C169" s="1412"/>
      <c r="D169" s="1412"/>
      <c r="E169" s="1413"/>
    </row>
    <row r="170" spans="1:5" ht="15.75" thickBot="1" x14ac:dyDescent="0.3">
      <c r="A170" s="5" t="s">
        <v>16</v>
      </c>
      <c r="B170" s="1406" t="s">
        <v>408</v>
      </c>
      <c r="C170" s="1407"/>
      <c r="D170" s="1407"/>
      <c r="E170" s="1408"/>
    </row>
    <row r="171" spans="1:5" ht="12.75" customHeight="1" x14ac:dyDescent="0.25">
      <c r="A171" s="1381"/>
      <c r="B171" s="8">
        <v>2019</v>
      </c>
      <c r="C171" s="8">
        <v>2020</v>
      </c>
      <c r="D171" s="8">
        <v>2021</v>
      </c>
      <c r="E171" s="8">
        <v>2022</v>
      </c>
    </row>
    <row r="172" spans="1:5" ht="9" customHeight="1" thickBot="1" x14ac:dyDescent="0.3">
      <c r="A172" s="1382"/>
      <c r="B172" s="9" t="s">
        <v>8</v>
      </c>
      <c r="C172" s="9" t="s">
        <v>9</v>
      </c>
      <c r="D172" s="9" t="s">
        <v>9</v>
      </c>
      <c r="E172" s="9" t="s">
        <v>9</v>
      </c>
    </row>
    <row r="173" spans="1:5" ht="15.75" thickBot="1" x14ac:dyDescent="0.3">
      <c r="A173" s="5" t="s">
        <v>17</v>
      </c>
      <c r="B173" s="5">
        <v>90</v>
      </c>
      <c r="C173" s="407">
        <v>90</v>
      </c>
      <c r="D173" s="5">
        <v>90</v>
      </c>
      <c r="E173" s="5">
        <v>90</v>
      </c>
    </row>
    <row r="174" spans="1:5" ht="15.75" thickBot="1" x14ac:dyDescent="0.3">
      <c r="A174" s="5" t="s">
        <v>18</v>
      </c>
      <c r="B174" s="10">
        <v>10000</v>
      </c>
      <c r="C174" s="10">
        <v>10000</v>
      </c>
      <c r="D174" s="10">
        <v>10000</v>
      </c>
      <c r="E174" s="10">
        <v>10000</v>
      </c>
    </row>
    <row r="175" spans="1:5" ht="15.75" thickBot="1" x14ac:dyDescent="0.3">
      <c r="A175" s="5" t="s">
        <v>19</v>
      </c>
      <c r="B175" s="10">
        <f>B174/B173</f>
        <v>111.11111111111111</v>
      </c>
      <c r="C175" s="10">
        <f t="shared" ref="C175:E175" si="17">C174/C173</f>
        <v>111.11111111111111</v>
      </c>
      <c r="D175" s="10">
        <f t="shared" si="17"/>
        <v>111.11111111111111</v>
      </c>
      <c r="E175" s="10">
        <f t="shared" si="17"/>
        <v>111.11111111111111</v>
      </c>
    </row>
    <row r="176" spans="1:5" ht="15.75" thickBot="1" x14ac:dyDescent="0.3">
      <c r="A176" s="5" t="s">
        <v>20</v>
      </c>
      <c r="B176" s="407" t="s">
        <v>21</v>
      </c>
      <c r="C176" s="11">
        <f>C173/B173-1</f>
        <v>0</v>
      </c>
      <c r="D176" s="11">
        <f t="shared" ref="D176:E178" si="18">D173/C173-1</f>
        <v>0</v>
      </c>
      <c r="E176" s="11">
        <f t="shared" si="18"/>
        <v>0</v>
      </c>
    </row>
    <row r="177" spans="1:5" ht="15.75" thickBot="1" x14ac:dyDescent="0.3">
      <c r="A177" s="5" t="s">
        <v>22</v>
      </c>
      <c r="B177" s="407" t="s">
        <v>21</v>
      </c>
      <c r="C177" s="11">
        <f>C174/B174-1</f>
        <v>0</v>
      </c>
      <c r="D177" s="11">
        <f t="shared" si="18"/>
        <v>0</v>
      </c>
      <c r="E177" s="11">
        <f t="shared" si="18"/>
        <v>0</v>
      </c>
    </row>
    <row r="178" spans="1:5" ht="15.75" thickBot="1" x14ac:dyDescent="0.3">
      <c r="A178" s="5" t="s">
        <v>23</v>
      </c>
      <c r="B178" s="407" t="s">
        <v>21</v>
      </c>
      <c r="C178" s="11">
        <f>C175/B175-1</f>
        <v>0</v>
      </c>
      <c r="D178" s="11">
        <f t="shared" si="18"/>
        <v>0</v>
      </c>
      <c r="E178" s="11">
        <f t="shared" si="18"/>
        <v>0</v>
      </c>
    </row>
    <row r="179" spans="1:5" ht="15.75" thickBot="1" x14ac:dyDescent="0.3">
      <c r="A179" s="1378" t="s">
        <v>227</v>
      </c>
      <c r="B179" s="1379"/>
      <c r="C179" s="1379"/>
      <c r="D179" s="1379"/>
      <c r="E179" s="1380"/>
    </row>
    <row r="180" spans="1:5" ht="12.75" customHeight="1" x14ac:dyDescent="0.25">
      <c r="A180" s="1381"/>
      <c r="B180" s="8">
        <v>2019</v>
      </c>
      <c r="C180" s="8">
        <v>2020</v>
      </c>
      <c r="D180" s="8">
        <v>2021</v>
      </c>
      <c r="E180" s="8">
        <v>2022</v>
      </c>
    </row>
    <row r="181" spans="1:5" ht="9" customHeight="1" thickBot="1" x14ac:dyDescent="0.3">
      <c r="A181" s="1382"/>
      <c r="B181" s="9" t="s">
        <v>8</v>
      </c>
      <c r="C181" s="9" t="s">
        <v>9</v>
      </c>
      <c r="D181" s="9" t="s">
        <v>9</v>
      </c>
      <c r="E181" s="9" t="s">
        <v>9</v>
      </c>
    </row>
    <row r="182" spans="1:5" ht="15.75" thickBot="1" x14ac:dyDescent="0.3">
      <c r="A182" s="13" t="s">
        <v>42</v>
      </c>
      <c r="B182" s="14">
        <f>B183+B184+B185+B186</f>
        <v>0</v>
      </c>
      <c r="C182" s="14">
        <f t="shared" ref="C182:E182" si="19">C183+C184+C185+C186</f>
        <v>0</v>
      </c>
      <c r="D182" s="14">
        <f t="shared" si="19"/>
        <v>0</v>
      </c>
      <c r="E182" s="14">
        <f t="shared" si="19"/>
        <v>0</v>
      </c>
    </row>
    <row r="183" spans="1:5" ht="15.75" thickBot="1" x14ac:dyDescent="0.3">
      <c r="A183" s="26" t="s">
        <v>296</v>
      </c>
      <c r="B183" s="14"/>
      <c r="C183" s="14"/>
      <c r="D183" s="14"/>
      <c r="E183" s="14"/>
    </row>
    <row r="184" spans="1:5" ht="15.75" thickBot="1" x14ac:dyDescent="0.3">
      <c r="A184" s="26" t="s">
        <v>311</v>
      </c>
      <c r="B184" s="14"/>
      <c r="C184" s="14"/>
      <c r="D184" s="14"/>
      <c r="E184" s="14"/>
    </row>
    <row r="185" spans="1:5" ht="15.75" thickBot="1" x14ac:dyDescent="0.3">
      <c r="A185" s="26" t="s">
        <v>312</v>
      </c>
      <c r="B185" s="14"/>
      <c r="C185" s="14"/>
      <c r="D185" s="14"/>
      <c r="E185" s="14"/>
    </row>
    <row r="186" spans="1:5" ht="15.75" thickBot="1" x14ac:dyDescent="0.3">
      <c r="A186" s="26" t="s">
        <v>313</v>
      </c>
      <c r="B186" s="14"/>
      <c r="C186" s="14"/>
      <c r="D186" s="14"/>
      <c r="E186" s="14"/>
    </row>
    <row r="187" spans="1:5" ht="15.75" thickBot="1" x14ac:dyDescent="0.3">
      <c r="A187" s="13" t="s">
        <v>43</v>
      </c>
      <c r="B187" s="15">
        <f>B188+B189+B190+B191</f>
        <v>10000</v>
      </c>
      <c r="C187" s="15">
        <f t="shared" ref="C187:E187" si="20">C188+C189+C190+C191</f>
        <v>10000</v>
      </c>
      <c r="D187" s="15">
        <f t="shared" si="20"/>
        <v>10000</v>
      </c>
      <c r="E187" s="15">
        <f t="shared" si="20"/>
        <v>10000</v>
      </c>
    </row>
    <row r="188" spans="1:5" ht="15.75" thickBot="1" x14ac:dyDescent="0.3">
      <c r="A188" s="26" t="s">
        <v>296</v>
      </c>
      <c r="B188" s="15">
        <v>10000</v>
      </c>
      <c r="C188" s="31">
        <v>10000</v>
      </c>
      <c r="D188" s="14">
        <v>10000</v>
      </c>
      <c r="E188" s="14">
        <v>10000</v>
      </c>
    </row>
    <row r="189" spans="1:5" ht="15.75" thickBot="1" x14ac:dyDescent="0.3">
      <c r="A189" s="26" t="s">
        <v>311</v>
      </c>
      <c r="B189" s="15"/>
      <c r="C189" s="14"/>
      <c r="D189" s="14"/>
      <c r="E189" s="14"/>
    </row>
    <row r="190" spans="1:5" ht="15.75" thickBot="1" x14ac:dyDescent="0.3">
      <c r="A190" s="26" t="s">
        <v>312</v>
      </c>
      <c r="B190" s="15"/>
      <c r="C190" s="14"/>
      <c r="D190" s="14"/>
      <c r="E190" s="14"/>
    </row>
    <row r="191" spans="1:5" ht="15.75" thickBot="1" x14ac:dyDescent="0.3">
      <c r="A191" s="26" t="s">
        <v>313</v>
      </c>
      <c r="B191" s="15"/>
      <c r="C191" s="14"/>
      <c r="D191" s="14"/>
      <c r="E191" s="14"/>
    </row>
    <row r="192" spans="1:5" ht="15.75" thickBot="1" x14ac:dyDescent="0.3">
      <c r="A192" s="102" t="s">
        <v>315</v>
      </c>
      <c r="B192" s="15">
        <f>B182+B187</f>
        <v>10000</v>
      </c>
      <c r="C192" s="15">
        <f t="shared" ref="C192:E192" si="21">C182+C187</f>
        <v>10000</v>
      </c>
      <c r="D192" s="15">
        <f t="shared" si="21"/>
        <v>10000</v>
      </c>
      <c r="E192" s="15">
        <f t="shared" si="21"/>
        <v>10000</v>
      </c>
    </row>
    <row r="193" spans="1:5" ht="34.5" hidden="1" thickBot="1" x14ac:dyDescent="0.3">
      <c r="A193" s="7" t="s">
        <v>74</v>
      </c>
      <c r="B193" s="105"/>
      <c r="C193" s="103" t="s">
        <v>306</v>
      </c>
      <c r="D193" s="106"/>
      <c r="E193" s="107"/>
    </row>
    <row r="194" spans="1:5" ht="17.25" hidden="1" customHeight="1" thickBot="1" x14ac:dyDescent="0.3">
      <c r="A194" s="5" t="s">
        <v>15</v>
      </c>
      <c r="B194" s="1411"/>
      <c r="C194" s="1412"/>
      <c r="D194" s="1412"/>
      <c r="E194" s="1413"/>
    </row>
    <row r="195" spans="1:5" ht="15.75" hidden="1" thickBot="1" x14ac:dyDescent="0.3">
      <c r="A195" s="5" t="s">
        <v>16</v>
      </c>
      <c r="B195" s="1406"/>
      <c r="C195" s="1407"/>
      <c r="D195" s="1407"/>
      <c r="E195" s="1408"/>
    </row>
    <row r="196" spans="1:5" ht="12.75" hidden="1" customHeight="1" x14ac:dyDescent="0.25">
      <c r="A196" s="1381"/>
      <c r="B196" s="8">
        <v>2018</v>
      </c>
      <c r="C196" s="8">
        <v>2019</v>
      </c>
      <c r="D196" s="8">
        <v>2020</v>
      </c>
      <c r="E196" s="8">
        <v>2021</v>
      </c>
    </row>
    <row r="197" spans="1:5" ht="9" hidden="1" customHeight="1" thickBot="1" x14ac:dyDescent="0.3">
      <c r="A197" s="1382"/>
      <c r="B197" s="9" t="s">
        <v>8</v>
      </c>
      <c r="C197" s="9" t="s">
        <v>9</v>
      </c>
      <c r="D197" s="9" t="s">
        <v>9</v>
      </c>
      <c r="E197" s="9" t="s">
        <v>9</v>
      </c>
    </row>
    <row r="198" spans="1:5" ht="15.75" hidden="1" thickBot="1" x14ac:dyDescent="0.3">
      <c r="A198" s="5" t="s">
        <v>17</v>
      </c>
      <c r="B198" s="5"/>
      <c r="C198" s="5"/>
      <c r="D198" s="5"/>
      <c r="E198" s="5"/>
    </row>
    <row r="199" spans="1:5" ht="15.75" hidden="1" thickBot="1" x14ac:dyDescent="0.3">
      <c r="A199" s="5" t="s">
        <v>18</v>
      </c>
      <c r="B199" s="10">
        <f>B217</f>
        <v>0</v>
      </c>
      <c r="C199" s="10">
        <f t="shared" ref="C199:E199" si="22">C217</f>
        <v>0</v>
      </c>
      <c r="D199" s="10">
        <f t="shared" si="22"/>
        <v>0</v>
      </c>
      <c r="E199" s="10">
        <f t="shared" si="22"/>
        <v>0</v>
      </c>
    </row>
    <row r="200" spans="1:5" ht="15.75" hidden="1" thickBot="1" x14ac:dyDescent="0.3">
      <c r="A200" s="5" t="s">
        <v>19</v>
      </c>
      <c r="B200" s="10" t="e">
        <f>B199/B198</f>
        <v>#DIV/0!</v>
      </c>
      <c r="C200" s="10" t="e">
        <f t="shared" ref="C200:E200" si="23">C199/C198</f>
        <v>#DIV/0!</v>
      </c>
      <c r="D200" s="10" t="e">
        <f t="shared" si="23"/>
        <v>#DIV/0!</v>
      </c>
      <c r="E200" s="10" t="e">
        <f t="shared" si="23"/>
        <v>#DIV/0!</v>
      </c>
    </row>
    <row r="201" spans="1:5" ht="15.75" hidden="1" thickBot="1" x14ac:dyDescent="0.3">
      <c r="A201" s="5" t="s">
        <v>20</v>
      </c>
      <c r="B201" s="407" t="s">
        <v>21</v>
      </c>
      <c r="C201" s="11" t="e">
        <f>C198/B198-1</f>
        <v>#DIV/0!</v>
      </c>
      <c r="D201" s="11" t="e">
        <f t="shared" ref="D201:E203" si="24">D198/C198-1</f>
        <v>#DIV/0!</v>
      </c>
      <c r="E201" s="11" t="e">
        <f t="shared" si="24"/>
        <v>#DIV/0!</v>
      </c>
    </row>
    <row r="202" spans="1:5" ht="15.75" hidden="1" thickBot="1" x14ac:dyDescent="0.3">
      <c r="A202" s="5" t="s">
        <v>22</v>
      </c>
      <c r="B202" s="407" t="s">
        <v>21</v>
      </c>
      <c r="C202" s="11" t="e">
        <f>C199/B199-1</f>
        <v>#DIV/0!</v>
      </c>
      <c r="D202" s="11" t="e">
        <f t="shared" si="24"/>
        <v>#DIV/0!</v>
      </c>
      <c r="E202" s="11" t="e">
        <f t="shared" si="24"/>
        <v>#DIV/0!</v>
      </c>
    </row>
    <row r="203" spans="1:5" ht="15.75" hidden="1" thickBot="1" x14ac:dyDescent="0.3">
      <c r="A203" s="5" t="s">
        <v>23</v>
      </c>
      <c r="B203" s="407" t="s">
        <v>21</v>
      </c>
      <c r="C203" s="11" t="e">
        <f>C200/B200-1</f>
        <v>#DIV/0!</v>
      </c>
      <c r="D203" s="11" t="e">
        <f t="shared" si="24"/>
        <v>#DIV/0!</v>
      </c>
      <c r="E203" s="11" t="e">
        <f t="shared" si="24"/>
        <v>#DIV/0!</v>
      </c>
    </row>
    <row r="204" spans="1:5" ht="15.75" hidden="1" thickBot="1" x14ac:dyDescent="0.3">
      <c r="A204" s="1378" t="s">
        <v>335</v>
      </c>
      <c r="B204" s="1379"/>
      <c r="C204" s="1379"/>
      <c r="D204" s="1379"/>
      <c r="E204" s="1380"/>
    </row>
    <row r="205" spans="1:5" ht="12.75" hidden="1" customHeight="1" x14ac:dyDescent="0.25">
      <c r="A205" s="1381"/>
      <c r="B205" s="8">
        <v>2018</v>
      </c>
      <c r="C205" s="8">
        <v>2019</v>
      </c>
      <c r="D205" s="8">
        <v>2020</v>
      </c>
      <c r="E205" s="8">
        <v>2021</v>
      </c>
    </row>
    <row r="206" spans="1:5" ht="9" hidden="1" customHeight="1" thickBot="1" x14ac:dyDescent="0.3">
      <c r="A206" s="1382"/>
      <c r="B206" s="9" t="s">
        <v>8</v>
      </c>
      <c r="C206" s="9" t="s">
        <v>9</v>
      </c>
      <c r="D206" s="9" t="s">
        <v>9</v>
      </c>
      <c r="E206" s="9" t="s">
        <v>9</v>
      </c>
    </row>
    <row r="207" spans="1:5" ht="15.75" hidden="1" thickBot="1" x14ac:dyDescent="0.3">
      <c r="A207" s="13" t="s">
        <v>42</v>
      </c>
      <c r="B207" s="14">
        <f>B208+B209+B210+B211</f>
        <v>0</v>
      </c>
      <c r="C207" s="14">
        <f t="shared" ref="C207:E207" si="25">C208+C209+C210+C211</f>
        <v>0</v>
      </c>
      <c r="D207" s="14">
        <f t="shared" si="25"/>
        <v>0</v>
      </c>
      <c r="E207" s="14">
        <f t="shared" si="25"/>
        <v>0</v>
      </c>
    </row>
    <row r="208" spans="1:5" ht="15.75" hidden="1" thickBot="1" x14ac:dyDescent="0.3">
      <c r="A208" s="26" t="s">
        <v>296</v>
      </c>
      <c r="B208" s="14"/>
      <c r="C208" s="14"/>
      <c r="D208" s="14"/>
      <c r="E208" s="14"/>
    </row>
    <row r="209" spans="1:5" ht="15.75" hidden="1" thickBot="1" x14ac:dyDescent="0.3">
      <c r="A209" s="26" t="s">
        <v>311</v>
      </c>
      <c r="B209" s="14"/>
      <c r="C209" s="14"/>
      <c r="D209" s="14"/>
      <c r="E209" s="14"/>
    </row>
    <row r="210" spans="1:5" ht="15.75" hidden="1" thickBot="1" x14ac:dyDescent="0.3">
      <c r="A210" s="26" t="s">
        <v>312</v>
      </c>
      <c r="B210" s="14"/>
      <c r="C210" s="14"/>
      <c r="D210" s="14"/>
      <c r="E210" s="14"/>
    </row>
    <row r="211" spans="1:5" ht="15.75" hidden="1" thickBot="1" x14ac:dyDescent="0.3">
      <c r="A211" s="26" t="s">
        <v>313</v>
      </c>
      <c r="B211" s="14"/>
      <c r="C211" s="14"/>
      <c r="D211" s="14"/>
      <c r="E211" s="14"/>
    </row>
    <row r="212" spans="1:5" ht="15.75" hidden="1" thickBot="1" x14ac:dyDescent="0.3">
      <c r="A212" s="13" t="s">
        <v>43</v>
      </c>
      <c r="B212" s="15">
        <f>B213+B214+B215+B216</f>
        <v>0</v>
      </c>
      <c r="C212" s="15">
        <f t="shared" ref="C212:E212" si="26">C213+C214+C215+C216</f>
        <v>0</v>
      </c>
      <c r="D212" s="15">
        <f t="shared" si="26"/>
        <v>0</v>
      </c>
      <c r="E212" s="15">
        <f t="shared" si="26"/>
        <v>0</v>
      </c>
    </row>
    <row r="213" spans="1:5" ht="15.75" hidden="1" thickBot="1" x14ac:dyDescent="0.3">
      <c r="A213" s="26" t="s">
        <v>296</v>
      </c>
      <c r="B213" s="15"/>
      <c r="C213" s="14"/>
      <c r="D213" s="14"/>
      <c r="E213" s="14"/>
    </row>
    <row r="214" spans="1:5" ht="15.75" hidden="1" thickBot="1" x14ac:dyDescent="0.3">
      <c r="A214" s="26" t="s">
        <v>311</v>
      </c>
      <c r="B214" s="15"/>
      <c r="C214" s="14"/>
      <c r="D214" s="14"/>
      <c r="E214" s="14"/>
    </row>
    <row r="215" spans="1:5" ht="15.75" hidden="1" thickBot="1" x14ac:dyDescent="0.3">
      <c r="A215" s="26" t="s">
        <v>312</v>
      </c>
      <c r="B215" s="15"/>
      <c r="C215" s="14"/>
      <c r="D215" s="14"/>
      <c r="E215" s="14"/>
    </row>
    <row r="216" spans="1:5" ht="15.75" hidden="1" thickBot="1" x14ac:dyDescent="0.3">
      <c r="A216" s="26" t="s">
        <v>313</v>
      </c>
      <c r="B216" s="15"/>
      <c r="C216" s="14"/>
      <c r="D216" s="14"/>
      <c r="E216" s="14"/>
    </row>
    <row r="217" spans="1:5" ht="15.75" hidden="1" thickBot="1" x14ac:dyDescent="0.3">
      <c r="A217" s="16" t="s">
        <v>336</v>
      </c>
      <c r="B217" s="15">
        <f>B207+B212</f>
        <v>0</v>
      </c>
      <c r="C217" s="15">
        <f t="shared" ref="C217:E217" si="27">C207+C212</f>
        <v>0</v>
      </c>
      <c r="D217" s="15">
        <f t="shared" si="27"/>
        <v>0</v>
      </c>
      <c r="E217" s="15">
        <f t="shared" si="27"/>
        <v>0</v>
      </c>
    </row>
    <row r="218" spans="1:5" ht="25.5" hidden="1" customHeight="1" thickBot="1" x14ac:dyDescent="0.3">
      <c r="A218" s="108" t="s">
        <v>45</v>
      </c>
      <c r="B218" s="1427"/>
      <c r="C218" s="1429"/>
      <c r="D218" s="1429"/>
      <c r="E218" s="1430"/>
    </row>
    <row r="219" spans="1:5" ht="34.5" hidden="1" thickBot="1" x14ac:dyDescent="0.3">
      <c r="A219" s="7" t="s">
        <v>179</v>
      </c>
      <c r="B219" s="105"/>
      <c r="C219" s="103" t="s">
        <v>306</v>
      </c>
      <c r="D219" s="106"/>
      <c r="E219" s="107"/>
    </row>
    <row r="220" spans="1:5" ht="17.25" hidden="1" customHeight="1" thickBot="1" x14ac:dyDescent="0.3">
      <c r="A220" s="5" t="s">
        <v>15</v>
      </c>
      <c r="B220" s="1411"/>
      <c r="C220" s="1412"/>
      <c r="D220" s="1412"/>
      <c r="E220" s="1413"/>
    </row>
    <row r="221" spans="1:5" ht="15.75" hidden="1" thickBot="1" x14ac:dyDescent="0.3">
      <c r="A221" s="5" t="s">
        <v>16</v>
      </c>
      <c r="B221" s="1551"/>
      <c r="C221" s="1407"/>
      <c r="D221" s="1407"/>
      <c r="E221" s="1408"/>
    </row>
    <row r="222" spans="1:5" ht="12.75" hidden="1" customHeight="1" x14ac:dyDescent="0.25">
      <c r="A222" s="1381"/>
      <c r="B222" s="8">
        <v>2019</v>
      </c>
      <c r="C222" s="8">
        <v>2020</v>
      </c>
      <c r="D222" s="8">
        <v>2021</v>
      </c>
      <c r="E222" s="8">
        <v>2022</v>
      </c>
    </row>
    <row r="223" spans="1:5" ht="9" hidden="1" customHeight="1" thickBot="1" x14ac:dyDescent="0.3">
      <c r="A223" s="1382"/>
      <c r="B223" s="9" t="s">
        <v>8</v>
      </c>
      <c r="C223" s="9" t="s">
        <v>9</v>
      </c>
      <c r="D223" s="9" t="s">
        <v>9</v>
      </c>
      <c r="E223" s="9" t="s">
        <v>9</v>
      </c>
    </row>
    <row r="224" spans="1:5" ht="15.75" hidden="1" thickBot="1" x14ac:dyDescent="0.3">
      <c r="A224" s="5" t="s">
        <v>17</v>
      </c>
      <c r="B224" s="5">
        <v>0</v>
      </c>
      <c r="C224" s="407">
        <v>0</v>
      </c>
      <c r="D224" s="407">
        <v>0</v>
      </c>
      <c r="E224" s="5">
        <v>0</v>
      </c>
    </row>
    <row r="225" spans="1:5" ht="15.75" hidden="1" thickBot="1" x14ac:dyDescent="0.3">
      <c r="A225" s="5" t="s">
        <v>18</v>
      </c>
      <c r="B225" s="10">
        <f>B243</f>
        <v>0</v>
      </c>
      <c r="C225" s="10">
        <f t="shared" ref="C225:E225" si="28">C243</f>
        <v>0</v>
      </c>
      <c r="D225" s="10">
        <f t="shared" si="28"/>
        <v>0</v>
      </c>
      <c r="E225" s="10">
        <f t="shared" si="28"/>
        <v>0</v>
      </c>
    </row>
    <row r="226" spans="1:5" ht="15.75" hidden="1" thickBot="1" x14ac:dyDescent="0.3">
      <c r="A226" s="5" t="s">
        <v>19</v>
      </c>
      <c r="B226" s="10" t="e">
        <f>B225/B224</f>
        <v>#DIV/0!</v>
      </c>
      <c r="C226" s="10" t="e">
        <f t="shared" ref="C226:E226" si="29">C225/C224</f>
        <v>#DIV/0!</v>
      </c>
      <c r="D226" s="10" t="e">
        <f t="shared" si="29"/>
        <v>#DIV/0!</v>
      </c>
      <c r="E226" s="10" t="e">
        <f t="shared" si="29"/>
        <v>#DIV/0!</v>
      </c>
    </row>
    <row r="227" spans="1:5" ht="15.75" hidden="1" thickBot="1" x14ac:dyDescent="0.3">
      <c r="A227" s="5" t="s">
        <v>20</v>
      </c>
      <c r="B227" s="407" t="s">
        <v>21</v>
      </c>
      <c r="C227" s="11" t="e">
        <f>C224/B224-1</f>
        <v>#DIV/0!</v>
      </c>
      <c r="D227" s="11" t="e">
        <f t="shared" ref="D227:E229" si="30">D224/C224-1</f>
        <v>#DIV/0!</v>
      </c>
      <c r="E227" s="11" t="e">
        <f t="shared" si="30"/>
        <v>#DIV/0!</v>
      </c>
    </row>
    <row r="228" spans="1:5" ht="15.75" hidden="1" thickBot="1" x14ac:dyDescent="0.3">
      <c r="A228" s="5" t="s">
        <v>22</v>
      </c>
      <c r="B228" s="407" t="s">
        <v>21</v>
      </c>
      <c r="C228" s="11" t="e">
        <f>C225/B225-1</f>
        <v>#DIV/0!</v>
      </c>
      <c r="D228" s="11" t="e">
        <f t="shared" si="30"/>
        <v>#DIV/0!</v>
      </c>
      <c r="E228" s="11" t="e">
        <f t="shared" si="30"/>
        <v>#DIV/0!</v>
      </c>
    </row>
    <row r="229" spans="1:5" ht="15.75" hidden="1" thickBot="1" x14ac:dyDescent="0.3">
      <c r="A229" s="5" t="s">
        <v>23</v>
      </c>
      <c r="B229" s="407" t="s">
        <v>21</v>
      </c>
      <c r="C229" s="11" t="e">
        <f>C226/B226-1</f>
        <v>#DIV/0!</v>
      </c>
      <c r="D229" s="11" t="e">
        <f t="shared" si="30"/>
        <v>#DIV/0!</v>
      </c>
      <c r="E229" s="11" t="e">
        <f t="shared" si="30"/>
        <v>#DIV/0!</v>
      </c>
    </row>
    <row r="230" spans="1:5" ht="15.75" hidden="1" thickBot="1" x14ac:dyDescent="0.3">
      <c r="A230" s="1378" t="s">
        <v>166</v>
      </c>
      <c r="B230" s="1379"/>
      <c r="C230" s="1379"/>
      <c r="D230" s="1379"/>
      <c r="E230" s="1380"/>
    </row>
    <row r="231" spans="1:5" ht="12.75" hidden="1" customHeight="1" x14ac:dyDescent="0.25">
      <c r="A231" s="1381"/>
      <c r="B231" s="8">
        <v>2019</v>
      </c>
      <c r="C231" s="8">
        <v>2020</v>
      </c>
      <c r="D231" s="8">
        <v>2021</v>
      </c>
      <c r="E231" s="8">
        <v>2022</v>
      </c>
    </row>
    <row r="232" spans="1:5" ht="9" hidden="1" customHeight="1" thickBot="1" x14ac:dyDescent="0.3">
      <c r="A232" s="1382"/>
      <c r="B232" s="9" t="s">
        <v>8</v>
      </c>
      <c r="C232" s="9" t="s">
        <v>9</v>
      </c>
      <c r="D232" s="9" t="s">
        <v>9</v>
      </c>
      <c r="E232" s="9" t="s">
        <v>9</v>
      </c>
    </row>
    <row r="233" spans="1:5" ht="15.75" hidden="1" thickBot="1" x14ac:dyDescent="0.3">
      <c r="A233" s="13" t="s">
        <v>42</v>
      </c>
      <c r="B233" s="14">
        <f>B234+B235+B236+B237</f>
        <v>0</v>
      </c>
      <c r="C233" s="14">
        <f t="shared" ref="C233:E233" si="31">C234+C235+C236+C237</f>
        <v>0</v>
      </c>
      <c r="D233" s="14">
        <f t="shared" si="31"/>
        <v>0</v>
      </c>
      <c r="E233" s="14">
        <f t="shared" si="31"/>
        <v>0</v>
      </c>
    </row>
    <row r="234" spans="1:5" ht="15.75" hidden="1" thickBot="1" x14ac:dyDescent="0.3">
      <c r="A234" s="26" t="s">
        <v>296</v>
      </c>
      <c r="B234" s="14"/>
      <c r="C234" s="14"/>
      <c r="D234" s="14"/>
      <c r="E234" s="14"/>
    </row>
    <row r="235" spans="1:5" ht="15.75" hidden="1" thickBot="1" x14ac:dyDescent="0.3">
      <c r="A235" s="26" t="s">
        <v>311</v>
      </c>
      <c r="B235" s="14"/>
      <c r="C235" s="14"/>
      <c r="D235" s="14"/>
      <c r="E235" s="14"/>
    </row>
    <row r="236" spans="1:5" ht="15.75" hidden="1" thickBot="1" x14ac:dyDescent="0.3">
      <c r="A236" s="26" t="s">
        <v>312</v>
      </c>
      <c r="B236" s="14"/>
      <c r="C236" s="14"/>
      <c r="D236" s="14"/>
      <c r="E236" s="14"/>
    </row>
    <row r="237" spans="1:5" ht="15.75" hidden="1" thickBot="1" x14ac:dyDescent="0.3">
      <c r="A237" s="26" t="s">
        <v>313</v>
      </c>
      <c r="B237" s="14"/>
      <c r="C237" s="14"/>
      <c r="D237" s="14"/>
      <c r="E237" s="14"/>
    </row>
    <row r="238" spans="1:5" ht="15.75" hidden="1" thickBot="1" x14ac:dyDescent="0.3">
      <c r="A238" s="13" t="s">
        <v>43</v>
      </c>
      <c r="B238" s="15">
        <f>B239+B240+B241+B242</f>
        <v>0</v>
      </c>
      <c r="C238" s="15">
        <f t="shared" ref="C238:E238" si="32">C239+C240+C241+C242</f>
        <v>0</v>
      </c>
      <c r="D238" s="15">
        <f t="shared" si="32"/>
        <v>0</v>
      </c>
      <c r="E238" s="15">
        <f t="shared" si="32"/>
        <v>0</v>
      </c>
    </row>
    <row r="239" spans="1:5" ht="15.75" hidden="1" thickBot="1" x14ac:dyDescent="0.3">
      <c r="A239" s="26" t="s">
        <v>296</v>
      </c>
      <c r="B239" s="15"/>
      <c r="C239" s="15">
        <v>0</v>
      </c>
      <c r="D239" s="15">
        <v>0</v>
      </c>
      <c r="E239" s="15"/>
    </row>
    <row r="240" spans="1:5" ht="15.75" hidden="1" thickBot="1" x14ac:dyDescent="0.3">
      <c r="A240" s="26" t="s">
        <v>311</v>
      </c>
      <c r="B240" s="15"/>
      <c r="C240" s="15"/>
      <c r="D240" s="15"/>
      <c r="E240" s="15"/>
    </row>
    <row r="241" spans="1:5" ht="15.75" hidden="1" thickBot="1" x14ac:dyDescent="0.3">
      <c r="A241" s="26" t="s">
        <v>312</v>
      </c>
      <c r="B241" s="15"/>
      <c r="C241" s="15"/>
      <c r="D241" s="15"/>
      <c r="E241" s="15"/>
    </row>
    <row r="242" spans="1:5" ht="15.75" hidden="1" thickBot="1" x14ac:dyDescent="0.3">
      <c r="A242" s="26" t="s">
        <v>313</v>
      </c>
      <c r="B242" s="15"/>
      <c r="C242" s="15"/>
      <c r="D242" s="15"/>
      <c r="E242" s="15"/>
    </row>
    <row r="243" spans="1:5" ht="15.75" hidden="1" thickBot="1" x14ac:dyDescent="0.3">
      <c r="A243" s="16" t="s">
        <v>53</v>
      </c>
      <c r="B243" s="15">
        <f>B233+B238</f>
        <v>0</v>
      </c>
      <c r="C243" s="15">
        <f t="shared" ref="C243:E243" si="33">C233+C238</f>
        <v>0</v>
      </c>
      <c r="D243" s="15">
        <f t="shared" si="33"/>
        <v>0</v>
      </c>
      <c r="E243" s="15">
        <f t="shared" si="33"/>
        <v>0</v>
      </c>
    </row>
    <row r="244" spans="1:5" ht="15.75" thickBot="1" x14ac:dyDescent="0.3">
      <c r="A244" s="1322" t="s">
        <v>46</v>
      </c>
      <c r="B244" s="1323"/>
      <c r="C244" s="1323"/>
      <c r="D244" s="1323"/>
      <c r="E244" s="1324"/>
    </row>
    <row r="245" spans="1:5" ht="15.75" thickBot="1" x14ac:dyDescent="0.3">
      <c r="A245" s="1322" t="s">
        <v>47</v>
      </c>
      <c r="B245" s="1323"/>
      <c r="C245" s="1323"/>
      <c r="D245" s="1323"/>
      <c r="E245" s="1324"/>
    </row>
    <row r="246" spans="1:5" ht="15.75" thickBot="1" x14ac:dyDescent="0.3">
      <c r="A246" s="7" t="s">
        <v>56</v>
      </c>
      <c r="B246" s="1432"/>
      <c r="C246" s="1433"/>
      <c r="D246" s="1433"/>
      <c r="E246" s="1434"/>
    </row>
    <row r="247" spans="1:5" ht="30.75" customHeight="1" thickBot="1" x14ac:dyDescent="0.3">
      <c r="A247" s="7" t="s">
        <v>82</v>
      </c>
      <c r="B247" s="7" t="s">
        <v>1302</v>
      </c>
      <c r="C247" s="101" t="s">
        <v>306</v>
      </c>
      <c r="D247" s="1429" t="s">
        <v>1303</v>
      </c>
      <c r="E247" s="1430"/>
    </row>
    <row r="248" spans="1:5" ht="15.75" thickBot="1" x14ac:dyDescent="0.3">
      <c r="A248" s="112"/>
      <c r="B248" s="1427"/>
      <c r="C248" s="1431"/>
      <c r="D248" s="1429"/>
      <c r="E248" s="1430"/>
    </row>
    <row r="249" spans="1:5" ht="17.25" customHeight="1" thickBot="1" x14ac:dyDescent="0.3">
      <c r="A249" s="5" t="s">
        <v>15</v>
      </c>
      <c r="B249" s="1411" t="s">
        <v>1304</v>
      </c>
      <c r="C249" s="1412"/>
      <c r="D249" s="1412"/>
      <c r="E249" s="1413"/>
    </row>
    <row r="250" spans="1:5" ht="15.75" thickBot="1" x14ac:dyDescent="0.3">
      <c r="A250" s="5" t="s">
        <v>16</v>
      </c>
      <c r="B250" s="1406" t="s">
        <v>1305</v>
      </c>
      <c r="C250" s="1407"/>
      <c r="D250" s="1407"/>
      <c r="E250" s="1408"/>
    </row>
    <row r="251" spans="1:5" ht="12.75" customHeight="1" x14ac:dyDescent="0.25">
      <c r="A251" s="1381"/>
      <c r="B251" s="8">
        <v>2019</v>
      </c>
      <c r="C251" s="8">
        <v>2020</v>
      </c>
      <c r="D251" s="8">
        <v>2021</v>
      </c>
      <c r="E251" s="8">
        <v>2022</v>
      </c>
    </row>
    <row r="252" spans="1:5" ht="9" customHeight="1" thickBot="1" x14ac:dyDescent="0.3">
      <c r="A252" s="1382"/>
      <c r="B252" s="9" t="s">
        <v>8</v>
      </c>
      <c r="C252" s="9" t="s">
        <v>9</v>
      </c>
      <c r="D252" s="9" t="s">
        <v>9</v>
      </c>
      <c r="E252" s="9" t="s">
        <v>9</v>
      </c>
    </row>
    <row r="253" spans="1:5" ht="15.75" thickBot="1" x14ac:dyDescent="0.3">
      <c r="A253" s="5" t="s">
        <v>17</v>
      </c>
      <c r="B253" s="10">
        <v>2</v>
      </c>
      <c r="C253" s="10">
        <v>2</v>
      </c>
      <c r="D253" s="10">
        <v>2</v>
      </c>
      <c r="E253" s="10">
        <v>2</v>
      </c>
    </row>
    <row r="254" spans="1:5" ht="15.75" thickBot="1" x14ac:dyDescent="0.3">
      <c r="A254" s="5" t="s">
        <v>18</v>
      </c>
      <c r="B254" s="10">
        <v>90000</v>
      </c>
      <c r="C254" s="10">
        <v>90000</v>
      </c>
      <c r="D254" s="10">
        <v>90000</v>
      </c>
      <c r="E254" s="10">
        <v>90000</v>
      </c>
    </row>
    <row r="255" spans="1:5" ht="15.75" thickBot="1" x14ac:dyDescent="0.3">
      <c r="A255" s="5" t="s">
        <v>19</v>
      </c>
      <c r="B255" s="10">
        <f>B254/B253</f>
        <v>45000</v>
      </c>
      <c r="C255" s="10">
        <f t="shared" ref="C255:E255" si="34">C254/C253</f>
        <v>45000</v>
      </c>
      <c r="D255" s="10">
        <f t="shared" si="34"/>
        <v>45000</v>
      </c>
      <c r="E255" s="10">
        <f t="shared" si="34"/>
        <v>45000</v>
      </c>
    </row>
    <row r="256" spans="1:5" ht="15.75" thickBot="1" x14ac:dyDescent="0.3">
      <c r="A256" s="5" t="s">
        <v>20</v>
      </c>
      <c r="B256" s="407" t="s">
        <v>21</v>
      </c>
      <c r="C256" s="11">
        <f>C253/B253-1</f>
        <v>0</v>
      </c>
      <c r="D256" s="11">
        <f t="shared" ref="D256:E258" si="35">D253/C253-1</f>
        <v>0</v>
      </c>
      <c r="E256" s="11">
        <f t="shared" si="35"/>
        <v>0</v>
      </c>
    </row>
    <row r="257" spans="1:5" ht="15.75" thickBot="1" x14ac:dyDescent="0.3">
      <c r="A257" s="5" t="s">
        <v>22</v>
      </c>
      <c r="B257" s="407" t="s">
        <v>21</v>
      </c>
      <c r="C257" s="11">
        <f>C254/B254-1</f>
        <v>0</v>
      </c>
      <c r="D257" s="11">
        <f t="shared" si="35"/>
        <v>0</v>
      </c>
      <c r="E257" s="11">
        <f t="shared" si="35"/>
        <v>0</v>
      </c>
    </row>
    <row r="258" spans="1:5" ht="15.75" thickBot="1" x14ac:dyDescent="0.3">
      <c r="A258" s="5" t="s">
        <v>23</v>
      </c>
      <c r="B258" s="407" t="s">
        <v>21</v>
      </c>
      <c r="C258" s="11">
        <f>C255/B255-1</f>
        <v>0</v>
      </c>
      <c r="D258" s="11">
        <f t="shared" si="35"/>
        <v>0</v>
      </c>
      <c r="E258" s="11">
        <f t="shared" si="35"/>
        <v>0</v>
      </c>
    </row>
    <row r="259" spans="1:5" ht="15.75" thickBot="1" x14ac:dyDescent="0.3">
      <c r="A259" s="1378" t="s">
        <v>167</v>
      </c>
      <c r="B259" s="1379"/>
      <c r="C259" s="1379"/>
      <c r="D259" s="1379"/>
      <c r="E259" s="1380"/>
    </row>
    <row r="260" spans="1:5" ht="12.75" customHeight="1" x14ac:dyDescent="0.25">
      <c r="A260" s="1381"/>
      <c r="B260" s="8">
        <v>2019</v>
      </c>
      <c r="C260" s="8">
        <v>2020</v>
      </c>
      <c r="D260" s="8">
        <v>2021</v>
      </c>
      <c r="E260" s="8">
        <v>2022</v>
      </c>
    </row>
    <row r="261" spans="1:5" ht="9" customHeight="1" thickBot="1" x14ac:dyDescent="0.3">
      <c r="A261" s="1382"/>
      <c r="B261" s="9" t="s">
        <v>8</v>
      </c>
      <c r="C261" s="9" t="s">
        <v>9</v>
      </c>
      <c r="D261" s="9" t="s">
        <v>9</v>
      </c>
      <c r="E261" s="9" t="s">
        <v>9</v>
      </c>
    </row>
    <row r="262" spans="1:5" ht="15.75" thickBot="1" x14ac:dyDescent="0.3">
      <c r="A262" s="13" t="s">
        <v>42</v>
      </c>
      <c r="B262" s="14">
        <f>B263+B264+B265+B266</f>
        <v>0</v>
      </c>
      <c r="C262" s="14">
        <f t="shared" ref="C262:E262" si="36">C263+C264+C265+C266</f>
        <v>0</v>
      </c>
      <c r="D262" s="14">
        <f t="shared" si="36"/>
        <v>0</v>
      </c>
      <c r="E262" s="14">
        <f t="shared" si="36"/>
        <v>0</v>
      </c>
    </row>
    <row r="263" spans="1:5" ht="15.75" thickBot="1" x14ac:dyDescent="0.3">
      <c r="A263" s="26" t="s">
        <v>296</v>
      </c>
      <c r="B263" s="14"/>
      <c r="C263" s="14"/>
      <c r="D263" s="14"/>
      <c r="E263" s="14"/>
    </row>
    <row r="264" spans="1:5" ht="15.75" thickBot="1" x14ac:dyDescent="0.3">
      <c r="A264" s="26" t="s">
        <v>311</v>
      </c>
      <c r="B264" s="14"/>
      <c r="C264" s="14"/>
      <c r="D264" s="14"/>
      <c r="E264" s="14"/>
    </row>
    <row r="265" spans="1:5" ht="15.75" thickBot="1" x14ac:dyDescent="0.3">
      <c r="A265" s="26" t="s">
        <v>312</v>
      </c>
      <c r="B265" s="14"/>
      <c r="C265" s="14"/>
      <c r="D265" s="14"/>
      <c r="E265" s="14"/>
    </row>
    <row r="266" spans="1:5" ht="15.75" thickBot="1" x14ac:dyDescent="0.3">
      <c r="A266" s="26" t="s">
        <v>313</v>
      </c>
      <c r="B266" s="14"/>
      <c r="C266" s="14"/>
      <c r="D266" s="14"/>
      <c r="E266" s="14"/>
    </row>
    <row r="267" spans="1:5" ht="15.75" thickBot="1" x14ac:dyDescent="0.3">
      <c r="A267" s="13" t="s">
        <v>43</v>
      </c>
      <c r="B267" s="15">
        <f>B268+B269+B270+B271</f>
        <v>90000</v>
      </c>
      <c r="C267" s="15">
        <f t="shared" ref="C267:E267" si="37">C268+C269+C270+C271</f>
        <v>90000</v>
      </c>
      <c r="D267" s="15">
        <f t="shared" si="37"/>
        <v>90000</v>
      </c>
      <c r="E267" s="15">
        <f t="shared" si="37"/>
        <v>90000</v>
      </c>
    </row>
    <row r="268" spans="1:5" ht="15.75" thickBot="1" x14ac:dyDescent="0.3">
      <c r="A268" s="26" t="s">
        <v>296</v>
      </c>
      <c r="B268" s="15">
        <v>90000</v>
      </c>
      <c r="C268" s="14">
        <v>90000</v>
      </c>
      <c r="D268" s="14">
        <v>90000</v>
      </c>
      <c r="E268" s="14">
        <v>90000</v>
      </c>
    </row>
    <row r="269" spans="1:5" ht="15.75" thickBot="1" x14ac:dyDescent="0.3">
      <c r="A269" s="26" t="s">
        <v>311</v>
      </c>
      <c r="B269" s="15"/>
      <c r="C269" s="14"/>
      <c r="D269" s="14"/>
      <c r="E269" s="14"/>
    </row>
    <row r="270" spans="1:5" ht="15.75" thickBot="1" x14ac:dyDescent="0.3">
      <c r="A270" s="26" t="s">
        <v>312</v>
      </c>
      <c r="B270" s="15"/>
      <c r="C270" s="14"/>
      <c r="D270" s="14"/>
      <c r="E270" s="14"/>
    </row>
    <row r="271" spans="1:5" ht="15.75" thickBot="1" x14ac:dyDescent="0.3">
      <c r="A271" s="26" t="s">
        <v>313</v>
      </c>
      <c r="B271" s="15"/>
      <c r="C271" s="14"/>
      <c r="D271" s="14"/>
      <c r="E271" s="14"/>
    </row>
    <row r="272" spans="1:5" ht="15.75" thickBot="1" x14ac:dyDescent="0.3">
      <c r="A272" s="102" t="s">
        <v>31</v>
      </c>
      <c r="B272" s="15">
        <f>B262+B267</f>
        <v>90000</v>
      </c>
      <c r="C272" s="15">
        <f t="shared" ref="C272:E272" si="38">C262+C267</f>
        <v>90000</v>
      </c>
      <c r="D272" s="15">
        <f t="shared" si="38"/>
        <v>90000</v>
      </c>
      <c r="E272" s="15">
        <f t="shared" si="38"/>
        <v>90000</v>
      </c>
    </row>
    <row r="273" spans="1:5" ht="34.5" hidden="1" thickBot="1" x14ac:dyDescent="0.3">
      <c r="A273" s="7" t="s">
        <v>33</v>
      </c>
      <c r="B273" s="7"/>
      <c r="C273" s="101" t="s">
        <v>306</v>
      </c>
      <c r="D273" s="1429"/>
      <c r="E273" s="1430"/>
    </row>
    <row r="274" spans="1:5" ht="17.25" hidden="1" customHeight="1" thickBot="1" x14ac:dyDescent="0.3">
      <c r="A274" s="5" t="s">
        <v>15</v>
      </c>
      <c r="B274" s="1411"/>
      <c r="C274" s="1412"/>
      <c r="D274" s="1412"/>
      <c r="E274" s="1413"/>
    </row>
    <row r="275" spans="1:5" ht="15.75" hidden="1" thickBot="1" x14ac:dyDescent="0.3">
      <c r="A275" s="5" t="s">
        <v>16</v>
      </c>
      <c r="B275" s="1406"/>
      <c r="C275" s="1407"/>
      <c r="D275" s="1407"/>
      <c r="E275" s="1408"/>
    </row>
    <row r="276" spans="1:5" ht="12.75" hidden="1" customHeight="1" x14ac:dyDescent="0.25">
      <c r="A276" s="1381"/>
      <c r="B276" s="8">
        <v>2019</v>
      </c>
      <c r="C276" s="8">
        <v>2020</v>
      </c>
      <c r="D276" s="8">
        <v>2021</v>
      </c>
      <c r="E276" s="8">
        <v>2022</v>
      </c>
    </row>
    <row r="277" spans="1:5" ht="9" hidden="1" customHeight="1" thickBot="1" x14ac:dyDescent="0.3">
      <c r="A277" s="1382"/>
      <c r="B277" s="9" t="s">
        <v>8</v>
      </c>
      <c r="C277" s="9" t="s">
        <v>9</v>
      </c>
      <c r="D277" s="9" t="s">
        <v>9</v>
      </c>
      <c r="E277" s="9" t="s">
        <v>9</v>
      </c>
    </row>
    <row r="278" spans="1:5" ht="15.75" hidden="1" thickBot="1" x14ac:dyDescent="0.3">
      <c r="A278" s="5" t="s">
        <v>17</v>
      </c>
      <c r="B278" s="5"/>
      <c r="C278" s="5"/>
      <c r="D278" s="5"/>
      <c r="E278" s="5"/>
    </row>
    <row r="279" spans="1:5" ht="15.75" hidden="1" thickBot="1" x14ac:dyDescent="0.3">
      <c r="A279" s="5" t="s">
        <v>18</v>
      </c>
      <c r="B279" s="10"/>
      <c r="C279" s="10"/>
      <c r="D279" s="10"/>
      <c r="E279" s="10"/>
    </row>
    <row r="280" spans="1:5" ht="15.75" hidden="1" thickBot="1" x14ac:dyDescent="0.3">
      <c r="A280" s="5" t="s">
        <v>19</v>
      </c>
      <c r="B280" s="10" t="e">
        <f>B279/B278</f>
        <v>#DIV/0!</v>
      </c>
      <c r="C280" s="10" t="e">
        <f t="shared" ref="C280:E280" si="39">C279/C278</f>
        <v>#DIV/0!</v>
      </c>
      <c r="D280" s="10" t="e">
        <f t="shared" si="39"/>
        <v>#DIV/0!</v>
      </c>
      <c r="E280" s="10" t="e">
        <f t="shared" si="39"/>
        <v>#DIV/0!</v>
      </c>
    </row>
    <row r="281" spans="1:5" ht="15.75" hidden="1" thickBot="1" x14ac:dyDescent="0.3">
      <c r="A281" s="5" t="s">
        <v>20</v>
      </c>
      <c r="B281" s="407" t="s">
        <v>21</v>
      </c>
      <c r="C281" s="11" t="e">
        <f>C278/B278-1</f>
        <v>#DIV/0!</v>
      </c>
      <c r="D281" s="11" t="e">
        <f t="shared" ref="D281:E283" si="40">D278/C278-1</f>
        <v>#DIV/0!</v>
      </c>
      <c r="E281" s="11" t="e">
        <f t="shared" si="40"/>
        <v>#DIV/0!</v>
      </c>
    </row>
    <row r="282" spans="1:5" ht="15.75" hidden="1" thickBot="1" x14ac:dyDescent="0.3">
      <c r="A282" s="5" t="s">
        <v>22</v>
      </c>
      <c r="B282" s="407" t="s">
        <v>21</v>
      </c>
      <c r="C282" s="11" t="e">
        <f>C279/B279-1</f>
        <v>#DIV/0!</v>
      </c>
      <c r="D282" s="11" t="e">
        <f t="shared" si="40"/>
        <v>#DIV/0!</v>
      </c>
      <c r="E282" s="11" t="e">
        <f t="shared" si="40"/>
        <v>#DIV/0!</v>
      </c>
    </row>
    <row r="283" spans="1:5" ht="15.75" hidden="1" thickBot="1" x14ac:dyDescent="0.3">
      <c r="A283" s="5" t="s">
        <v>23</v>
      </c>
      <c r="B283" s="407" t="s">
        <v>21</v>
      </c>
      <c r="C283" s="11" t="e">
        <f>C280/B280-1</f>
        <v>#DIV/0!</v>
      </c>
      <c r="D283" s="11" t="e">
        <f t="shared" si="40"/>
        <v>#DIV/0!</v>
      </c>
      <c r="E283" s="11" t="e">
        <f t="shared" si="40"/>
        <v>#DIV/0!</v>
      </c>
    </row>
    <row r="284" spans="1:5" ht="15.75" hidden="1" thickBot="1" x14ac:dyDescent="0.3">
      <c r="A284" s="1378" t="s">
        <v>227</v>
      </c>
      <c r="B284" s="1379"/>
      <c r="C284" s="1379"/>
      <c r="D284" s="1379"/>
      <c r="E284" s="1380"/>
    </row>
    <row r="285" spans="1:5" ht="12.75" hidden="1" customHeight="1" x14ac:dyDescent="0.25">
      <c r="A285" s="1381"/>
      <c r="B285" s="8">
        <v>2019</v>
      </c>
      <c r="C285" s="8">
        <v>2020</v>
      </c>
      <c r="D285" s="8">
        <v>2021</v>
      </c>
      <c r="E285" s="8">
        <v>2022</v>
      </c>
    </row>
    <row r="286" spans="1:5" ht="9" hidden="1" customHeight="1" thickBot="1" x14ac:dyDescent="0.3">
      <c r="A286" s="1382"/>
      <c r="B286" s="9" t="s">
        <v>8</v>
      </c>
      <c r="C286" s="9" t="s">
        <v>9</v>
      </c>
      <c r="D286" s="9" t="s">
        <v>9</v>
      </c>
      <c r="E286" s="9" t="s">
        <v>9</v>
      </c>
    </row>
    <row r="287" spans="1:5" ht="15.75" hidden="1" thickBot="1" x14ac:dyDescent="0.3">
      <c r="A287" s="13" t="s">
        <v>42</v>
      </c>
      <c r="B287" s="14">
        <f>B288+B289+B290+B291</f>
        <v>0</v>
      </c>
      <c r="C287" s="14">
        <f t="shared" ref="C287:E287" si="41">C288+C289+C290+C291</f>
        <v>0</v>
      </c>
      <c r="D287" s="14">
        <f t="shared" si="41"/>
        <v>0</v>
      </c>
      <c r="E287" s="14">
        <f t="shared" si="41"/>
        <v>0</v>
      </c>
    </row>
    <row r="288" spans="1:5" ht="15.75" hidden="1" thickBot="1" x14ac:dyDescent="0.3">
      <c r="A288" s="26" t="s">
        <v>296</v>
      </c>
      <c r="B288" s="14"/>
      <c r="C288" s="14"/>
      <c r="D288" s="14"/>
      <c r="E288" s="14"/>
    </row>
    <row r="289" spans="1:5" ht="15.75" hidden="1" thickBot="1" x14ac:dyDescent="0.3">
      <c r="A289" s="26" t="s">
        <v>311</v>
      </c>
      <c r="B289" s="14"/>
      <c r="C289" s="14"/>
      <c r="D289" s="14"/>
      <c r="E289" s="14"/>
    </row>
    <row r="290" spans="1:5" ht="15.75" hidden="1" thickBot="1" x14ac:dyDescent="0.3">
      <c r="A290" s="26" t="s">
        <v>312</v>
      </c>
      <c r="B290" s="14"/>
      <c r="C290" s="14"/>
      <c r="D290" s="14"/>
      <c r="E290" s="14"/>
    </row>
    <row r="291" spans="1:5" ht="15.75" hidden="1" thickBot="1" x14ac:dyDescent="0.3">
      <c r="A291" s="26" t="s">
        <v>313</v>
      </c>
      <c r="B291" s="14"/>
      <c r="C291" s="14"/>
      <c r="D291" s="14"/>
      <c r="E291" s="14"/>
    </row>
    <row r="292" spans="1:5" ht="15.75" hidden="1" thickBot="1" x14ac:dyDescent="0.3">
      <c r="A292" s="13" t="s">
        <v>43</v>
      </c>
      <c r="B292" s="15">
        <f>B293+B294+B295+B296</f>
        <v>0</v>
      </c>
      <c r="C292" s="15">
        <f t="shared" ref="C292:E292" si="42">C293+C294+C295+C296</f>
        <v>0</v>
      </c>
      <c r="D292" s="15">
        <f t="shared" si="42"/>
        <v>0</v>
      </c>
      <c r="E292" s="15">
        <f t="shared" si="42"/>
        <v>0</v>
      </c>
    </row>
    <row r="293" spans="1:5" ht="15.75" hidden="1" thickBot="1" x14ac:dyDescent="0.3">
      <c r="A293" s="26" t="s">
        <v>296</v>
      </c>
      <c r="B293" s="15"/>
      <c r="C293" s="14"/>
      <c r="D293" s="14"/>
      <c r="E293" s="14"/>
    </row>
    <row r="294" spans="1:5" ht="15.75" hidden="1" thickBot="1" x14ac:dyDescent="0.3">
      <c r="A294" s="26" t="s">
        <v>311</v>
      </c>
      <c r="B294" s="15"/>
      <c r="C294" s="14"/>
      <c r="D294" s="14"/>
      <c r="E294" s="14"/>
    </row>
    <row r="295" spans="1:5" ht="15.75" hidden="1" thickBot="1" x14ac:dyDescent="0.3">
      <c r="A295" s="26" t="s">
        <v>312</v>
      </c>
      <c r="B295" s="15"/>
      <c r="C295" s="14"/>
      <c r="D295" s="14"/>
      <c r="E295" s="14"/>
    </row>
    <row r="296" spans="1:5" ht="15.75" hidden="1" thickBot="1" x14ac:dyDescent="0.3">
      <c r="A296" s="26" t="s">
        <v>313</v>
      </c>
      <c r="B296" s="15"/>
      <c r="C296" s="14"/>
      <c r="D296" s="14"/>
      <c r="E296" s="14"/>
    </row>
    <row r="297" spans="1:5" ht="15.75" hidden="1" thickBot="1" x14ac:dyDescent="0.3">
      <c r="A297" s="102" t="s">
        <v>315</v>
      </c>
      <c r="B297" s="15">
        <f>B287+B292</f>
        <v>0</v>
      </c>
      <c r="C297" s="15">
        <f t="shared" ref="C297:E297" si="43">C287+C292</f>
        <v>0</v>
      </c>
      <c r="D297" s="15">
        <f t="shared" si="43"/>
        <v>0</v>
      </c>
      <c r="E297" s="15">
        <f t="shared" si="43"/>
        <v>0</v>
      </c>
    </row>
    <row r="298" spans="1:5" ht="34.5" hidden="1" thickBot="1" x14ac:dyDescent="0.3">
      <c r="A298" s="7" t="s">
        <v>74</v>
      </c>
      <c r="B298" s="105"/>
      <c r="C298" s="103" t="s">
        <v>306</v>
      </c>
      <c r="D298" s="106"/>
      <c r="E298" s="107"/>
    </row>
    <row r="299" spans="1:5" ht="17.25" hidden="1" customHeight="1" thickBot="1" x14ac:dyDescent="0.3">
      <c r="A299" s="5" t="s">
        <v>15</v>
      </c>
      <c r="B299" s="1411"/>
      <c r="C299" s="1412"/>
      <c r="D299" s="1412"/>
      <c r="E299" s="1413"/>
    </row>
    <row r="300" spans="1:5" ht="15.75" hidden="1" thickBot="1" x14ac:dyDescent="0.3">
      <c r="A300" s="5" t="s">
        <v>16</v>
      </c>
      <c r="B300" s="1406"/>
      <c r="C300" s="1407"/>
      <c r="D300" s="1407"/>
      <c r="E300" s="1408"/>
    </row>
    <row r="301" spans="1:5" ht="12.75" hidden="1" customHeight="1" x14ac:dyDescent="0.25">
      <c r="A301" s="1381"/>
      <c r="B301" s="8">
        <v>2019</v>
      </c>
      <c r="C301" s="8">
        <v>2020</v>
      </c>
      <c r="D301" s="8">
        <v>2021</v>
      </c>
      <c r="E301" s="8">
        <v>2022</v>
      </c>
    </row>
    <row r="302" spans="1:5" ht="9" hidden="1" customHeight="1" thickBot="1" x14ac:dyDescent="0.3">
      <c r="A302" s="1382"/>
      <c r="B302" s="9" t="s">
        <v>8</v>
      </c>
      <c r="C302" s="9" t="s">
        <v>9</v>
      </c>
      <c r="D302" s="9" t="s">
        <v>9</v>
      </c>
      <c r="E302" s="9" t="s">
        <v>9</v>
      </c>
    </row>
    <row r="303" spans="1:5" ht="15.75" hidden="1" thickBot="1" x14ac:dyDescent="0.3">
      <c r="A303" s="5" t="s">
        <v>17</v>
      </c>
      <c r="B303" s="5"/>
      <c r="C303" s="5"/>
      <c r="D303" s="5"/>
      <c r="E303" s="5"/>
    </row>
    <row r="304" spans="1:5" ht="15.75" hidden="1" thickBot="1" x14ac:dyDescent="0.3">
      <c r="A304" s="5" t="s">
        <v>18</v>
      </c>
      <c r="B304" s="10">
        <f>B322</f>
        <v>0</v>
      </c>
      <c r="C304" s="10">
        <f t="shared" ref="C304:E304" si="44">C322</f>
        <v>0</v>
      </c>
      <c r="D304" s="10">
        <f t="shared" si="44"/>
        <v>0</v>
      </c>
      <c r="E304" s="10">
        <f t="shared" si="44"/>
        <v>0</v>
      </c>
    </row>
    <row r="305" spans="1:5" ht="15.75" hidden="1" thickBot="1" x14ac:dyDescent="0.3">
      <c r="A305" s="5" t="s">
        <v>19</v>
      </c>
      <c r="B305" s="10" t="e">
        <f>B304/B303</f>
        <v>#DIV/0!</v>
      </c>
      <c r="C305" s="10" t="e">
        <f t="shared" ref="C305:E305" si="45">C304/C303</f>
        <v>#DIV/0!</v>
      </c>
      <c r="D305" s="10" t="e">
        <f t="shared" si="45"/>
        <v>#DIV/0!</v>
      </c>
      <c r="E305" s="10" t="e">
        <f t="shared" si="45"/>
        <v>#DIV/0!</v>
      </c>
    </row>
    <row r="306" spans="1:5" ht="15.75" hidden="1" thickBot="1" x14ac:dyDescent="0.3">
      <c r="A306" s="5" t="s">
        <v>20</v>
      </c>
      <c r="B306" s="407" t="s">
        <v>21</v>
      </c>
      <c r="C306" s="11" t="e">
        <f>C303/B303-1</f>
        <v>#DIV/0!</v>
      </c>
      <c r="D306" s="11" t="e">
        <f t="shared" ref="D306:E308" si="46">D303/C303-1</f>
        <v>#DIV/0!</v>
      </c>
      <c r="E306" s="11" t="e">
        <f t="shared" si="46"/>
        <v>#DIV/0!</v>
      </c>
    </row>
    <row r="307" spans="1:5" ht="15.75" hidden="1" thickBot="1" x14ac:dyDescent="0.3">
      <c r="A307" s="5" t="s">
        <v>22</v>
      </c>
      <c r="B307" s="407" t="s">
        <v>21</v>
      </c>
      <c r="C307" s="11" t="e">
        <f>C304/B304-1</f>
        <v>#DIV/0!</v>
      </c>
      <c r="D307" s="11" t="e">
        <f t="shared" si="46"/>
        <v>#DIV/0!</v>
      </c>
      <c r="E307" s="11" t="e">
        <f t="shared" si="46"/>
        <v>#DIV/0!</v>
      </c>
    </row>
    <row r="308" spans="1:5" ht="15.75" hidden="1" thickBot="1" x14ac:dyDescent="0.3">
      <c r="A308" s="5" t="s">
        <v>23</v>
      </c>
      <c r="B308" s="407" t="s">
        <v>21</v>
      </c>
      <c r="C308" s="11" t="e">
        <f>C305/B305-1</f>
        <v>#DIV/0!</v>
      </c>
      <c r="D308" s="11" t="e">
        <f t="shared" si="46"/>
        <v>#DIV/0!</v>
      </c>
      <c r="E308" s="11" t="e">
        <f t="shared" si="46"/>
        <v>#DIV/0!</v>
      </c>
    </row>
    <row r="309" spans="1:5" ht="15.75" hidden="1" thickBot="1" x14ac:dyDescent="0.3">
      <c r="A309" s="1378" t="s">
        <v>426</v>
      </c>
      <c r="B309" s="1379"/>
      <c r="C309" s="1379"/>
      <c r="D309" s="1379"/>
      <c r="E309" s="1380"/>
    </row>
    <row r="310" spans="1:5" ht="12.75" hidden="1" customHeight="1" x14ac:dyDescent="0.25">
      <c r="A310" s="1381"/>
      <c r="B310" s="8">
        <v>2018</v>
      </c>
      <c r="C310" s="8">
        <v>2019</v>
      </c>
      <c r="D310" s="8">
        <v>2020</v>
      </c>
      <c r="E310" s="8">
        <v>2021</v>
      </c>
    </row>
    <row r="311" spans="1:5" ht="9" hidden="1" customHeight="1" thickBot="1" x14ac:dyDescent="0.3">
      <c r="A311" s="1382"/>
      <c r="B311" s="9" t="s">
        <v>8</v>
      </c>
      <c r="C311" s="9" t="s">
        <v>9</v>
      </c>
      <c r="D311" s="9" t="s">
        <v>9</v>
      </c>
      <c r="E311" s="9" t="s">
        <v>9</v>
      </c>
    </row>
    <row r="312" spans="1:5" ht="15.75" hidden="1" thickBot="1" x14ac:dyDescent="0.3">
      <c r="A312" s="13" t="s">
        <v>42</v>
      </c>
      <c r="B312" s="14">
        <f>B313+B314+B315+B316</f>
        <v>0</v>
      </c>
      <c r="C312" s="14">
        <f t="shared" ref="C312:E312" si="47">C313+C314+C315+C316</f>
        <v>0</v>
      </c>
      <c r="D312" s="14">
        <f t="shared" si="47"/>
        <v>0</v>
      </c>
      <c r="E312" s="14">
        <f t="shared" si="47"/>
        <v>0</v>
      </c>
    </row>
    <row r="313" spans="1:5" ht="15.75" hidden="1" thickBot="1" x14ac:dyDescent="0.3">
      <c r="A313" s="26" t="s">
        <v>296</v>
      </c>
      <c r="B313" s="14"/>
      <c r="C313" s="14"/>
      <c r="D313" s="14"/>
      <c r="E313" s="14"/>
    </row>
    <row r="314" spans="1:5" ht="15.75" hidden="1" thickBot="1" x14ac:dyDescent="0.3">
      <c r="A314" s="26" t="s">
        <v>311</v>
      </c>
      <c r="B314" s="14"/>
      <c r="C314" s="14"/>
      <c r="D314" s="14"/>
      <c r="E314" s="14"/>
    </row>
    <row r="315" spans="1:5" ht="15.75" hidden="1" thickBot="1" x14ac:dyDescent="0.3">
      <c r="A315" s="26" t="s">
        <v>312</v>
      </c>
      <c r="B315" s="14"/>
      <c r="C315" s="14"/>
      <c r="D315" s="14"/>
      <c r="E315" s="14"/>
    </row>
    <row r="316" spans="1:5" ht="15.75" hidden="1" thickBot="1" x14ac:dyDescent="0.3">
      <c r="A316" s="26" t="s">
        <v>313</v>
      </c>
      <c r="B316" s="14"/>
      <c r="C316" s="14"/>
      <c r="D316" s="14"/>
      <c r="E316" s="14"/>
    </row>
    <row r="317" spans="1:5" ht="15.75" hidden="1" thickBot="1" x14ac:dyDescent="0.3">
      <c r="A317" s="13" t="s">
        <v>43</v>
      </c>
      <c r="B317" s="15">
        <f>B318+B319+B320+B321</f>
        <v>0</v>
      </c>
      <c r="C317" s="15">
        <f t="shared" ref="C317:E317" si="48">C318+C319+C320+C321</f>
        <v>0</v>
      </c>
      <c r="D317" s="15">
        <f t="shared" si="48"/>
        <v>0</v>
      </c>
      <c r="E317" s="15">
        <f t="shared" si="48"/>
        <v>0</v>
      </c>
    </row>
    <row r="318" spans="1:5" ht="15.75" hidden="1" thickBot="1" x14ac:dyDescent="0.3">
      <c r="A318" s="26" t="s">
        <v>296</v>
      </c>
      <c r="B318" s="15"/>
      <c r="C318" s="14"/>
      <c r="D318" s="14"/>
      <c r="E318" s="14"/>
    </row>
    <row r="319" spans="1:5" ht="15.75" hidden="1" thickBot="1" x14ac:dyDescent="0.3">
      <c r="A319" s="26" t="s">
        <v>311</v>
      </c>
      <c r="B319" s="15"/>
      <c r="C319" s="14"/>
      <c r="D319" s="14"/>
      <c r="E319" s="14"/>
    </row>
    <row r="320" spans="1:5" ht="15.75" hidden="1" thickBot="1" x14ac:dyDescent="0.3">
      <c r="A320" s="26" t="s">
        <v>312</v>
      </c>
      <c r="B320" s="15"/>
      <c r="C320" s="14"/>
      <c r="D320" s="14"/>
      <c r="E320" s="14"/>
    </row>
    <row r="321" spans="1:5" ht="15.75" hidden="1" thickBot="1" x14ac:dyDescent="0.3">
      <c r="A321" s="26" t="s">
        <v>313</v>
      </c>
      <c r="B321" s="15"/>
      <c r="C321" s="14"/>
      <c r="D321" s="14"/>
      <c r="E321" s="14"/>
    </row>
    <row r="322" spans="1:5" ht="15.75" hidden="1" thickBot="1" x14ac:dyDescent="0.3">
      <c r="A322" s="16" t="s">
        <v>318</v>
      </c>
      <c r="B322" s="15">
        <f>B312+B317</f>
        <v>0</v>
      </c>
      <c r="C322" s="15">
        <f t="shared" ref="C322:E322" si="49">C312+C317</f>
        <v>0</v>
      </c>
      <c r="D322" s="15">
        <f t="shared" si="49"/>
        <v>0</v>
      </c>
      <c r="E322" s="15">
        <f t="shared" si="49"/>
        <v>0</v>
      </c>
    </row>
    <row r="323" spans="1:5" ht="25.5" hidden="1" customHeight="1" thickBot="1" x14ac:dyDescent="0.3">
      <c r="A323" s="108" t="s">
        <v>45</v>
      </c>
      <c r="B323" s="1427"/>
      <c r="C323" s="1429"/>
      <c r="D323" s="1429"/>
      <c r="E323" s="1430"/>
    </row>
    <row r="324" spans="1:5" ht="34.5" hidden="1" thickBot="1" x14ac:dyDescent="0.3">
      <c r="A324" s="7" t="s">
        <v>74</v>
      </c>
      <c r="B324" s="105"/>
      <c r="C324" s="103" t="s">
        <v>306</v>
      </c>
      <c r="D324" s="106"/>
      <c r="E324" s="107"/>
    </row>
    <row r="325" spans="1:5" ht="17.25" hidden="1" customHeight="1" thickBot="1" x14ac:dyDescent="0.3">
      <c r="A325" s="5" t="s">
        <v>15</v>
      </c>
      <c r="B325" s="1411"/>
      <c r="C325" s="1412"/>
      <c r="D325" s="1412"/>
      <c r="E325" s="1413"/>
    </row>
    <row r="326" spans="1:5" ht="15.75" hidden="1" thickBot="1" x14ac:dyDescent="0.3">
      <c r="A326" s="5" t="s">
        <v>16</v>
      </c>
      <c r="B326" s="1406"/>
      <c r="C326" s="1407"/>
      <c r="D326" s="1407"/>
      <c r="E326" s="1408"/>
    </row>
    <row r="327" spans="1:5" ht="12.75" hidden="1" customHeight="1" x14ac:dyDescent="0.25">
      <c r="A327" s="1381"/>
      <c r="B327" s="8">
        <v>2019</v>
      </c>
      <c r="C327" s="8">
        <v>2020</v>
      </c>
      <c r="D327" s="8">
        <v>2021</v>
      </c>
      <c r="E327" s="8">
        <v>2022</v>
      </c>
    </row>
    <row r="328" spans="1:5" ht="9" hidden="1" customHeight="1" thickBot="1" x14ac:dyDescent="0.3">
      <c r="A328" s="1382"/>
      <c r="B328" s="9" t="s">
        <v>8</v>
      </c>
      <c r="C328" s="9" t="s">
        <v>9</v>
      </c>
      <c r="D328" s="9" t="s">
        <v>9</v>
      </c>
      <c r="E328" s="9" t="s">
        <v>9</v>
      </c>
    </row>
    <row r="329" spans="1:5" ht="15.75" hidden="1" thickBot="1" x14ac:dyDescent="0.3">
      <c r="A329" s="5" t="s">
        <v>17</v>
      </c>
      <c r="B329" s="5"/>
      <c r="C329" s="5"/>
      <c r="D329" s="5"/>
      <c r="E329" s="5"/>
    </row>
    <row r="330" spans="1:5" ht="15.75" hidden="1" thickBot="1" x14ac:dyDescent="0.3">
      <c r="A330" s="5" t="s">
        <v>18</v>
      </c>
      <c r="B330" s="10">
        <f>B348</f>
        <v>0</v>
      </c>
      <c r="C330" s="10">
        <f t="shared" ref="C330:E330" si="50">C348</f>
        <v>0</v>
      </c>
      <c r="D330" s="10">
        <f t="shared" si="50"/>
        <v>0</v>
      </c>
      <c r="E330" s="10">
        <f t="shared" si="50"/>
        <v>0</v>
      </c>
    </row>
    <row r="331" spans="1:5" ht="15.75" hidden="1" thickBot="1" x14ac:dyDescent="0.3">
      <c r="A331" s="5" t="s">
        <v>19</v>
      </c>
      <c r="B331" s="10" t="e">
        <f>B330/B329</f>
        <v>#DIV/0!</v>
      </c>
      <c r="C331" s="10" t="e">
        <f t="shared" ref="C331:E331" si="51">C330/C329</f>
        <v>#DIV/0!</v>
      </c>
      <c r="D331" s="10" t="e">
        <f t="shared" si="51"/>
        <v>#DIV/0!</v>
      </c>
      <c r="E331" s="10" t="e">
        <f t="shared" si="51"/>
        <v>#DIV/0!</v>
      </c>
    </row>
    <row r="332" spans="1:5" ht="15.75" hidden="1" thickBot="1" x14ac:dyDescent="0.3">
      <c r="A332" s="5" t="s">
        <v>20</v>
      </c>
      <c r="B332" s="407" t="s">
        <v>21</v>
      </c>
      <c r="C332" s="11" t="e">
        <f>C329/B329-1</f>
        <v>#DIV/0!</v>
      </c>
      <c r="D332" s="11" t="e">
        <f t="shared" ref="D332:E334" si="52">D329/C329-1</f>
        <v>#DIV/0!</v>
      </c>
      <c r="E332" s="11" t="e">
        <f t="shared" si="52"/>
        <v>#DIV/0!</v>
      </c>
    </row>
    <row r="333" spans="1:5" ht="15.75" hidden="1" thickBot="1" x14ac:dyDescent="0.3">
      <c r="A333" s="5" t="s">
        <v>22</v>
      </c>
      <c r="B333" s="407" t="s">
        <v>21</v>
      </c>
      <c r="C333" s="11" t="e">
        <f>C330/B330-1</f>
        <v>#DIV/0!</v>
      </c>
      <c r="D333" s="11" t="e">
        <f t="shared" si="52"/>
        <v>#DIV/0!</v>
      </c>
      <c r="E333" s="11" t="e">
        <f t="shared" si="52"/>
        <v>#DIV/0!</v>
      </c>
    </row>
    <row r="334" spans="1:5" ht="15.75" hidden="1" thickBot="1" x14ac:dyDescent="0.3">
      <c r="A334" s="5" t="s">
        <v>23</v>
      </c>
      <c r="B334" s="407" t="s">
        <v>21</v>
      </c>
      <c r="C334" s="11" t="e">
        <f>C331/B331-1</f>
        <v>#DIV/0!</v>
      </c>
      <c r="D334" s="11" t="e">
        <f t="shared" si="52"/>
        <v>#DIV/0!</v>
      </c>
      <c r="E334" s="11" t="e">
        <f t="shared" si="52"/>
        <v>#DIV/0!</v>
      </c>
    </row>
    <row r="335" spans="1:5" ht="15.75" hidden="1" thickBot="1" x14ac:dyDescent="0.3">
      <c r="A335" s="1378" t="s">
        <v>166</v>
      </c>
      <c r="B335" s="1379"/>
      <c r="C335" s="1379"/>
      <c r="D335" s="1379"/>
      <c r="E335" s="1380"/>
    </row>
    <row r="336" spans="1:5" ht="12.75" hidden="1" customHeight="1" x14ac:dyDescent="0.25">
      <c r="A336" s="1381"/>
      <c r="B336" s="8">
        <v>2019</v>
      </c>
      <c r="C336" s="8">
        <v>2020</v>
      </c>
      <c r="D336" s="8">
        <v>2021</v>
      </c>
      <c r="E336" s="8">
        <v>2022</v>
      </c>
    </row>
    <row r="337" spans="1:5" ht="9" hidden="1" customHeight="1" thickBot="1" x14ac:dyDescent="0.3">
      <c r="A337" s="1382"/>
      <c r="B337" s="9" t="s">
        <v>8</v>
      </c>
      <c r="C337" s="9" t="s">
        <v>9</v>
      </c>
      <c r="D337" s="9" t="s">
        <v>9</v>
      </c>
      <c r="E337" s="9" t="s">
        <v>9</v>
      </c>
    </row>
    <row r="338" spans="1:5" ht="15.75" hidden="1" thickBot="1" x14ac:dyDescent="0.3">
      <c r="A338" s="13" t="s">
        <v>42</v>
      </c>
      <c r="B338" s="14">
        <f>B339+B340+B341+B342</f>
        <v>0</v>
      </c>
      <c r="C338" s="14">
        <f t="shared" ref="C338:E338" si="53">C339+C340+C341+C342</f>
        <v>0</v>
      </c>
      <c r="D338" s="14">
        <f t="shared" si="53"/>
        <v>0</v>
      </c>
      <c r="E338" s="14">
        <f t="shared" si="53"/>
        <v>0</v>
      </c>
    </row>
    <row r="339" spans="1:5" ht="15.75" hidden="1" thickBot="1" x14ac:dyDescent="0.3">
      <c r="A339" s="26" t="s">
        <v>296</v>
      </c>
      <c r="B339" s="14"/>
      <c r="C339" s="14"/>
      <c r="D339" s="14"/>
      <c r="E339" s="14"/>
    </row>
    <row r="340" spans="1:5" ht="15.75" hidden="1" thickBot="1" x14ac:dyDescent="0.3">
      <c r="A340" s="26" t="s">
        <v>311</v>
      </c>
      <c r="B340" s="14"/>
      <c r="C340" s="14"/>
      <c r="D340" s="14"/>
      <c r="E340" s="14"/>
    </row>
    <row r="341" spans="1:5" ht="15.75" hidden="1" thickBot="1" x14ac:dyDescent="0.3">
      <c r="A341" s="26" t="s">
        <v>312</v>
      </c>
      <c r="B341" s="14"/>
      <c r="C341" s="14"/>
      <c r="D341" s="14"/>
      <c r="E341" s="14"/>
    </row>
    <row r="342" spans="1:5" ht="15.75" hidden="1" thickBot="1" x14ac:dyDescent="0.3">
      <c r="A342" s="26" t="s">
        <v>313</v>
      </c>
      <c r="B342" s="14"/>
      <c r="C342" s="14"/>
      <c r="D342" s="14"/>
      <c r="E342" s="14"/>
    </row>
    <row r="343" spans="1:5" ht="15.75" hidden="1" thickBot="1" x14ac:dyDescent="0.3">
      <c r="A343" s="13" t="s">
        <v>43</v>
      </c>
      <c r="B343" s="15">
        <f>B344+B345+B346+B347</f>
        <v>0</v>
      </c>
      <c r="C343" s="15">
        <f t="shared" ref="C343:E343" si="54">C344+C345+C346+C347</f>
        <v>0</v>
      </c>
      <c r="D343" s="15">
        <f t="shared" si="54"/>
        <v>0</v>
      </c>
      <c r="E343" s="15">
        <f t="shared" si="54"/>
        <v>0</v>
      </c>
    </row>
    <row r="344" spans="1:5" ht="15.75" hidden="1" thickBot="1" x14ac:dyDescent="0.3">
      <c r="A344" s="26" t="s">
        <v>296</v>
      </c>
      <c r="B344" s="15"/>
      <c r="C344" s="15"/>
      <c r="D344" s="15"/>
      <c r="E344" s="15"/>
    </row>
    <row r="345" spans="1:5" ht="15.75" hidden="1" thickBot="1" x14ac:dyDescent="0.3">
      <c r="A345" s="26" t="s">
        <v>311</v>
      </c>
      <c r="B345" s="15"/>
      <c r="C345" s="15"/>
      <c r="D345" s="15"/>
      <c r="E345" s="15"/>
    </row>
    <row r="346" spans="1:5" ht="15.75" hidden="1" thickBot="1" x14ac:dyDescent="0.3">
      <c r="A346" s="26" t="s">
        <v>312</v>
      </c>
      <c r="B346" s="15"/>
      <c r="C346" s="15"/>
      <c r="D346" s="15"/>
      <c r="E346" s="15"/>
    </row>
    <row r="347" spans="1:5" ht="15.75" hidden="1" thickBot="1" x14ac:dyDescent="0.3">
      <c r="A347" s="26" t="s">
        <v>313</v>
      </c>
      <c r="B347" s="15"/>
      <c r="C347" s="15"/>
      <c r="D347" s="15"/>
      <c r="E347" s="15"/>
    </row>
    <row r="348" spans="1:5" ht="15.75" hidden="1" thickBot="1" x14ac:dyDescent="0.3">
      <c r="A348" s="16" t="s">
        <v>53</v>
      </c>
      <c r="B348" s="15">
        <f>B338+B343</f>
        <v>0</v>
      </c>
      <c r="C348" s="15">
        <f t="shared" ref="C348:E348" si="55">C338+C343</f>
        <v>0</v>
      </c>
      <c r="D348" s="15">
        <f t="shared" si="55"/>
        <v>0</v>
      </c>
      <c r="E348" s="15">
        <f t="shared" si="55"/>
        <v>0</v>
      </c>
    </row>
    <row r="349" spans="1:5" ht="15.75" thickBot="1" x14ac:dyDescent="0.3">
      <c r="A349" s="20"/>
      <c r="B349" s="21"/>
      <c r="C349" s="21"/>
      <c r="D349" s="21"/>
      <c r="E349" s="21"/>
    </row>
    <row r="350" spans="1:5" ht="27" customHeight="1" thickBot="1" x14ac:dyDescent="0.3">
      <c r="A350" s="6" t="s">
        <v>57</v>
      </c>
      <c r="B350" s="22">
        <f>+B225+B149+B71+B34+B174+B108+B330+B304+B279+B254+B199</f>
        <v>270360</v>
      </c>
      <c r="C350" s="22">
        <f>+C225+C149+C71+C34+C174+C108+C330+C304+C279+C254+C199</f>
        <v>312342</v>
      </c>
      <c r="D350" s="22">
        <f>+D225+D149+D71+D34+D174+D108+D330+D304+D279+D254+D199</f>
        <v>340419</v>
      </c>
      <c r="E350" s="22">
        <f>+E225+E149+E71+E34+E174+E108+E330+E304+E279+E254+E199</f>
        <v>368476</v>
      </c>
    </row>
    <row r="351" spans="1:5" ht="24.75" thickBot="1" x14ac:dyDescent="0.3">
      <c r="A351" s="6" t="s">
        <v>58</v>
      </c>
      <c r="B351" s="22">
        <f>+B243+B217+B137+B100+B63+B348+B322+B297+B272+B192+B167</f>
        <v>270360</v>
      </c>
      <c r="C351" s="22">
        <f>+C243+C217+C137+C100+C63+C348+C322+C297+C272+C192+C167</f>
        <v>312342</v>
      </c>
      <c r="D351" s="22">
        <f>+D243+D217+D137+D100+D63+D348+D322+D297+D272+D192+D167</f>
        <v>340419</v>
      </c>
      <c r="E351" s="22">
        <f>+E243+E217+E137+E100+E63+E348+E322+E297+E272+E192+E167</f>
        <v>368476</v>
      </c>
    </row>
    <row r="352" spans="1:5" ht="15.75" thickBot="1" x14ac:dyDescent="0.3">
      <c r="A352" s="13" t="s">
        <v>24</v>
      </c>
      <c r="B352" s="36">
        <f>B353+B354</f>
        <v>116541</v>
      </c>
      <c r="C352" s="36">
        <f t="shared" ref="C352:E352" si="56">C353+C354</f>
        <v>151962</v>
      </c>
      <c r="D352" s="36">
        <f t="shared" si="56"/>
        <v>171719</v>
      </c>
      <c r="E352" s="36">
        <f t="shared" si="56"/>
        <v>191476</v>
      </c>
    </row>
    <row r="353" spans="1:5" ht="15.75" thickBot="1" x14ac:dyDescent="0.3">
      <c r="A353" s="26" t="s">
        <v>296</v>
      </c>
      <c r="B353" s="15">
        <f t="shared" ref="B353:E354" si="57">B43+B80+B117</f>
        <v>116541</v>
      </c>
      <c r="C353" s="15">
        <f t="shared" si="57"/>
        <v>151962</v>
      </c>
      <c r="D353" s="15">
        <f t="shared" si="57"/>
        <v>171719</v>
      </c>
      <c r="E353" s="15">
        <f t="shared" si="57"/>
        <v>191476</v>
      </c>
    </row>
    <row r="354" spans="1:5" ht="15.75" thickBot="1" x14ac:dyDescent="0.3">
      <c r="A354" s="26" t="s">
        <v>319</v>
      </c>
      <c r="B354" s="15">
        <f t="shared" si="57"/>
        <v>0</v>
      </c>
      <c r="C354" s="15">
        <f t="shared" si="57"/>
        <v>0</v>
      </c>
      <c r="D354" s="15">
        <f t="shared" si="57"/>
        <v>0</v>
      </c>
      <c r="E354" s="15">
        <f t="shared" si="57"/>
        <v>0</v>
      </c>
    </row>
    <row r="355" spans="1:5" ht="24.75" thickBot="1" x14ac:dyDescent="0.3">
      <c r="A355" s="13" t="s">
        <v>25</v>
      </c>
      <c r="B355" s="36">
        <f>B356+B357</f>
        <v>18819</v>
      </c>
      <c r="C355" s="36">
        <f t="shared" ref="C355:E355" si="58">C356+C357</f>
        <v>25380</v>
      </c>
      <c r="D355" s="36">
        <f t="shared" si="58"/>
        <v>28700</v>
      </c>
      <c r="E355" s="36">
        <f t="shared" si="58"/>
        <v>32000</v>
      </c>
    </row>
    <row r="356" spans="1:5" ht="15.75" thickBot="1" x14ac:dyDescent="0.3">
      <c r="A356" s="26" t="s">
        <v>296</v>
      </c>
      <c r="B356" s="14">
        <f>B46+B83+B120</f>
        <v>18819</v>
      </c>
      <c r="C356" s="14">
        <f>C46+C83+C120</f>
        <v>25380</v>
      </c>
      <c r="D356" s="14">
        <f>D46+D83+D120</f>
        <v>28700</v>
      </c>
      <c r="E356" s="14">
        <f>E46+E83+E120</f>
        <v>32000</v>
      </c>
    </row>
    <row r="357" spans="1:5" ht="15.75" thickBot="1" x14ac:dyDescent="0.3">
      <c r="A357" s="26" t="s">
        <v>319</v>
      </c>
      <c r="B357" s="15">
        <f>B47+B84+B118</f>
        <v>0</v>
      </c>
      <c r="C357" s="15">
        <f>C47+C84+C118</f>
        <v>0</v>
      </c>
      <c r="D357" s="15">
        <f>D47+D84+D118</f>
        <v>0</v>
      </c>
      <c r="E357" s="15">
        <f>E47+E84+E118</f>
        <v>0</v>
      </c>
    </row>
    <row r="358" spans="1:5" ht="15.75" thickBot="1" x14ac:dyDescent="0.3">
      <c r="A358" s="13" t="s">
        <v>26</v>
      </c>
      <c r="B358" s="36">
        <f>B359+B360</f>
        <v>20000</v>
      </c>
      <c r="C358" s="36">
        <f t="shared" ref="C358:E358" si="59">C359+C360</f>
        <v>35000</v>
      </c>
      <c r="D358" s="36">
        <f t="shared" si="59"/>
        <v>40000</v>
      </c>
      <c r="E358" s="36">
        <f t="shared" si="59"/>
        <v>45000</v>
      </c>
    </row>
    <row r="359" spans="1:5" ht="15.75" thickBot="1" x14ac:dyDescent="0.3">
      <c r="A359" s="26" t="s">
        <v>296</v>
      </c>
      <c r="B359" s="15">
        <f t="shared" ref="B359:E360" si="60">B49+B86+B123</f>
        <v>20000</v>
      </c>
      <c r="C359" s="15">
        <f t="shared" si="60"/>
        <v>35000</v>
      </c>
      <c r="D359" s="15">
        <f t="shared" si="60"/>
        <v>40000</v>
      </c>
      <c r="E359" s="15">
        <f t="shared" si="60"/>
        <v>45000</v>
      </c>
    </row>
    <row r="360" spans="1:5" ht="15.75" thickBot="1" x14ac:dyDescent="0.3">
      <c r="A360" s="26" t="s">
        <v>319</v>
      </c>
      <c r="B360" s="15">
        <f t="shared" si="60"/>
        <v>0</v>
      </c>
      <c r="C360" s="15">
        <f t="shared" si="60"/>
        <v>0</v>
      </c>
      <c r="D360" s="15">
        <f t="shared" si="60"/>
        <v>0</v>
      </c>
      <c r="E360" s="15">
        <f t="shared" si="60"/>
        <v>0</v>
      </c>
    </row>
    <row r="361" spans="1:5" ht="15.75" thickBot="1" x14ac:dyDescent="0.3">
      <c r="A361" s="13" t="s">
        <v>27</v>
      </c>
      <c r="B361" s="36">
        <f>B362+B363</f>
        <v>0</v>
      </c>
      <c r="C361" s="36">
        <f t="shared" ref="C361:E361" si="61">C362+C363</f>
        <v>0</v>
      </c>
      <c r="D361" s="36">
        <f t="shared" si="61"/>
        <v>0</v>
      </c>
      <c r="E361" s="36">
        <f t="shared" si="61"/>
        <v>0</v>
      </c>
    </row>
    <row r="362" spans="1:5" ht="15.75" thickBot="1" x14ac:dyDescent="0.3">
      <c r="A362" s="26" t="s">
        <v>296</v>
      </c>
      <c r="B362" s="14">
        <f t="shared" ref="B362:E363" si="62">B52+B89+B126</f>
        <v>0</v>
      </c>
      <c r="C362" s="14">
        <f t="shared" si="62"/>
        <v>0</v>
      </c>
      <c r="D362" s="14">
        <f t="shared" si="62"/>
        <v>0</v>
      </c>
      <c r="E362" s="14">
        <f t="shared" si="62"/>
        <v>0</v>
      </c>
    </row>
    <row r="363" spans="1:5" ht="15.75" thickBot="1" x14ac:dyDescent="0.3">
      <c r="A363" s="26" t="s">
        <v>319</v>
      </c>
      <c r="B363" s="15">
        <f t="shared" si="62"/>
        <v>0</v>
      </c>
      <c r="C363" s="15">
        <f t="shared" si="62"/>
        <v>0</v>
      </c>
      <c r="D363" s="15">
        <f t="shared" si="62"/>
        <v>0</v>
      </c>
      <c r="E363" s="15">
        <f t="shared" si="62"/>
        <v>0</v>
      </c>
    </row>
    <row r="364" spans="1:5" ht="15.75" thickBot="1" x14ac:dyDescent="0.3">
      <c r="A364" s="13" t="s">
        <v>28</v>
      </c>
      <c r="B364" s="36">
        <f>B365+B366</f>
        <v>0</v>
      </c>
      <c r="C364" s="36">
        <f t="shared" ref="C364:E364" si="63">C365+C366</f>
        <v>0</v>
      </c>
      <c r="D364" s="36">
        <f t="shared" si="63"/>
        <v>0</v>
      </c>
      <c r="E364" s="36">
        <f t="shared" si="63"/>
        <v>0</v>
      </c>
    </row>
    <row r="365" spans="1:5" ht="15.75" thickBot="1" x14ac:dyDescent="0.3">
      <c r="A365" s="26" t="s">
        <v>296</v>
      </c>
      <c r="B365" s="14">
        <f t="shared" ref="B365:E366" si="64">B55+B92+B129</f>
        <v>0</v>
      </c>
      <c r="C365" s="14">
        <f t="shared" si="64"/>
        <v>0</v>
      </c>
      <c r="D365" s="14">
        <f t="shared" si="64"/>
        <v>0</v>
      </c>
      <c r="E365" s="14">
        <f t="shared" si="64"/>
        <v>0</v>
      </c>
    </row>
    <row r="366" spans="1:5" ht="15.75" thickBot="1" x14ac:dyDescent="0.3">
      <c r="A366" s="26" t="s">
        <v>319</v>
      </c>
      <c r="B366" s="15">
        <f t="shared" si="64"/>
        <v>0</v>
      </c>
      <c r="C366" s="15">
        <f t="shared" si="64"/>
        <v>0</v>
      </c>
      <c r="D366" s="15">
        <f t="shared" si="64"/>
        <v>0</v>
      </c>
      <c r="E366" s="15">
        <f t="shared" si="64"/>
        <v>0</v>
      </c>
    </row>
    <row r="367" spans="1:5" ht="15.75" thickBot="1" x14ac:dyDescent="0.3">
      <c r="A367" s="13" t="s">
        <v>29</v>
      </c>
      <c r="B367" s="36">
        <f>B368+B369</f>
        <v>0</v>
      </c>
      <c r="C367" s="36">
        <f>C368+C369</f>
        <v>0</v>
      </c>
      <c r="D367" s="36">
        <f t="shared" ref="D367:E367" si="65">D368+D369</f>
        <v>0</v>
      </c>
      <c r="E367" s="36">
        <f t="shared" si="65"/>
        <v>0</v>
      </c>
    </row>
    <row r="368" spans="1:5" ht="15.75" thickBot="1" x14ac:dyDescent="0.3">
      <c r="A368" s="26" t="s">
        <v>296</v>
      </c>
      <c r="B368" s="14">
        <f t="shared" ref="B368:E369" si="66">B58+B95+B132</f>
        <v>0</v>
      </c>
      <c r="C368" s="14">
        <f t="shared" si="66"/>
        <v>0</v>
      </c>
      <c r="D368" s="14">
        <f t="shared" si="66"/>
        <v>0</v>
      </c>
      <c r="E368" s="14">
        <f t="shared" si="66"/>
        <v>0</v>
      </c>
    </row>
    <row r="369" spans="1:5" ht="15.75" thickBot="1" x14ac:dyDescent="0.3">
      <c r="A369" s="26" t="s">
        <v>319</v>
      </c>
      <c r="B369" s="15">
        <f t="shared" si="66"/>
        <v>0</v>
      </c>
      <c r="C369" s="15">
        <f t="shared" si="66"/>
        <v>0</v>
      </c>
      <c r="D369" s="15">
        <f t="shared" si="66"/>
        <v>0</v>
      </c>
      <c r="E369" s="15">
        <f t="shared" si="66"/>
        <v>0</v>
      </c>
    </row>
    <row r="370" spans="1:5" ht="24.75" thickBot="1" x14ac:dyDescent="0.3">
      <c r="A370" s="13" t="s">
        <v>30</v>
      </c>
      <c r="B370" s="36">
        <f>B97+B60</f>
        <v>0</v>
      </c>
      <c r="C370" s="36">
        <f>C97+C60</f>
        <v>0</v>
      </c>
      <c r="D370" s="36">
        <f>D97+D60</f>
        <v>0</v>
      </c>
      <c r="E370" s="36">
        <f>E97+E60</f>
        <v>0</v>
      </c>
    </row>
    <row r="371" spans="1:5" ht="15.75" thickBot="1" x14ac:dyDescent="0.3">
      <c r="A371" s="26" t="s">
        <v>296</v>
      </c>
      <c r="B371" s="14">
        <f t="shared" ref="B371:E372" si="67">B61+B98+B135</f>
        <v>0</v>
      </c>
      <c r="C371" s="14">
        <f t="shared" si="67"/>
        <v>0</v>
      </c>
      <c r="D371" s="14">
        <f t="shared" si="67"/>
        <v>0</v>
      </c>
      <c r="E371" s="14">
        <f t="shared" si="67"/>
        <v>0</v>
      </c>
    </row>
    <row r="372" spans="1:5" ht="15.75" thickBot="1" x14ac:dyDescent="0.3">
      <c r="A372" s="26" t="s">
        <v>319</v>
      </c>
      <c r="B372" s="15">
        <f t="shared" si="67"/>
        <v>0</v>
      </c>
      <c r="C372" s="15">
        <f t="shared" si="67"/>
        <v>0</v>
      </c>
      <c r="D372" s="15">
        <f t="shared" si="67"/>
        <v>0</v>
      </c>
      <c r="E372" s="15">
        <f t="shared" si="67"/>
        <v>0</v>
      </c>
    </row>
    <row r="373" spans="1:5" ht="15.75" thickBot="1" x14ac:dyDescent="0.3">
      <c r="A373" s="13" t="s">
        <v>59</v>
      </c>
      <c r="B373" s="36">
        <f>B374+B375+B376+B377</f>
        <v>15000</v>
      </c>
      <c r="C373" s="36">
        <f t="shared" ref="C373:E373" si="68">C374+C375+C376+C377</f>
        <v>0</v>
      </c>
      <c r="D373" s="36">
        <f t="shared" si="68"/>
        <v>0</v>
      </c>
      <c r="E373" s="36">
        <f t="shared" si="68"/>
        <v>0</v>
      </c>
    </row>
    <row r="374" spans="1:5" ht="15.75" thickBot="1" x14ac:dyDescent="0.3">
      <c r="A374" s="26" t="s">
        <v>296</v>
      </c>
      <c r="B374" s="14">
        <f t="shared" ref="B374:E377" si="69">B158+B183+B208+B234+B263+B288+B313+B339</f>
        <v>15000</v>
      </c>
      <c r="C374" s="14">
        <f t="shared" si="69"/>
        <v>0</v>
      </c>
      <c r="D374" s="14">
        <f t="shared" si="69"/>
        <v>0</v>
      </c>
      <c r="E374" s="14">
        <f t="shared" si="69"/>
        <v>0</v>
      </c>
    </row>
    <row r="375" spans="1:5" ht="15.75" thickBot="1" x14ac:dyDescent="0.3">
      <c r="A375" s="26" t="s">
        <v>320</v>
      </c>
      <c r="B375" s="14">
        <f t="shared" si="69"/>
        <v>0</v>
      </c>
      <c r="C375" s="14">
        <f t="shared" si="69"/>
        <v>0</v>
      </c>
      <c r="D375" s="14">
        <f t="shared" si="69"/>
        <v>0</v>
      </c>
      <c r="E375" s="14">
        <f t="shared" si="69"/>
        <v>0</v>
      </c>
    </row>
    <row r="376" spans="1:5" ht="15.75" thickBot="1" x14ac:dyDescent="0.3">
      <c r="A376" s="26" t="s">
        <v>312</v>
      </c>
      <c r="B376" s="14">
        <f t="shared" si="69"/>
        <v>0</v>
      </c>
      <c r="C376" s="14">
        <f t="shared" si="69"/>
        <v>0</v>
      </c>
      <c r="D376" s="14">
        <f t="shared" si="69"/>
        <v>0</v>
      </c>
      <c r="E376" s="14">
        <f t="shared" si="69"/>
        <v>0</v>
      </c>
    </row>
    <row r="377" spans="1:5" ht="15.75" thickBot="1" x14ac:dyDescent="0.3">
      <c r="A377" s="26" t="s">
        <v>313</v>
      </c>
      <c r="B377" s="14">
        <f t="shared" si="69"/>
        <v>0</v>
      </c>
      <c r="C377" s="14">
        <f t="shared" si="69"/>
        <v>0</v>
      </c>
      <c r="D377" s="14">
        <f t="shared" si="69"/>
        <v>0</v>
      </c>
      <c r="E377" s="14">
        <f t="shared" si="69"/>
        <v>0</v>
      </c>
    </row>
    <row r="378" spans="1:5" ht="15.75" thickBot="1" x14ac:dyDescent="0.3">
      <c r="A378" s="13" t="s">
        <v>60</v>
      </c>
      <c r="B378" s="36">
        <f>B379+B380+B381+B382</f>
        <v>100000</v>
      </c>
      <c r="C378" s="36">
        <f t="shared" ref="C378:E378" si="70">C379+C380+C381+C382</f>
        <v>100000</v>
      </c>
      <c r="D378" s="36">
        <f t="shared" si="70"/>
        <v>100000</v>
      </c>
      <c r="E378" s="36">
        <f t="shared" si="70"/>
        <v>100000</v>
      </c>
    </row>
    <row r="379" spans="1:5" ht="15.75" thickBot="1" x14ac:dyDescent="0.3">
      <c r="A379" s="26" t="s">
        <v>296</v>
      </c>
      <c r="B379" s="14">
        <f t="shared" ref="B379:E382" si="71">B163+B188+B213+B239+B268+B293+B318+B344</f>
        <v>100000</v>
      </c>
      <c r="C379" s="14">
        <f t="shared" si="71"/>
        <v>100000</v>
      </c>
      <c r="D379" s="14">
        <f t="shared" si="71"/>
        <v>100000</v>
      </c>
      <c r="E379" s="14">
        <f t="shared" si="71"/>
        <v>100000</v>
      </c>
    </row>
    <row r="380" spans="1:5" ht="15.75" thickBot="1" x14ac:dyDescent="0.3">
      <c r="A380" s="26" t="s">
        <v>320</v>
      </c>
      <c r="B380" s="14">
        <f t="shared" si="71"/>
        <v>0</v>
      </c>
      <c r="C380" s="14">
        <f t="shared" si="71"/>
        <v>0</v>
      </c>
      <c r="D380" s="14">
        <f t="shared" si="71"/>
        <v>0</v>
      </c>
      <c r="E380" s="14">
        <f t="shared" si="71"/>
        <v>0</v>
      </c>
    </row>
    <row r="381" spans="1:5" ht="15.75" thickBot="1" x14ac:dyDescent="0.3">
      <c r="A381" s="26" t="s">
        <v>312</v>
      </c>
      <c r="B381" s="14">
        <f t="shared" si="71"/>
        <v>0</v>
      </c>
      <c r="C381" s="14">
        <f t="shared" si="71"/>
        <v>0</v>
      </c>
      <c r="D381" s="14">
        <f t="shared" si="71"/>
        <v>0</v>
      </c>
      <c r="E381" s="14">
        <f t="shared" si="71"/>
        <v>0</v>
      </c>
    </row>
    <row r="382" spans="1:5" ht="15.75" thickBot="1" x14ac:dyDescent="0.3">
      <c r="A382" s="26" t="s">
        <v>313</v>
      </c>
      <c r="B382" s="14">
        <f t="shared" si="71"/>
        <v>0</v>
      </c>
      <c r="C382" s="14">
        <f t="shared" si="71"/>
        <v>0</v>
      </c>
      <c r="D382" s="14">
        <f t="shared" si="71"/>
        <v>0</v>
      </c>
      <c r="E382" s="14">
        <f t="shared" si="71"/>
        <v>0</v>
      </c>
    </row>
    <row r="383" spans="1:5" ht="15.75" thickBot="1" x14ac:dyDescent="0.3">
      <c r="A383" s="17" t="s">
        <v>32</v>
      </c>
      <c r="B383" s="18">
        <f>IF(B351-B350=0,0,"Error")</f>
        <v>0</v>
      </c>
      <c r="C383" s="18">
        <f>IF(C351-C350=0,0,"Error")</f>
        <v>0</v>
      </c>
      <c r="D383" s="18">
        <f>IF(D351-D350=0,0,"Error")</f>
        <v>0</v>
      </c>
      <c r="E383" s="18">
        <f>IF(E351-E350=0,0,"Error")</f>
        <v>0</v>
      </c>
    </row>
  </sheetData>
  <mergeCells count="86">
    <mergeCell ref="A1:E1"/>
    <mergeCell ref="A336:A337"/>
    <mergeCell ref="A2:E2"/>
    <mergeCell ref="A310:A311"/>
    <mergeCell ref="B323:E323"/>
    <mergeCell ref="B325:E325"/>
    <mergeCell ref="B326:E326"/>
    <mergeCell ref="A327:A328"/>
    <mergeCell ref="A335:E335"/>
    <mergeCell ref="A284:E284"/>
    <mergeCell ref="A285:A286"/>
    <mergeCell ref="B299:E299"/>
    <mergeCell ref="B300:E300"/>
    <mergeCell ref="A301:A302"/>
    <mergeCell ref="A309:E309"/>
    <mergeCell ref="A259:E259"/>
    <mergeCell ref="A260:A261"/>
    <mergeCell ref="D273:E273"/>
    <mergeCell ref="B274:E274"/>
    <mergeCell ref="B275:E275"/>
    <mergeCell ref="A276:A277"/>
    <mergeCell ref="D247:E247"/>
    <mergeCell ref="B248:E248"/>
    <mergeCell ref="B249:E249"/>
    <mergeCell ref="B250:E250"/>
    <mergeCell ref="A251:A252"/>
    <mergeCell ref="B246:E246"/>
    <mergeCell ref="A196:A197"/>
    <mergeCell ref="A204:E204"/>
    <mergeCell ref="A205:A206"/>
    <mergeCell ref="B218:E218"/>
    <mergeCell ref="B220:E220"/>
    <mergeCell ref="B221:E221"/>
    <mergeCell ref="A222:A223"/>
    <mergeCell ref="A230:E230"/>
    <mergeCell ref="A231:A232"/>
    <mergeCell ref="A244:E244"/>
    <mergeCell ref="A245:E245"/>
    <mergeCell ref="B195:E195"/>
    <mergeCell ref="B145:E145"/>
    <mergeCell ref="A146:A147"/>
    <mergeCell ref="A154:E154"/>
    <mergeCell ref="A155:A156"/>
    <mergeCell ref="D168:E168"/>
    <mergeCell ref="B169:E169"/>
    <mergeCell ref="B170:E170"/>
    <mergeCell ref="A171:A172"/>
    <mergeCell ref="A179:E179"/>
    <mergeCell ref="A180:A181"/>
    <mergeCell ref="B194:E194"/>
    <mergeCell ref="B143:E143"/>
    <mergeCell ref="B144:E144"/>
    <mergeCell ref="A77:A78"/>
    <mergeCell ref="B102:E102"/>
    <mergeCell ref="B103:E103"/>
    <mergeCell ref="B104:E104"/>
    <mergeCell ref="A105:A106"/>
    <mergeCell ref="A113:E113"/>
    <mergeCell ref="A114:A115"/>
    <mergeCell ref="A139:E139"/>
    <mergeCell ref="A140:E140"/>
    <mergeCell ref="B141:E141"/>
    <mergeCell ref="D142:E142"/>
    <mergeCell ref="A76:E76"/>
    <mergeCell ref="A27:E27"/>
    <mergeCell ref="B28:E28"/>
    <mergeCell ref="B29:E29"/>
    <mergeCell ref="B30:E30"/>
    <mergeCell ref="A31:A32"/>
    <mergeCell ref="A39:E39"/>
    <mergeCell ref="A40:A41"/>
    <mergeCell ref="B65:E65"/>
    <mergeCell ref="B66:E66"/>
    <mergeCell ref="B67:E67"/>
    <mergeCell ref="A68:A69"/>
    <mergeCell ref="A26:E26"/>
    <mergeCell ref="A3:E3"/>
    <mergeCell ref="B5:E5"/>
    <mergeCell ref="B6:E6"/>
    <mergeCell ref="B7:E7"/>
    <mergeCell ref="A8:E8"/>
    <mergeCell ref="A9:E11"/>
    <mergeCell ref="B12:E12"/>
    <mergeCell ref="A13:A14"/>
    <mergeCell ref="B18:E18"/>
    <mergeCell ref="A19:E19"/>
  </mergeCells>
  <pageMargins left="0.7" right="0.7" top="0.75" bottom="0.75" header="0.3" footer="0.3"/>
  <pageSetup scale="5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66"/>
  <sheetViews>
    <sheetView view="pageBreakPreview" zoomScale="60" zoomScaleNormal="124" workbookViewId="0">
      <selection activeCell="A2" sqref="A2:E2"/>
    </sheetView>
  </sheetViews>
  <sheetFormatPr defaultRowHeight="15" x14ac:dyDescent="0.25"/>
  <cols>
    <col min="1" max="1" width="23.140625" customWidth="1"/>
    <col min="2" max="2" width="16" customWidth="1"/>
    <col min="3" max="3" width="11" customWidth="1"/>
    <col min="4" max="4" width="14.140625" customWidth="1"/>
    <col min="5" max="5" width="16.85546875" customWidth="1"/>
  </cols>
  <sheetData>
    <row r="1" spans="1:6" ht="15.75" x14ac:dyDescent="0.25">
      <c r="A1" s="2604" t="s">
        <v>1678</v>
      </c>
      <c r="B1" s="2604"/>
      <c r="C1" s="2604"/>
      <c r="D1" s="2604"/>
      <c r="E1" s="2604"/>
    </row>
    <row r="2" spans="1:6" x14ac:dyDescent="0.25">
      <c r="A2" s="1503" t="s">
        <v>884</v>
      </c>
      <c r="B2" s="1503"/>
      <c r="C2" s="1503"/>
      <c r="D2" s="1503"/>
      <c r="E2" s="1503"/>
      <c r="F2" s="1"/>
    </row>
    <row r="3" spans="1:6" x14ac:dyDescent="0.25">
      <c r="A3" s="1504" t="s">
        <v>863</v>
      </c>
      <c r="B3" s="1504"/>
      <c r="C3" s="1504"/>
      <c r="D3" s="1504"/>
      <c r="E3" s="1504"/>
      <c r="F3" s="87"/>
    </row>
    <row r="4" spans="1:6" ht="15.75" thickBot="1" x14ac:dyDescent="0.3"/>
    <row r="5" spans="1:6" ht="26.25" thickBot="1" x14ac:dyDescent="0.3">
      <c r="A5" s="2" t="s">
        <v>0</v>
      </c>
      <c r="B5" s="1301" t="s">
        <v>195</v>
      </c>
      <c r="C5" s="1301"/>
      <c r="D5" s="1301"/>
      <c r="E5" s="1301"/>
    </row>
    <row r="6" spans="1:6" ht="15.75" thickBot="1" x14ac:dyDescent="0.3">
      <c r="A6" s="2" t="s">
        <v>1</v>
      </c>
      <c r="B6" s="1302" t="s">
        <v>1154</v>
      </c>
      <c r="C6" s="1303"/>
      <c r="D6" s="1303"/>
      <c r="E6" s="1304"/>
    </row>
    <row r="7" spans="1:6" ht="26.2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545" t="s">
        <v>1155</v>
      </c>
      <c r="B9" s="1546"/>
      <c r="C9" s="1546"/>
      <c r="D9" s="1546"/>
      <c r="E9" s="1547"/>
    </row>
    <row r="10" spans="1:6" ht="15.75" thickBot="1" x14ac:dyDescent="0.3">
      <c r="A10" s="1545"/>
      <c r="B10" s="1546"/>
      <c r="C10" s="1546"/>
      <c r="D10" s="1546"/>
      <c r="E10" s="1547"/>
    </row>
    <row r="11" spans="1:6" ht="15.75" thickBot="1" x14ac:dyDescent="0.3">
      <c r="A11" s="1545"/>
      <c r="B11" s="1546"/>
      <c r="C11" s="1546"/>
      <c r="D11" s="1546"/>
      <c r="E11" s="1547"/>
    </row>
    <row r="12" spans="1:6" ht="26.25" thickBot="1" x14ac:dyDescent="0.3">
      <c r="A12" s="3" t="s">
        <v>6</v>
      </c>
      <c r="B12" s="1317" t="s">
        <v>1156</v>
      </c>
      <c r="C12" s="1318"/>
      <c r="D12" s="1318"/>
      <c r="E12" s="1319"/>
    </row>
    <row r="13" spans="1:6" x14ac:dyDescent="0.25">
      <c r="A13" s="1381" t="s">
        <v>7</v>
      </c>
      <c r="B13" s="433">
        <v>2019</v>
      </c>
      <c r="C13" s="433">
        <v>2020</v>
      </c>
      <c r="D13" s="433">
        <v>2021</v>
      </c>
      <c r="E13" s="433">
        <v>2022</v>
      </c>
    </row>
    <row r="14" spans="1:6" ht="15.75" thickBot="1" x14ac:dyDescent="0.3">
      <c r="A14" s="1382"/>
      <c r="B14" s="757"/>
      <c r="C14" s="757"/>
      <c r="D14" s="757"/>
      <c r="E14" s="757"/>
    </row>
    <row r="15" spans="1:6" ht="22.5" customHeight="1" thickBot="1" x14ac:dyDescent="0.3">
      <c r="A15" s="421" t="s">
        <v>1157</v>
      </c>
      <c r="B15" s="758">
        <v>17</v>
      </c>
      <c r="C15" s="758">
        <v>135</v>
      </c>
      <c r="D15" s="758">
        <v>135</v>
      </c>
      <c r="E15" s="758">
        <v>135</v>
      </c>
    </row>
    <row r="16" spans="1:6" ht="24.75" thickBot="1" x14ac:dyDescent="0.3">
      <c r="A16" s="6" t="s">
        <v>10</v>
      </c>
      <c r="B16" s="1509" t="s">
        <v>1158</v>
      </c>
      <c r="C16" s="1510"/>
      <c r="D16" s="1510"/>
      <c r="E16" s="1511"/>
    </row>
    <row r="17" spans="1:5" ht="15.75" thickBot="1" x14ac:dyDescent="0.3">
      <c r="A17" s="1411" t="s">
        <v>11</v>
      </c>
      <c r="B17" s="1412"/>
      <c r="C17" s="1412"/>
      <c r="D17" s="1412"/>
      <c r="E17" s="1413"/>
    </row>
    <row r="18" spans="1:5" ht="23.25" thickBot="1" x14ac:dyDescent="0.3">
      <c r="A18" s="421" t="s">
        <v>1159</v>
      </c>
      <c r="B18" s="758">
        <v>17</v>
      </c>
      <c r="C18" s="758">
        <v>135</v>
      </c>
      <c r="D18" s="758">
        <v>135</v>
      </c>
      <c r="E18" s="758">
        <v>135</v>
      </c>
    </row>
    <row r="19" spans="1:5" ht="15.75" thickBot="1" x14ac:dyDescent="0.3">
      <c r="A19" s="1414" t="s">
        <v>12</v>
      </c>
      <c r="B19" s="1415"/>
      <c r="C19" s="1415"/>
      <c r="D19" s="1415"/>
      <c r="E19" s="1416"/>
    </row>
    <row r="20" spans="1:5" ht="15.75" thickBot="1" x14ac:dyDescent="0.3">
      <c r="A20" s="1322" t="s">
        <v>13</v>
      </c>
      <c r="B20" s="1323"/>
      <c r="C20" s="1323"/>
      <c r="D20" s="1323"/>
      <c r="E20" s="1324"/>
    </row>
    <row r="21" spans="1:5" ht="15.75" thickBot="1" x14ac:dyDescent="0.3">
      <c r="A21" s="7" t="s">
        <v>14</v>
      </c>
      <c r="B21" s="1417" t="s">
        <v>1160</v>
      </c>
      <c r="C21" s="1418"/>
      <c r="D21" s="1418"/>
      <c r="E21" s="1419"/>
    </row>
    <row r="22" spans="1:5" ht="22.5" customHeight="1" thickBot="1" x14ac:dyDescent="0.3">
      <c r="A22" s="5" t="s">
        <v>15</v>
      </c>
      <c r="B22" s="1411" t="s">
        <v>1161</v>
      </c>
      <c r="C22" s="1412"/>
      <c r="D22" s="1412"/>
      <c r="E22" s="1413"/>
    </row>
    <row r="23" spans="1:5" ht="15.75" thickBot="1" x14ac:dyDescent="0.3">
      <c r="A23" s="5" t="s">
        <v>16</v>
      </c>
      <c r="B23" s="1406" t="s">
        <v>1162</v>
      </c>
      <c r="C23" s="1407"/>
      <c r="D23" s="1407"/>
      <c r="E23" s="1408"/>
    </row>
    <row r="24" spans="1:5" x14ac:dyDescent="0.25">
      <c r="A24" s="1381"/>
      <c r="B24" s="8">
        <v>2019</v>
      </c>
      <c r="C24" s="8">
        <v>2020</v>
      </c>
      <c r="D24" s="8">
        <v>2021</v>
      </c>
      <c r="E24" s="8">
        <v>2022</v>
      </c>
    </row>
    <row r="25" spans="1:5" ht="15.75" thickBot="1" x14ac:dyDescent="0.3">
      <c r="A25" s="1382"/>
      <c r="B25" s="9" t="s">
        <v>8</v>
      </c>
      <c r="C25" s="9" t="s">
        <v>9</v>
      </c>
      <c r="D25" s="9" t="s">
        <v>9</v>
      </c>
      <c r="E25" s="9" t="s">
        <v>9</v>
      </c>
    </row>
    <row r="26" spans="1:5" ht="15.75" thickBot="1" x14ac:dyDescent="0.3">
      <c r="A26" s="5" t="s">
        <v>17</v>
      </c>
      <c r="B26" s="10">
        <v>17</v>
      </c>
      <c r="C26" s="10">
        <v>135</v>
      </c>
      <c r="D26" s="10">
        <v>135</v>
      </c>
      <c r="E26" s="10">
        <v>135</v>
      </c>
    </row>
    <row r="27" spans="1:5" ht="15.75" thickBot="1" x14ac:dyDescent="0.3">
      <c r="A27" s="5" t="s">
        <v>18</v>
      </c>
      <c r="B27" s="10">
        <v>76393</v>
      </c>
      <c r="C27" s="10">
        <v>76393</v>
      </c>
      <c r="D27" s="10">
        <v>76393</v>
      </c>
      <c r="E27" s="10">
        <v>76393</v>
      </c>
    </row>
    <row r="28" spans="1:5" ht="15.75" thickBot="1" x14ac:dyDescent="0.3">
      <c r="A28" s="5" t="s">
        <v>19</v>
      </c>
      <c r="B28" s="10">
        <f>B27/B26</f>
        <v>4493.7058823529414</v>
      </c>
      <c r="C28" s="10">
        <f t="shared" ref="C28:E28" si="0">C27/C26</f>
        <v>565.87407407407409</v>
      </c>
      <c r="D28" s="10">
        <f t="shared" si="0"/>
        <v>565.87407407407409</v>
      </c>
      <c r="E28" s="10">
        <f t="shared" si="0"/>
        <v>565.87407407407409</v>
      </c>
    </row>
    <row r="29" spans="1:5" ht="15.75" thickBot="1" x14ac:dyDescent="0.3">
      <c r="A29" s="5" t="s">
        <v>20</v>
      </c>
      <c r="B29" s="407" t="s">
        <v>21</v>
      </c>
      <c r="C29" s="11">
        <f>C26/B26-1</f>
        <v>6.9411764705882355</v>
      </c>
      <c r="D29" s="11">
        <f t="shared" ref="D29:E31" si="1">D26/C26-1</f>
        <v>0</v>
      </c>
      <c r="E29" s="11">
        <f t="shared" si="1"/>
        <v>0</v>
      </c>
    </row>
    <row r="30" spans="1:5" ht="15.75" thickBot="1" x14ac:dyDescent="0.3">
      <c r="A30" s="5" t="s">
        <v>22</v>
      </c>
      <c r="B30" s="407" t="s">
        <v>21</v>
      </c>
      <c r="C30" s="11">
        <f>C27/B27-1</f>
        <v>0</v>
      </c>
      <c r="D30" s="11">
        <f t="shared" si="1"/>
        <v>0</v>
      </c>
      <c r="E30" s="11">
        <f t="shared" si="1"/>
        <v>0</v>
      </c>
    </row>
    <row r="31" spans="1:5" ht="23.25" thickBot="1" x14ac:dyDescent="0.3">
      <c r="A31" s="5" t="s">
        <v>23</v>
      </c>
      <c r="B31" s="407" t="s">
        <v>21</v>
      </c>
      <c r="C31" s="11">
        <f>C28/B28-1</f>
        <v>-0.87407407407407411</v>
      </c>
      <c r="D31" s="11">
        <f t="shared" si="1"/>
        <v>0</v>
      </c>
      <c r="E31" s="11">
        <f t="shared" si="1"/>
        <v>0</v>
      </c>
    </row>
    <row r="32" spans="1:5" ht="15.75" thickBot="1" x14ac:dyDescent="0.3">
      <c r="A32" s="1378" t="s">
        <v>164</v>
      </c>
      <c r="B32" s="1379"/>
      <c r="C32" s="1379"/>
      <c r="D32" s="1379"/>
      <c r="E32" s="1380"/>
    </row>
    <row r="33" spans="1:5" x14ac:dyDescent="0.25">
      <c r="A33" s="1381"/>
      <c r="B33" s="8">
        <v>2019</v>
      </c>
      <c r="C33" s="8">
        <v>2020</v>
      </c>
      <c r="D33" s="8">
        <v>2021</v>
      </c>
      <c r="E33" s="8">
        <v>2022</v>
      </c>
    </row>
    <row r="34" spans="1:5" ht="15.75" thickBot="1" x14ac:dyDescent="0.3">
      <c r="A34" s="1382"/>
      <c r="B34" s="9" t="s">
        <v>8</v>
      </c>
      <c r="C34" s="9" t="s">
        <v>9</v>
      </c>
      <c r="D34" s="9" t="s">
        <v>9</v>
      </c>
      <c r="E34" s="9" t="s">
        <v>9</v>
      </c>
    </row>
    <row r="35" spans="1:5" ht="15.75" thickBot="1" x14ac:dyDescent="0.3">
      <c r="A35" s="13" t="s">
        <v>24</v>
      </c>
      <c r="B35" s="14">
        <v>37100</v>
      </c>
      <c r="C35" s="14">
        <v>38900</v>
      </c>
      <c r="D35" s="14">
        <v>38900</v>
      </c>
      <c r="E35" s="14">
        <v>38900</v>
      </c>
    </row>
    <row r="36" spans="1:5" ht="15.75" thickBot="1" x14ac:dyDescent="0.3">
      <c r="A36" s="26" t="s">
        <v>296</v>
      </c>
      <c r="B36" s="424">
        <v>37100</v>
      </c>
      <c r="C36" s="15">
        <v>38900</v>
      </c>
      <c r="D36" s="15">
        <v>38900</v>
      </c>
      <c r="E36" s="15">
        <v>38900</v>
      </c>
    </row>
    <row r="37" spans="1:5" ht="15.75" thickBot="1" x14ac:dyDescent="0.3">
      <c r="A37" s="26" t="s">
        <v>297</v>
      </c>
      <c r="B37" s="15"/>
      <c r="C37" s="15"/>
      <c r="D37" s="15"/>
      <c r="E37" s="15"/>
    </row>
    <row r="38" spans="1:5" ht="24.75" thickBot="1" x14ac:dyDescent="0.3">
      <c r="A38" s="13" t="s">
        <v>25</v>
      </c>
      <c r="B38" s="14">
        <v>6005</v>
      </c>
      <c r="C38" s="14">
        <v>6400</v>
      </c>
      <c r="D38" s="14">
        <v>6400</v>
      </c>
      <c r="E38" s="14">
        <v>6400</v>
      </c>
    </row>
    <row r="39" spans="1:5" ht="15.75" thickBot="1" x14ac:dyDescent="0.3">
      <c r="A39" s="26" t="s">
        <v>296</v>
      </c>
      <c r="B39" s="424">
        <v>6005</v>
      </c>
      <c r="C39" s="14">
        <v>6400</v>
      </c>
      <c r="D39" s="14">
        <v>6400</v>
      </c>
      <c r="E39" s="14">
        <v>6400</v>
      </c>
    </row>
    <row r="40" spans="1:5" ht="15.75" thickBot="1" x14ac:dyDescent="0.3">
      <c r="A40" s="26" t="s">
        <v>297</v>
      </c>
      <c r="B40" s="15"/>
      <c r="C40" s="14"/>
      <c r="D40" s="14"/>
      <c r="E40" s="14"/>
    </row>
    <row r="41" spans="1:5" ht="15.75" thickBot="1" x14ac:dyDescent="0.3">
      <c r="A41" s="13" t="s">
        <v>26</v>
      </c>
      <c r="B41" s="15">
        <v>33288</v>
      </c>
      <c r="C41" s="14">
        <v>31093</v>
      </c>
      <c r="D41" s="14">
        <v>31093</v>
      </c>
      <c r="E41" s="14">
        <v>31093</v>
      </c>
    </row>
    <row r="42" spans="1:5" ht="15.75" thickBot="1" x14ac:dyDescent="0.3">
      <c r="A42" s="26" t="s">
        <v>296</v>
      </c>
      <c r="B42" s="424">
        <v>33288</v>
      </c>
      <c r="C42" s="14">
        <v>31093</v>
      </c>
      <c r="D42" s="31">
        <v>31093</v>
      </c>
      <c r="E42" s="31">
        <v>31093</v>
      </c>
    </row>
    <row r="43" spans="1:5" ht="15.75" thickBot="1" x14ac:dyDescent="0.3">
      <c r="A43" s="26" t="s">
        <v>297</v>
      </c>
      <c r="B43" s="15"/>
      <c r="C43" s="14"/>
      <c r="D43" s="14"/>
      <c r="E43" s="14"/>
    </row>
    <row r="44" spans="1:5" ht="15.75" thickBot="1" x14ac:dyDescent="0.3">
      <c r="A44" s="13" t="s">
        <v>27</v>
      </c>
      <c r="B44" s="15"/>
      <c r="C44" s="14"/>
      <c r="D44" s="14"/>
      <c r="E44" s="14"/>
    </row>
    <row r="45" spans="1:5" ht="15.75" thickBot="1" x14ac:dyDescent="0.3">
      <c r="A45" s="26" t="s">
        <v>296</v>
      </c>
      <c r="B45" s="15"/>
      <c r="C45" s="14"/>
      <c r="D45" s="14"/>
      <c r="E45" s="14"/>
    </row>
    <row r="46" spans="1:5" ht="15.75" thickBot="1" x14ac:dyDescent="0.3">
      <c r="A46" s="26" t="s">
        <v>297</v>
      </c>
      <c r="B46" s="15"/>
      <c r="C46" s="14"/>
      <c r="D46" s="14"/>
      <c r="E46" s="14"/>
    </row>
    <row r="47" spans="1:5" ht="15.75" thickBot="1" x14ac:dyDescent="0.3">
      <c r="A47" s="13" t="s">
        <v>28</v>
      </c>
      <c r="B47" s="15"/>
      <c r="C47" s="14"/>
      <c r="D47" s="14"/>
      <c r="E47" s="14"/>
    </row>
    <row r="48" spans="1:5" ht="15.75" thickBot="1" x14ac:dyDescent="0.3">
      <c r="A48" s="26" t="s">
        <v>296</v>
      </c>
      <c r="B48" s="15"/>
      <c r="C48" s="14"/>
      <c r="D48" s="14"/>
      <c r="E48" s="14"/>
    </row>
    <row r="49" spans="1:5" ht="15.75" thickBot="1" x14ac:dyDescent="0.3">
      <c r="A49" s="26" t="s">
        <v>297</v>
      </c>
      <c r="B49" s="15"/>
      <c r="C49" s="14"/>
      <c r="D49" s="14"/>
      <c r="E49" s="14"/>
    </row>
    <row r="50" spans="1:5" ht="15.75" thickBot="1" x14ac:dyDescent="0.3">
      <c r="A50" s="13" t="s">
        <v>29</v>
      </c>
      <c r="B50" s="15">
        <f>B51+B52</f>
        <v>0</v>
      </c>
      <c r="C50" s="14">
        <f t="shared" ref="C50:E50" si="2">C51+C52</f>
        <v>0</v>
      </c>
      <c r="D50" s="14">
        <f t="shared" si="2"/>
        <v>0</v>
      </c>
      <c r="E50" s="14">
        <f t="shared" si="2"/>
        <v>0</v>
      </c>
    </row>
    <row r="51" spans="1:5" ht="15.75" thickBot="1" x14ac:dyDescent="0.3">
      <c r="A51" s="26" t="s">
        <v>296</v>
      </c>
      <c r="B51" s="424"/>
      <c r="C51" s="14">
        <v>0</v>
      </c>
      <c r="D51" s="31">
        <v>0</v>
      </c>
      <c r="E51" s="31">
        <v>0</v>
      </c>
    </row>
    <row r="52" spans="1:5" ht="15.75" thickBot="1" x14ac:dyDescent="0.3">
      <c r="A52" s="26" t="s">
        <v>297</v>
      </c>
      <c r="B52" s="15"/>
      <c r="C52" s="14"/>
      <c r="D52" s="14"/>
      <c r="E52" s="14"/>
    </row>
    <row r="53" spans="1:5" ht="24.75" thickBot="1" x14ac:dyDescent="0.3">
      <c r="A53" s="13" t="s">
        <v>30</v>
      </c>
      <c r="B53" s="15">
        <v>0</v>
      </c>
      <c r="C53" s="14">
        <v>0</v>
      </c>
      <c r="D53" s="14">
        <f>C53*1.03*0.99</f>
        <v>0</v>
      </c>
      <c r="E53" s="14">
        <f>D53*1.03*0.99</f>
        <v>0</v>
      </c>
    </row>
    <row r="54" spans="1:5" ht="15.75" thickBot="1" x14ac:dyDescent="0.3">
      <c r="A54" s="26" t="s">
        <v>296</v>
      </c>
      <c r="B54" s="15"/>
      <c r="C54" s="40"/>
      <c r="D54" s="40"/>
      <c r="E54" s="40"/>
    </row>
    <row r="55" spans="1:5" ht="15.75" thickBot="1" x14ac:dyDescent="0.3">
      <c r="A55" s="26" t="s">
        <v>297</v>
      </c>
      <c r="B55" s="15"/>
      <c r="C55" s="98"/>
      <c r="D55" s="40"/>
      <c r="E55" s="40"/>
    </row>
    <row r="56" spans="1:5" ht="15.75" thickBot="1" x14ac:dyDescent="0.3">
      <c r="A56" s="16" t="s">
        <v>31</v>
      </c>
      <c r="B56" s="15">
        <f>B53+B50+B47+B44+B41+B38+B35</f>
        <v>76393</v>
      </c>
      <c r="C56" s="15">
        <f>C53+C50+C47+C44+C41+C38+C35</f>
        <v>76393</v>
      </c>
      <c r="D56" s="15">
        <f t="shared" ref="D56:E56" si="3">D53+D50+D47+D44+D41+D38+D35</f>
        <v>76393</v>
      </c>
      <c r="E56" s="15">
        <f t="shared" si="3"/>
        <v>76393</v>
      </c>
    </row>
    <row r="57" spans="1:5" ht="15.75" thickBot="1" x14ac:dyDescent="0.3">
      <c r="A57" s="17" t="s">
        <v>32</v>
      </c>
      <c r="B57" s="18">
        <f>IF(B56-B27=0,0,"Error")</f>
        <v>0</v>
      </c>
      <c r="C57" s="18">
        <f>IF(C56-C27=0,0,"Error")</f>
        <v>0</v>
      </c>
      <c r="D57" s="18">
        <f>IF(D56-D27=0,0,"Error")</f>
        <v>0</v>
      </c>
      <c r="E57" s="18">
        <f>IF(E56-E27=0,0,"Error")</f>
        <v>0</v>
      </c>
    </row>
    <row r="58" spans="1:5" ht="23.25" hidden="1" thickBot="1" x14ac:dyDescent="0.3">
      <c r="A58" s="37" t="s">
        <v>344</v>
      </c>
      <c r="B58" s="1423"/>
      <c r="C58" s="1418"/>
      <c r="D58" s="1418"/>
      <c r="E58" s="1419"/>
    </row>
    <row r="59" spans="1:5" ht="15.75" hidden="1" thickBot="1" x14ac:dyDescent="0.3">
      <c r="A59" s="5" t="s">
        <v>15</v>
      </c>
      <c r="B59" s="1411"/>
      <c r="C59" s="1412"/>
      <c r="D59" s="1412"/>
      <c r="E59" s="1413"/>
    </row>
    <row r="60" spans="1:5" ht="15.75" hidden="1" thickBot="1" x14ac:dyDescent="0.3">
      <c r="A60" s="5" t="s">
        <v>16</v>
      </c>
      <c r="B60" s="1406"/>
      <c r="C60" s="1407"/>
      <c r="D60" s="1407"/>
      <c r="E60" s="1408"/>
    </row>
    <row r="61" spans="1:5" ht="15.75" hidden="1" thickBot="1" x14ac:dyDescent="0.3">
      <c r="A61" s="1381"/>
      <c r="B61" s="8">
        <v>2019</v>
      </c>
      <c r="C61" s="8">
        <v>2020</v>
      </c>
      <c r="D61" s="8">
        <v>2021</v>
      </c>
      <c r="E61" s="8">
        <v>2022</v>
      </c>
    </row>
    <row r="62" spans="1:5" ht="15.75" hidden="1" thickBot="1" x14ac:dyDescent="0.3">
      <c r="A62" s="1382"/>
      <c r="B62" s="9" t="s">
        <v>8</v>
      </c>
      <c r="C62" s="9" t="s">
        <v>9</v>
      </c>
      <c r="D62" s="9" t="s">
        <v>9</v>
      </c>
      <c r="E62" s="9" t="s">
        <v>9</v>
      </c>
    </row>
    <row r="63" spans="1:5" ht="15.75" hidden="1" thickBot="1" x14ac:dyDescent="0.3">
      <c r="A63" s="5" t="s">
        <v>17</v>
      </c>
      <c r="B63" s="5"/>
      <c r="C63" s="5"/>
      <c r="D63" s="5"/>
      <c r="E63" s="5"/>
    </row>
    <row r="64" spans="1:5" ht="15.75" hidden="1" thickBot="1" x14ac:dyDescent="0.3">
      <c r="A64" s="5" t="s">
        <v>18</v>
      </c>
      <c r="B64" s="10">
        <f>B93</f>
        <v>0</v>
      </c>
      <c r="C64" s="10">
        <f t="shared" ref="C64:E64" si="4">C93</f>
        <v>0</v>
      </c>
      <c r="D64" s="10">
        <f t="shared" si="4"/>
        <v>0</v>
      </c>
      <c r="E64" s="10">
        <f t="shared" si="4"/>
        <v>0</v>
      </c>
    </row>
    <row r="65" spans="1:5" ht="15.75" hidden="1" thickBot="1" x14ac:dyDescent="0.3">
      <c r="A65" s="5" t="s">
        <v>19</v>
      </c>
      <c r="B65" s="10" t="e">
        <f>B64/B63</f>
        <v>#DIV/0!</v>
      </c>
      <c r="C65" s="10" t="e">
        <f>C64/C63</f>
        <v>#DIV/0!</v>
      </c>
      <c r="D65" s="10" t="e">
        <f>D64/D63</f>
        <v>#DIV/0!</v>
      </c>
      <c r="E65" s="10" t="e">
        <f>E64/E63</f>
        <v>#DIV/0!</v>
      </c>
    </row>
    <row r="66" spans="1:5" ht="15.75" hidden="1" thickBot="1" x14ac:dyDescent="0.3">
      <c r="A66" s="5" t="s">
        <v>20</v>
      </c>
      <c r="B66" s="407"/>
      <c r="C66" s="11" t="e">
        <f>C63/B63-1</f>
        <v>#DIV/0!</v>
      </c>
      <c r="D66" s="11" t="e">
        <f>D63/C63-1</f>
        <v>#DIV/0!</v>
      </c>
      <c r="E66" s="11" t="e">
        <f>E63/D63-1</f>
        <v>#DIV/0!</v>
      </c>
    </row>
    <row r="67" spans="1:5" ht="15.75" hidden="1" thickBot="1" x14ac:dyDescent="0.3">
      <c r="A67" s="5" t="s">
        <v>22</v>
      </c>
      <c r="B67" s="407"/>
      <c r="C67" s="11" t="e">
        <f>C64/B64-1</f>
        <v>#DIV/0!</v>
      </c>
      <c r="D67" s="11" t="e">
        <f t="shared" ref="D67:E68" si="5">D64/C64-1</f>
        <v>#DIV/0!</v>
      </c>
      <c r="E67" s="11" t="e">
        <f t="shared" si="5"/>
        <v>#DIV/0!</v>
      </c>
    </row>
    <row r="68" spans="1:5" ht="23.25" hidden="1" thickBot="1" x14ac:dyDescent="0.3">
      <c r="A68" s="5" t="s">
        <v>23</v>
      </c>
      <c r="B68" s="407"/>
      <c r="C68" s="11" t="e">
        <f>C65/B65-1</f>
        <v>#DIV/0!</v>
      </c>
      <c r="D68" s="11" t="e">
        <f t="shared" si="5"/>
        <v>#DIV/0!</v>
      </c>
      <c r="E68" s="11" t="e">
        <f t="shared" si="5"/>
        <v>#DIV/0!</v>
      </c>
    </row>
    <row r="69" spans="1:5" ht="15.75" hidden="1" thickBot="1" x14ac:dyDescent="0.3">
      <c r="A69" s="1378" t="s">
        <v>224</v>
      </c>
      <c r="B69" s="1379"/>
      <c r="C69" s="1379"/>
      <c r="D69" s="1379"/>
      <c r="E69" s="1380"/>
    </row>
    <row r="70" spans="1:5" ht="15.75" hidden="1" thickBot="1" x14ac:dyDescent="0.3">
      <c r="A70" s="1381"/>
      <c r="B70" s="8">
        <v>2019</v>
      </c>
      <c r="C70" s="8">
        <v>2020</v>
      </c>
      <c r="D70" s="8">
        <v>2021</v>
      </c>
      <c r="E70" s="8">
        <v>2022</v>
      </c>
    </row>
    <row r="71" spans="1:5" ht="15.75" hidden="1" thickBot="1" x14ac:dyDescent="0.3">
      <c r="A71" s="1382"/>
      <c r="B71" s="9" t="s">
        <v>8</v>
      </c>
      <c r="C71" s="9" t="s">
        <v>9</v>
      </c>
      <c r="D71" s="9" t="s">
        <v>9</v>
      </c>
      <c r="E71" s="9" t="s">
        <v>9</v>
      </c>
    </row>
    <row r="72" spans="1:5" ht="15.75" hidden="1" thickBot="1" x14ac:dyDescent="0.3">
      <c r="A72" s="13" t="s">
        <v>24</v>
      </c>
      <c r="B72" s="14"/>
      <c r="C72" s="14"/>
      <c r="D72" s="14"/>
      <c r="E72" s="14"/>
    </row>
    <row r="73" spans="1:5" ht="15.75" hidden="1" thickBot="1" x14ac:dyDescent="0.3">
      <c r="A73" s="26" t="s">
        <v>296</v>
      </c>
      <c r="B73" s="15"/>
      <c r="C73" s="27"/>
      <c r="D73" s="27"/>
      <c r="E73" s="27"/>
    </row>
    <row r="74" spans="1:5" ht="15.75" hidden="1" thickBot="1" x14ac:dyDescent="0.3">
      <c r="A74" s="26" t="s">
        <v>297</v>
      </c>
      <c r="B74" s="15"/>
      <c r="C74" s="27"/>
      <c r="D74" s="27"/>
      <c r="E74" s="27"/>
    </row>
    <row r="75" spans="1:5" ht="24.75" hidden="1" thickBot="1" x14ac:dyDescent="0.3">
      <c r="A75" s="13" t="s">
        <v>25</v>
      </c>
      <c r="B75" s="14"/>
      <c r="C75" s="14"/>
      <c r="D75" s="14"/>
      <c r="E75" s="14"/>
    </row>
    <row r="76" spans="1:5" ht="15.75" hidden="1" thickBot="1" x14ac:dyDescent="0.3">
      <c r="A76" s="26" t="s">
        <v>296</v>
      </c>
      <c r="B76" s="15"/>
      <c r="C76" s="14"/>
      <c r="D76" s="14"/>
      <c r="E76" s="14"/>
    </row>
    <row r="77" spans="1:5" ht="15.75" hidden="1" thickBot="1" x14ac:dyDescent="0.3">
      <c r="A77" s="26" t="s">
        <v>297</v>
      </c>
      <c r="B77" s="15"/>
      <c r="C77" s="14"/>
      <c r="D77" s="14"/>
      <c r="E77" s="14"/>
    </row>
    <row r="78" spans="1:5" ht="15.75" hidden="1" thickBot="1" x14ac:dyDescent="0.3">
      <c r="A78" s="13" t="s">
        <v>26</v>
      </c>
      <c r="B78" s="15">
        <v>0</v>
      </c>
      <c r="C78" s="14">
        <v>0</v>
      </c>
      <c r="D78" s="14">
        <v>0</v>
      </c>
      <c r="E78" s="14">
        <v>0</v>
      </c>
    </row>
    <row r="79" spans="1:5" ht="15.75" hidden="1" thickBot="1" x14ac:dyDescent="0.3">
      <c r="A79" s="26" t="s">
        <v>296</v>
      </c>
      <c r="B79" s="15"/>
      <c r="C79" s="14"/>
      <c r="D79" s="14"/>
      <c r="E79" s="14"/>
    </row>
    <row r="80" spans="1:5" ht="15.75" hidden="1" thickBot="1" x14ac:dyDescent="0.3">
      <c r="A80" s="26" t="s">
        <v>297</v>
      </c>
      <c r="B80" s="15"/>
      <c r="C80" s="14"/>
      <c r="D80" s="14"/>
      <c r="E80" s="14"/>
    </row>
    <row r="81" spans="1:5" ht="15.75" hidden="1" thickBot="1" x14ac:dyDescent="0.3">
      <c r="A81" s="13" t="s">
        <v>27</v>
      </c>
      <c r="B81" s="15"/>
      <c r="C81" s="14"/>
      <c r="D81" s="14"/>
      <c r="E81" s="14"/>
    </row>
    <row r="82" spans="1:5" ht="15.75" hidden="1" thickBot="1" x14ac:dyDescent="0.3">
      <c r="A82" s="26" t="s">
        <v>296</v>
      </c>
      <c r="B82" s="15"/>
      <c r="C82" s="14"/>
      <c r="D82" s="14"/>
      <c r="E82" s="14"/>
    </row>
    <row r="83" spans="1:5" ht="15.75" hidden="1" thickBot="1" x14ac:dyDescent="0.3">
      <c r="A83" s="26" t="s">
        <v>297</v>
      </c>
      <c r="B83" s="15"/>
      <c r="C83" s="14"/>
      <c r="D83" s="14"/>
      <c r="E83" s="14"/>
    </row>
    <row r="84" spans="1:5" ht="15.75" hidden="1" thickBot="1" x14ac:dyDescent="0.3">
      <c r="A84" s="13" t="s">
        <v>28</v>
      </c>
      <c r="B84" s="15"/>
      <c r="C84" s="14"/>
      <c r="D84" s="14"/>
      <c r="E84" s="14"/>
    </row>
    <row r="85" spans="1:5" ht="15.75" hidden="1" thickBot="1" x14ac:dyDescent="0.3">
      <c r="A85" s="26" t="s">
        <v>296</v>
      </c>
      <c r="B85" s="15"/>
      <c r="C85" s="14"/>
      <c r="D85" s="14"/>
      <c r="E85" s="14"/>
    </row>
    <row r="86" spans="1:5" ht="15.75" hidden="1" thickBot="1" x14ac:dyDescent="0.3">
      <c r="A86" s="26" t="s">
        <v>297</v>
      </c>
      <c r="B86" s="15"/>
      <c r="C86" s="14"/>
      <c r="D86" s="14"/>
      <c r="E86" s="14"/>
    </row>
    <row r="87" spans="1:5" ht="15.75" hidden="1" thickBot="1" x14ac:dyDescent="0.3">
      <c r="A87" s="13" t="s">
        <v>29</v>
      </c>
      <c r="B87" s="15"/>
      <c r="C87" s="14"/>
      <c r="D87" s="14"/>
      <c r="E87" s="14"/>
    </row>
    <row r="88" spans="1:5" ht="15.75" hidden="1" thickBot="1" x14ac:dyDescent="0.3">
      <c r="A88" s="26" t="s">
        <v>296</v>
      </c>
      <c r="B88" s="15"/>
      <c r="C88" s="14"/>
      <c r="D88" s="14"/>
      <c r="E88" s="14"/>
    </row>
    <row r="89" spans="1:5" ht="15.75" hidden="1" thickBot="1" x14ac:dyDescent="0.3">
      <c r="A89" s="26" t="s">
        <v>297</v>
      </c>
      <c r="B89" s="15"/>
      <c r="C89" s="14"/>
      <c r="D89" s="14"/>
      <c r="E89" s="14"/>
    </row>
    <row r="90" spans="1:5" ht="24.75" hidden="1" thickBot="1" x14ac:dyDescent="0.3">
      <c r="A90" s="13" t="s">
        <v>30</v>
      </c>
      <c r="B90" s="15"/>
      <c r="C90" s="14"/>
      <c r="D90" s="14"/>
      <c r="E90" s="14"/>
    </row>
    <row r="91" spans="1:5" ht="15.75" hidden="1" thickBot="1" x14ac:dyDescent="0.3">
      <c r="A91" s="26" t="s">
        <v>296</v>
      </c>
      <c r="B91" s="15"/>
      <c r="C91" s="14"/>
      <c r="D91" s="14"/>
      <c r="E91" s="14"/>
    </row>
    <row r="92" spans="1:5" ht="15.75" hidden="1" thickBot="1" x14ac:dyDescent="0.3">
      <c r="A92" s="26" t="s">
        <v>297</v>
      </c>
      <c r="B92" s="15"/>
      <c r="C92" s="14"/>
      <c r="D92" s="14"/>
      <c r="E92" s="14"/>
    </row>
    <row r="93" spans="1:5" ht="15.75" hidden="1" thickBot="1" x14ac:dyDescent="0.3">
      <c r="A93" s="35" t="s">
        <v>53</v>
      </c>
      <c r="B93" s="15">
        <f>B90+B87+B84+B81+B78+B75+B72</f>
        <v>0</v>
      </c>
      <c r="C93" s="15">
        <f t="shared" ref="C93:E93" si="6">C90+C87+C84+C81+C78+C75+C72</f>
        <v>0</v>
      </c>
      <c r="D93" s="15">
        <f t="shared" si="6"/>
        <v>0</v>
      </c>
      <c r="E93" s="15">
        <f t="shared" si="6"/>
        <v>0</v>
      </c>
    </row>
    <row r="94" spans="1:5" ht="15.75" hidden="1" thickBot="1" x14ac:dyDescent="0.3">
      <c r="A94" s="17" t="s">
        <v>32</v>
      </c>
      <c r="B94" s="18">
        <f>IF(B93-B64=0,0,"Error")</f>
        <v>0</v>
      </c>
      <c r="C94" s="18">
        <f>IF(C93-C64=0,0,"Error")</f>
        <v>0</v>
      </c>
      <c r="D94" s="18">
        <f>IF(D93-D64=0,0,"Error")</f>
        <v>0</v>
      </c>
      <c r="E94" s="18">
        <f>IF(E93-E64=0,0,"Error")</f>
        <v>0</v>
      </c>
    </row>
    <row r="95" spans="1:5" ht="23.25" hidden="1" thickBot="1" x14ac:dyDescent="0.3">
      <c r="A95" s="37" t="s">
        <v>345</v>
      </c>
      <c r="B95" s="1423"/>
      <c r="C95" s="1418"/>
      <c r="D95" s="1418"/>
      <c r="E95" s="1419"/>
    </row>
    <row r="96" spans="1:5" ht="15.75" hidden="1" thickBot="1" x14ac:dyDescent="0.3">
      <c r="A96" s="5" t="s">
        <v>15</v>
      </c>
      <c r="B96" s="1411"/>
      <c r="C96" s="1412"/>
      <c r="D96" s="1412"/>
      <c r="E96" s="1413"/>
    </row>
    <row r="97" spans="1:5" ht="15.75" hidden="1" thickBot="1" x14ac:dyDescent="0.3">
      <c r="A97" s="5" t="s">
        <v>16</v>
      </c>
      <c r="B97" s="1406"/>
      <c r="C97" s="1407"/>
      <c r="D97" s="1407"/>
      <c r="E97" s="1408"/>
    </row>
    <row r="98" spans="1:5" ht="15.75" hidden="1" thickBot="1" x14ac:dyDescent="0.3">
      <c r="A98" s="1381"/>
      <c r="B98" s="8">
        <v>2019</v>
      </c>
      <c r="C98" s="8">
        <v>2020</v>
      </c>
      <c r="D98" s="8">
        <v>2021</v>
      </c>
      <c r="E98" s="8">
        <v>2022</v>
      </c>
    </row>
    <row r="99" spans="1:5" ht="15.75" hidden="1" thickBot="1" x14ac:dyDescent="0.3">
      <c r="A99" s="1382"/>
      <c r="B99" s="9" t="s">
        <v>8</v>
      </c>
      <c r="C99" s="9" t="s">
        <v>9</v>
      </c>
      <c r="D99" s="9" t="s">
        <v>9</v>
      </c>
      <c r="E99" s="9" t="s">
        <v>9</v>
      </c>
    </row>
    <row r="100" spans="1:5" ht="15.75" hidden="1" thickBot="1" x14ac:dyDescent="0.3">
      <c r="A100" s="5" t="s">
        <v>17</v>
      </c>
      <c r="B100" s="41"/>
      <c r="C100" s="41"/>
      <c r="D100" s="41"/>
      <c r="E100" s="41"/>
    </row>
    <row r="101" spans="1:5" ht="15.75" hidden="1" thickBot="1" x14ac:dyDescent="0.3">
      <c r="A101" s="5" t="s">
        <v>18</v>
      </c>
      <c r="B101" s="10">
        <f>B130</f>
        <v>0</v>
      </c>
      <c r="C101" s="10">
        <f t="shared" ref="C101:E101" si="7">C130</f>
        <v>0</v>
      </c>
      <c r="D101" s="10">
        <f t="shared" si="7"/>
        <v>0</v>
      </c>
      <c r="E101" s="10">
        <f t="shared" si="7"/>
        <v>0</v>
      </c>
    </row>
    <row r="102" spans="1:5" ht="15.75" hidden="1" thickBot="1" x14ac:dyDescent="0.3">
      <c r="A102" s="5" t="s">
        <v>19</v>
      </c>
      <c r="B102" s="10" t="e">
        <f>B101/B100</f>
        <v>#DIV/0!</v>
      </c>
      <c r="C102" s="10" t="e">
        <f>C101/C100</f>
        <v>#DIV/0!</v>
      </c>
      <c r="D102" s="10" t="e">
        <f>D101/D100</f>
        <v>#DIV/0!</v>
      </c>
      <c r="E102" s="10" t="e">
        <f>E101/E100</f>
        <v>#DIV/0!</v>
      </c>
    </row>
    <row r="103" spans="1:5" ht="15.75" hidden="1" thickBot="1" x14ac:dyDescent="0.3">
      <c r="A103" s="5" t="s">
        <v>20</v>
      </c>
      <c r="B103" s="407"/>
      <c r="C103" s="11" t="e">
        <f>C100/B100-1</f>
        <v>#DIV/0!</v>
      </c>
      <c r="D103" s="11" t="e">
        <f>D100/C100-1</f>
        <v>#DIV/0!</v>
      </c>
      <c r="E103" s="11" t="e">
        <f>E100/D100-1</f>
        <v>#DIV/0!</v>
      </c>
    </row>
    <row r="104" spans="1:5" ht="15.75" hidden="1" thickBot="1" x14ac:dyDescent="0.3">
      <c r="A104" s="5" t="s">
        <v>22</v>
      </c>
      <c r="B104" s="407"/>
      <c r="C104" s="11" t="e">
        <f>C101/B101-1</f>
        <v>#DIV/0!</v>
      </c>
      <c r="D104" s="11" t="e">
        <f t="shared" ref="D104:E105" si="8">D101/C101-1</f>
        <v>#DIV/0!</v>
      </c>
      <c r="E104" s="11" t="e">
        <f t="shared" si="8"/>
        <v>#DIV/0!</v>
      </c>
    </row>
    <row r="105" spans="1:5" ht="23.25" hidden="1" thickBot="1" x14ac:dyDescent="0.3">
      <c r="A105" s="5" t="s">
        <v>23</v>
      </c>
      <c r="B105" s="407"/>
      <c r="C105" s="11" t="e">
        <f>C102/B102-1</f>
        <v>#DIV/0!</v>
      </c>
      <c r="D105" s="11" t="e">
        <f t="shared" si="8"/>
        <v>#DIV/0!</v>
      </c>
      <c r="E105" s="11" t="e">
        <f t="shared" si="8"/>
        <v>#DIV/0!</v>
      </c>
    </row>
    <row r="106" spans="1:5" ht="15.75" hidden="1" thickBot="1" x14ac:dyDescent="0.3">
      <c r="A106" s="1378" t="s">
        <v>224</v>
      </c>
      <c r="B106" s="1379"/>
      <c r="C106" s="1379"/>
      <c r="D106" s="1379"/>
      <c r="E106" s="1380"/>
    </row>
    <row r="107" spans="1:5" ht="15.75" hidden="1" thickBot="1" x14ac:dyDescent="0.3">
      <c r="A107" s="1381"/>
      <c r="B107" s="8">
        <v>2019</v>
      </c>
      <c r="C107" s="8">
        <v>2020</v>
      </c>
      <c r="D107" s="8">
        <v>2021</v>
      </c>
      <c r="E107" s="8">
        <v>2022</v>
      </c>
    </row>
    <row r="108" spans="1:5" ht="15.75" hidden="1" thickBot="1" x14ac:dyDescent="0.3">
      <c r="A108" s="1382"/>
      <c r="B108" s="9" t="s">
        <v>8</v>
      </c>
      <c r="C108" s="9" t="s">
        <v>9</v>
      </c>
      <c r="D108" s="9" t="s">
        <v>9</v>
      </c>
      <c r="E108" s="9" t="s">
        <v>9</v>
      </c>
    </row>
    <row r="109" spans="1:5" ht="15.75" hidden="1" thickBot="1" x14ac:dyDescent="0.3">
      <c r="A109" s="13" t="s">
        <v>24</v>
      </c>
      <c r="B109" s="14"/>
      <c r="C109" s="14"/>
      <c r="D109" s="14"/>
      <c r="E109" s="14"/>
    </row>
    <row r="110" spans="1:5" ht="15.75" hidden="1" thickBot="1" x14ac:dyDescent="0.3">
      <c r="A110" s="26" t="s">
        <v>296</v>
      </c>
      <c r="B110" s="15"/>
      <c r="C110" s="27"/>
      <c r="D110" s="27"/>
      <c r="E110" s="27"/>
    </row>
    <row r="111" spans="1:5" ht="15.75" hidden="1" thickBot="1" x14ac:dyDescent="0.3">
      <c r="A111" s="26" t="s">
        <v>297</v>
      </c>
      <c r="B111" s="15"/>
      <c r="C111" s="27"/>
      <c r="D111" s="27"/>
      <c r="E111" s="27"/>
    </row>
    <row r="112" spans="1:5" ht="24.75" hidden="1" thickBot="1" x14ac:dyDescent="0.3">
      <c r="A112" s="13" t="s">
        <v>25</v>
      </c>
      <c r="B112" s="14"/>
      <c r="C112" s="14"/>
      <c r="D112" s="14"/>
      <c r="E112" s="14"/>
    </row>
    <row r="113" spans="1:5" ht="15.75" hidden="1" thickBot="1" x14ac:dyDescent="0.3">
      <c r="A113" s="26" t="s">
        <v>296</v>
      </c>
      <c r="B113" s="15"/>
      <c r="C113" s="14"/>
      <c r="D113" s="14"/>
      <c r="E113" s="14"/>
    </row>
    <row r="114" spans="1:5" ht="15.75" hidden="1" thickBot="1" x14ac:dyDescent="0.3">
      <c r="A114" s="26" t="s">
        <v>297</v>
      </c>
      <c r="B114" s="15"/>
      <c r="C114" s="14"/>
      <c r="D114" s="14"/>
      <c r="E114" s="14"/>
    </row>
    <row r="115" spans="1:5" ht="15.75" hidden="1" thickBot="1" x14ac:dyDescent="0.3">
      <c r="A115" s="13" t="s">
        <v>26</v>
      </c>
      <c r="B115" s="42">
        <v>0</v>
      </c>
      <c r="C115" s="43">
        <v>0</v>
      </c>
      <c r="D115" s="43">
        <v>0</v>
      </c>
      <c r="E115" s="43">
        <v>0</v>
      </c>
    </row>
    <row r="116" spans="1:5" ht="15.75" hidden="1" thickBot="1" x14ac:dyDescent="0.3">
      <c r="A116" s="26" t="s">
        <v>296</v>
      </c>
      <c r="B116" s="15"/>
      <c r="C116" s="14"/>
      <c r="D116" s="14"/>
      <c r="E116" s="14"/>
    </row>
    <row r="117" spans="1:5" ht="15.75" hidden="1" thickBot="1" x14ac:dyDescent="0.3">
      <c r="A117" s="26" t="s">
        <v>297</v>
      </c>
      <c r="B117" s="15"/>
      <c r="C117" s="14"/>
      <c r="D117" s="14"/>
      <c r="E117" s="14"/>
    </row>
    <row r="118" spans="1:5" ht="15.75" hidden="1" thickBot="1" x14ac:dyDescent="0.3">
      <c r="A118" s="13" t="s">
        <v>27</v>
      </c>
      <c r="B118" s="15"/>
      <c r="C118" s="14"/>
      <c r="D118" s="14"/>
      <c r="E118" s="14"/>
    </row>
    <row r="119" spans="1:5" ht="15.75" hidden="1" thickBot="1" x14ac:dyDescent="0.3">
      <c r="A119" s="26" t="s">
        <v>296</v>
      </c>
      <c r="B119" s="15"/>
      <c r="C119" s="14"/>
      <c r="D119" s="14"/>
      <c r="E119" s="14"/>
    </row>
    <row r="120" spans="1:5" ht="15.75" hidden="1" thickBot="1" x14ac:dyDescent="0.3">
      <c r="A120" s="26" t="s">
        <v>297</v>
      </c>
      <c r="B120" s="15"/>
      <c r="C120" s="14"/>
      <c r="D120" s="14"/>
      <c r="E120" s="14"/>
    </row>
    <row r="121" spans="1:5" ht="15.75" hidden="1" thickBot="1" x14ac:dyDescent="0.3">
      <c r="A121" s="13" t="s">
        <v>28</v>
      </c>
      <c r="B121" s="15"/>
      <c r="C121" s="14"/>
      <c r="D121" s="14"/>
      <c r="E121" s="14"/>
    </row>
    <row r="122" spans="1:5" ht="15.75" hidden="1" thickBot="1" x14ac:dyDescent="0.3">
      <c r="A122" s="26" t="s">
        <v>296</v>
      </c>
      <c r="B122" s="15"/>
      <c r="C122" s="14"/>
      <c r="D122" s="14"/>
      <c r="E122" s="14"/>
    </row>
    <row r="123" spans="1:5" ht="15.75" hidden="1" thickBot="1" x14ac:dyDescent="0.3">
      <c r="A123" s="26" t="s">
        <v>297</v>
      </c>
      <c r="B123" s="15"/>
      <c r="C123" s="14"/>
      <c r="D123" s="14"/>
      <c r="E123" s="14"/>
    </row>
    <row r="124" spans="1:5" ht="15.75" hidden="1" thickBot="1" x14ac:dyDescent="0.3">
      <c r="A124" s="13" t="s">
        <v>29</v>
      </c>
      <c r="B124" s="15">
        <v>0</v>
      </c>
      <c r="C124" s="14">
        <v>0</v>
      </c>
      <c r="D124" s="14">
        <v>0</v>
      </c>
      <c r="E124" s="14">
        <v>0</v>
      </c>
    </row>
    <row r="125" spans="1:5" ht="15.75" hidden="1" thickBot="1" x14ac:dyDescent="0.3">
      <c r="A125" s="26" t="s">
        <v>296</v>
      </c>
      <c r="B125" s="15"/>
      <c r="C125" s="14"/>
      <c r="D125" s="14"/>
      <c r="E125" s="14"/>
    </row>
    <row r="126" spans="1:5" ht="15.75" hidden="1" thickBot="1" x14ac:dyDescent="0.3">
      <c r="A126" s="26" t="s">
        <v>297</v>
      </c>
      <c r="B126" s="15"/>
      <c r="C126" s="14"/>
      <c r="D126" s="14"/>
      <c r="E126" s="14"/>
    </row>
    <row r="127" spans="1:5" ht="24.75" hidden="1" thickBot="1" x14ac:dyDescent="0.3">
      <c r="A127" s="13" t="s">
        <v>30</v>
      </c>
      <c r="B127" s="15"/>
      <c r="C127" s="14"/>
      <c r="D127" s="14"/>
      <c r="E127" s="14"/>
    </row>
    <row r="128" spans="1:5" ht="15.75" hidden="1" thickBot="1" x14ac:dyDescent="0.3">
      <c r="A128" s="26" t="s">
        <v>296</v>
      </c>
      <c r="B128" s="15"/>
      <c r="C128" s="14"/>
      <c r="D128" s="14"/>
      <c r="E128" s="14"/>
    </row>
    <row r="129" spans="1:5" ht="15.75" hidden="1" thickBot="1" x14ac:dyDescent="0.3">
      <c r="A129" s="26" t="s">
        <v>297</v>
      </c>
      <c r="B129" s="15"/>
      <c r="C129" s="14"/>
      <c r="D129" s="14"/>
      <c r="E129" s="14"/>
    </row>
    <row r="130" spans="1:5" ht="15.75" hidden="1" thickBot="1" x14ac:dyDescent="0.3">
      <c r="A130" s="35" t="s">
        <v>53</v>
      </c>
      <c r="B130" s="15">
        <f>B127+B124+B121+B118+B115+B112+B109</f>
        <v>0</v>
      </c>
      <c r="C130" s="15">
        <f t="shared" ref="C130:E130" si="9">C127+C124+C121+C118+C115+C112+C109</f>
        <v>0</v>
      </c>
      <c r="D130" s="15">
        <f t="shared" si="9"/>
        <v>0</v>
      </c>
      <c r="E130" s="15">
        <f t="shared" si="9"/>
        <v>0</v>
      </c>
    </row>
    <row r="131" spans="1:5" ht="15.75" hidden="1" thickBot="1" x14ac:dyDescent="0.3">
      <c r="A131" s="17" t="s">
        <v>32</v>
      </c>
      <c r="B131" s="18">
        <f>IF(B130-B101=0,0,"Error")</f>
        <v>0</v>
      </c>
      <c r="C131" s="18">
        <f>IF(C130-C101=0,0,"Error")</f>
        <v>0</v>
      </c>
      <c r="D131" s="18">
        <f>IF(D130-D101=0,0,"Error")</f>
        <v>0</v>
      </c>
      <c r="E131" s="18">
        <f>IF(E130-E101=0,0,"Error")</f>
        <v>0</v>
      </c>
    </row>
    <row r="132" spans="1:5" ht="15.75" thickBot="1" x14ac:dyDescent="0.3">
      <c r="A132" s="1322" t="s">
        <v>39</v>
      </c>
      <c r="B132" s="1323"/>
      <c r="C132" s="1323"/>
      <c r="D132" s="1323"/>
      <c r="E132" s="1324"/>
    </row>
    <row r="133" spans="1:5" ht="15.75" thickBot="1" x14ac:dyDescent="0.3">
      <c r="A133" s="1322" t="s">
        <v>40</v>
      </c>
      <c r="B133" s="1323"/>
      <c r="C133" s="1323"/>
      <c r="D133" s="1323"/>
      <c r="E133" s="1324"/>
    </row>
    <row r="134" spans="1:5" ht="23.25" thickBot="1" x14ac:dyDescent="0.3">
      <c r="A134" s="7" t="s">
        <v>56</v>
      </c>
      <c r="B134" s="1449" t="s">
        <v>1163</v>
      </c>
      <c r="C134" s="1518"/>
      <c r="D134" s="1450"/>
      <c r="E134" s="1451"/>
    </row>
    <row r="135" spans="1:5" ht="45.75" customHeight="1" thickBot="1" x14ac:dyDescent="0.3">
      <c r="A135" s="7" t="s">
        <v>82</v>
      </c>
      <c r="B135" s="47" t="s">
        <v>1164</v>
      </c>
      <c r="C135" s="101" t="s">
        <v>306</v>
      </c>
      <c r="D135" s="1429"/>
      <c r="E135" s="1430"/>
    </row>
    <row r="136" spans="1:5" ht="15.75" thickBot="1" x14ac:dyDescent="0.3">
      <c r="A136" s="112"/>
      <c r="B136" s="1427"/>
      <c r="C136" s="1431"/>
      <c r="D136" s="1429"/>
      <c r="E136" s="1430"/>
    </row>
    <row r="137" spans="1:5" ht="15.75" thickBot="1" x14ac:dyDescent="0.3">
      <c r="A137" s="5" t="s">
        <v>15</v>
      </c>
      <c r="B137" s="1411" t="s">
        <v>1165</v>
      </c>
      <c r="C137" s="1412"/>
      <c r="D137" s="1412"/>
      <c r="E137" s="1413"/>
    </row>
    <row r="138" spans="1:5" ht="15.75" thickBot="1" x14ac:dyDescent="0.3">
      <c r="A138" s="5" t="s">
        <v>16</v>
      </c>
      <c r="B138" s="1406"/>
      <c r="C138" s="1407"/>
      <c r="D138" s="1407"/>
      <c r="E138" s="1408"/>
    </row>
    <row r="139" spans="1:5" x14ac:dyDescent="0.25">
      <c r="A139" s="1381"/>
      <c r="B139" s="8">
        <v>2019</v>
      </c>
      <c r="C139" s="8">
        <v>2020</v>
      </c>
      <c r="D139" s="8">
        <v>2021</v>
      </c>
      <c r="E139" s="8">
        <v>2022</v>
      </c>
    </row>
    <row r="140" spans="1:5" ht="15.75" thickBot="1" x14ac:dyDescent="0.3">
      <c r="A140" s="1382"/>
      <c r="B140" s="9" t="s">
        <v>8</v>
      </c>
      <c r="C140" s="9" t="s">
        <v>9</v>
      </c>
      <c r="D140" s="9" t="s">
        <v>9</v>
      </c>
      <c r="E140" s="9" t="s">
        <v>9</v>
      </c>
    </row>
    <row r="141" spans="1:5" ht="15.75" thickBot="1" x14ac:dyDescent="0.3">
      <c r="A141" s="5" t="s">
        <v>17</v>
      </c>
      <c r="B141" s="10">
        <v>14</v>
      </c>
      <c r="C141" s="10">
        <v>10</v>
      </c>
      <c r="D141" s="10">
        <v>10</v>
      </c>
      <c r="E141" s="10">
        <v>19</v>
      </c>
    </row>
    <row r="142" spans="1:5" ht="15.75" thickBot="1" x14ac:dyDescent="0.3">
      <c r="A142" s="5" t="s">
        <v>18</v>
      </c>
      <c r="B142" s="10">
        <v>3000</v>
      </c>
      <c r="C142" s="10">
        <v>3000</v>
      </c>
      <c r="D142" s="10">
        <v>3000</v>
      </c>
      <c r="E142" s="10">
        <v>3000</v>
      </c>
    </row>
    <row r="143" spans="1:5" ht="15.75" thickBot="1" x14ac:dyDescent="0.3">
      <c r="A143" s="5" t="s">
        <v>19</v>
      </c>
      <c r="B143" s="10">
        <f>B142/B141</f>
        <v>214.28571428571428</v>
      </c>
      <c r="C143" s="10">
        <f>C142/C141</f>
        <v>300</v>
      </c>
      <c r="D143" s="10">
        <f>D142/D141</f>
        <v>300</v>
      </c>
      <c r="E143" s="10">
        <f t="shared" ref="E143" si="10">E142/E141</f>
        <v>157.89473684210526</v>
      </c>
    </row>
    <row r="144" spans="1:5" ht="15.75" thickBot="1" x14ac:dyDescent="0.3">
      <c r="A144" s="5" t="s">
        <v>20</v>
      </c>
      <c r="B144" s="407" t="s">
        <v>21</v>
      </c>
      <c r="C144" s="11">
        <f>C141/B141-1</f>
        <v>-0.2857142857142857</v>
      </c>
      <c r="D144" s="11">
        <f t="shared" ref="D144:E146" si="11">D141/C141-1</f>
        <v>0</v>
      </c>
      <c r="E144" s="11">
        <f t="shared" si="11"/>
        <v>0.89999999999999991</v>
      </c>
    </row>
    <row r="145" spans="1:5" ht="15.75" thickBot="1" x14ac:dyDescent="0.3">
      <c r="A145" s="5" t="s">
        <v>22</v>
      </c>
      <c r="B145" s="407" t="s">
        <v>21</v>
      </c>
      <c r="C145" s="11">
        <f>C142/B142-1</f>
        <v>0</v>
      </c>
      <c r="D145" s="11">
        <f t="shared" si="11"/>
        <v>0</v>
      </c>
      <c r="E145" s="11">
        <f t="shared" si="11"/>
        <v>0</v>
      </c>
    </row>
    <row r="146" spans="1:5" ht="23.25" thickBot="1" x14ac:dyDescent="0.3">
      <c r="A146" s="5" t="s">
        <v>23</v>
      </c>
      <c r="B146" s="407" t="s">
        <v>21</v>
      </c>
      <c r="C146" s="11">
        <f>C143/B143-1</f>
        <v>0.40000000000000013</v>
      </c>
      <c r="D146" s="11">
        <f t="shared" si="11"/>
        <v>0</v>
      </c>
      <c r="E146" s="11">
        <f t="shared" si="11"/>
        <v>-0.47368421052631582</v>
      </c>
    </row>
    <row r="147" spans="1:5" ht="15.75" thickBot="1" x14ac:dyDescent="0.3">
      <c r="A147" s="1378" t="s">
        <v>167</v>
      </c>
      <c r="B147" s="1379"/>
      <c r="C147" s="1379"/>
      <c r="D147" s="1379"/>
      <c r="E147" s="1380"/>
    </row>
    <row r="148" spans="1:5" x14ac:dyDescent="0.25">
      <c r="A148" s="1381"/>
      <c r="B148" s="8">
        <v>2019</v>
      </c>
      <c r="C148" s="8">
        <v>2020</v>
      </c>
      <c r="D148" s="8">
        <v>2021</v>
      </c>
      <c r="E148" s="8">
        <v>2022</v>
      </c>
    </row>
    <row r="149" spans="1:5" ht="15.75" thickBot="1" x14ac:dyDescent="0.3">
      <c r="A149" s="1382"/>
      <c r="B149" s="9" t="s">
        <v>8</v>
      </c>
      <c r="C149" s="9" t="s">
        <v>9</v>
      </c>
      <c r="D149" s="9" t="s">
        <v>9</v>
      </c>
      <c r="E149" s="9" t="s">
        <v>9</v>
      </c>
    </row>
    <row r="150" spans="1:5" ht="15.75" thickBot="1" x14ac:dyDescent="0.3">
      <c r="A150" s="13" t="s">
        <v>42</v>
      </c>
      <c r="B150" s="14">
        <f>B151+B152+B153+B154</f>
        <v>0</v>
      </c>
      <c r="C150" s="14">
        <f t="shared" ref="C150:E150" si="12">C151+C152+C153+C154</f>
        <v>0</v>
      </c>
      <c r="D150" s="14">
        <f t="shared" si="12"/>
        <v>0</v>
      </c>
      <c r="E150" s="14">
        <f t="shared" si="12"/>
        <v>0</v>
      </c>
    </row>
    <row r="151" spans="1:5" ht="15.75" thickBot="1" x14ac:dyDescent="0.3">
      <c r="A151" s="26" t="s">
        <v>296</v>
      </c>
      <c r="B151" s="14"/>
      <c r="C151" s="14"/>
      <c r="D151" s="14"/>
      <c r="E151" s="14"/>
    </row>
    <row r="152" spans="1:5" ht="15.75" thickBot="1" x14ac:dyDescent="0.3">
      <c r="A152" s="26" t="s">
        <v>311</v>
      </c>
      <c r="B152" s="14"/>
      <c r="C152" s="14"/>
      <c r="D152" s="14"/>
      <c r="E152" s="14"/>
    </row>
    <row r="153" spans="1:5" ht="15.75" thickBot="1" x14ac:dyDescent="0.3">
      <c r="A153" s="26" t="s">
        <v>312</v>
      </c>
      <c r="B153" s="14"/>
      <c r="C153" s="14"/>
      <c r="D153" s="14"/>
      <c r="E153" s="14"/>
    </row>
    <row r="154" spans="1:5" ht="15.75" thickBot="1" x14ac:dyDescent="0.3">
      <c r="A154" s="26" t="s">
        <v>313</v>
      </c>
      <c r="B154" s="14"/>
      <c r="C154" s="14"/>
      <c r="D154" s="14"/>
      <c r="E154" s="14"/>
    </row>
    <row r="155" spans="1:5" ht="15.75" thickBot="1" x14ac:dyDescent="0.3">
      <c r="A155" s="13" t="s">
        <v>43</v>
      </c>
      <c r="B155" s="15">
        <v>3000</v>
      </c>
      <c r="C155" s="15">
        <v>3000</v>
      </c>
      <c r="D155" s="15">
        <v>3000</v>
      </c>
      <c r="E155" s="15">
        <v>3000</v>
      </c>
    </row>
    <row r="156" spans="1:5" ht="15.75" thickBot="1" x14ac:dyDescent="0.3">
      <c r="A156" s="26" t="s">
        <v>296</v>
      </c>
      <c r="B156" s="15">
        <v>0</v>
      </c>
      <c r="C156" s="14">
        <v>0</v>
      </c>
      <c r="D156" s="14">
        <v>0</v>
      </c>
      <c r="E156" s="14"/>
    </row>
    <row r="157" spans="1:5" ht="15.75" thickBot="1" x14ac:dyDescent="0.3">
      <c r="A157" s="26" t="s">
        <v>311</v>
      </c>
      <c r="B157" s="15"/>
      <c r="C157" s="14"/>
      <c r="D157" s="14"/>
      <c r="E157" s="14"/>
    </row>
    <row r="158" spans="1:5" ht="15.75" thickBot="1" x14ac:dyDescent="0.3">
      <c r="A158" s="26" t="s">
        <v>312</v>
      </c>
      <c r="B158" s="15"/>
      <c r="C158" s="14"/>
      <c r="D158" s="14"/>
      <c r="E158" s="14"/>
    </row>
    <row r="159" spans="1:5" ht="15.75" thickBot="1" x14ac:dyDescent="0.3">
      <c r="A159" s="26" t="s">
        <v>313</v>
      </c>
      <c r="B159" s="15"/>
      <c r="C159" s="14"/>
      <c r="D159" s="14"/>
      <c r="E159" s="14"/>
    </row>
    <row r="160" spans="1:5" ht="15.75" thickBot="1" x14ac:dyDescent="0.3">
      <c r="A160" s="102" t="s">
        <v>31</v>
      </c>
      <c r="B160" s="15">
        <f>B150+B155</f>
        <v>3000</v>
      </c>
      <c r="C160" s="15">
        <f t="shared" ref="C160:E160" si="13">C150+C155</f>
        <v>3000</v>
      </c>
      <c r="D160" s="15">
        <f t="shared" si="13"/>
        <v>3000</v>
      </c>
      <c r="E160" s="15">
        <f t="shared" si="13"/>
        <v>3000</v>
      </c>
    </row>
    <row r="161" spans="1:5" ht="23.25" hidden="1" thickBot="1" x14ac:dyDescent="0.3">
      <c r="A161" s="5" t="s">
        <v>23</v>
      </c>
      <c r="B161" s="407" t="s">
        <v>21</v>
      </c>
      <c r="C161" s="11" t="e">
        <f>#REF!/#REF!-1</f>
        <v>#REF!</v>
      </c>
      <c r="D161" s="11" t="e">
        <f>#REF!/#REF!-1</f>
        <v>#REF!</v>
      </c>
      <c r="E161" s="11" t="e">
        <f>#REF!/#REF!-1</f>
        <v>#REF!</v>
      </c>
    </row>
    <row r="162" spans="1:5" ht="15.75" hidden="1" thickBot="1" x14ac:dyDescent="0.3">
      <c r="A162" s="1378" t="s">
        <v>227</v>
      </c>
      <c r="B162" s="1379"/>
      <c r="C162" s="1379"/>
      <c r="D162" s="1379"/>
      <c r="E162" s="1380"/>
    </row>
    <row r="163" spans="1:5" hidden="1" x14ac:dyDescent="0.25">
      <c r="A163" s="1381"/>
      <c r="B163" s="8">
        <v>2019</v>
      </c>
      <c r="C163" s="8">
        <v>2020</v>
      </c>
      <c r="D163" s="8">
        <v>2021</v>
      </c>
      <c r="E163" s="8">
        <v>2022</v>
      </c>
    </row>
    <row r="164" spans="1:5" ht="15.75" hidden="1" thickBot="1" x14ac:dyDescent="0.3">
      <c r="A164" s="1382"/>
      <c r="B164" s="9" t="s">
        <v>8</v>
      </c>
      <c r="C164" s="9" t="s">
        <v>9</v>
      </c>
      <c r="D164" s="9" t="s">
        <v>9</v>
      </c>
      <c r="E164" s="9" t="s">
        <v>9</v>
      </c>
    </row>
    <row r="165" spans="1:5" ht="15.75" hidden="1" thickBot="1" x14ac:dyDescent="0.3">
      <c r="A165" s="13" t="s">
        <v>42</v>
      </c>
      <c r="B165" s="14">
        <f>B166+B167+B168+B169</f>
        <v>0</v>
      </c>
      <c r="C165" s="14">
        <f t="shared" ref="C165:E165" si="14">C166+C167+C168+C169</f>
        <v>0</v>
      </c>
      <c r="D165" s="14">
        <f t="shared" si="14"/>
        <v>0</v>
      </c>
      <c r="E165" s="14">
        <f t="shared" si="14"/>
        <v>0</v>
      </c>
    </row>
    <row r="166" spans="1:5" ht="15.75" hidden="1" thickBot="1" x14ac:dyDescent="0.3">
      <c r="A166" s="26" t="s">
        <v>296</v>
      </c>
      <c r="B166" s="14"/>
      <c r="C166" s="14"/>
      <c r="D166" s="14"/>
      <c r="E166" s="14"/>
    </row>
    <row r="167" spans="1:5" ht="15.75" hidden="1" thickBot="1" x14ac:dyDescent="0.3">
      <c r="A167" s="26" t="s">
        <v>311</v>
      </c>
      <c r="B167" s="14"/>
      <c r="C167" s="14"/>
      <c r="D167" s="14"/>
      <c r="E167" s="14"/>
    </row>
    <row r="168" spans="1:5" ht="15.75" hidden="1" thickBot="1" x14ac:dyDescent="0.3">
      <c r="A168" s="26" t="s">
        <v>312</v>
      </c>
      <c r="B168" s="14"/>
      <c r="C168" s="14"/>
      <c r="D168" s="14"/>
      <c r="E168" s="14"/>
    </row>
    <row r="169" spans="1:5" ht="15.75" hidden="1" thickBot="1" x14ac:dyDescent="0.3">
      <c r="A169" s="26" t="s">
        <v>313</v>
      </c>
      <c r="B169" s="14"/>
      <c r="C169" s="14"/>
      <c r="D169" s="14"/>
      <c r="E169" s="14"/>
    </row>
    <row r="170" spans="1:5" ht="15.75" hidden="1" thickBot="1" x14ac:dyDescent="0.3">
      <c r="A170" s="13" t="s">
        <v>43</v>
      </c>
      <c r="B170" s="15"/>
      <c r="C170" s="15"/>
      <c r="D170" s="15"/>
      <c r="E170" s="15"/>
    </row>
    <row r="171" spans="1:5" ht="15.75" hidden="1" thickBot="1" x14ac:dyDescent="0.3">
      <c r="A171" s="26" t="s">
        <v>296</v>
      </c>
      <c r="B171" s="15"/>
      <c r="C171" s="31">
        <v>0</v>
      </c>
      <c r="D171" s="14"/>
      <c r="E171" s="14"/>
    </row>
    <row r="172" spans="1:5" ht="15.75" hidden="1" thickBot="1" x14ac:dyDescent="0.3">
      <c r="A172" s="26" t="s">
        <v>311</v>
      </c>
      <c r="B172" s="15"/>
      <c r="C172" s="14"/>
      <c r="D172" s="14"/>
      <c r="E172" s="14"/>
    </row>
    <row r="173" spans="1:5" ht="15.75" hidden="1" thickBot="1" x14ac:dyDescent="0.3">
      <c r="A173" s="26" t="s">
        <v>312</v>
      </c>
      <c r="B173" s="15"/>
      <c r="C173" s="14"/>
      <c r="D173" s="14"/>
      <c r="E173" s="14"/>
    </row>
    <row r="174" spans="1:5" ht="15.75" hidden="1" thickBot="1" x14ac:dyDescent="0.3">
      <c r="A174" s="26" t="s">
        <v>313</v>
      </c>
      <c r="B174" s="15"/>
      <c r="C174" s="14"/>
      <c r="D174" s="14"/>
      <c r="E174" s="14"/>
    </row>
    <row r="175" spans="1:5" ht="15.75" hidden="1" thickBot="1" x14ac:dyDescent="0.3">
      <c r="A175" s="102" t="s">
        <v>315</v>
      </c>
      <c r="B175" s="15">
        <f>B165+B170</f>
        <v>0</v>
      </c>
      <c r="C175" s="15">
        <f>C165+C170</f>
        <v>0</v>
      </c>
      <c r="D175" s="15">
        <f>D165+D170</f>
        <v>0</v>
      </c>
      <c r="E175" s="15">
        <f>E165+E170</f>
        <v>0</v>
      </c>
    </row>
    <row r="176" spans="1:5" ht="45.75" hidden="1" thickBot="1" x14ac:dyDescent="0.3">
      <c r="A176" s="7" t="s">
        <v>74</v>
      </c>
      <c r="B176" s="105"/>
      <c r="C176" s="103" t="s">
        <v>306</v>
      </c>
      <c r="D176" s="106"/>
      <c r="E176" s="107"/>
    </row>
    <row r="177" spans="1:5" ht="15.75" hidden="1" thickBot="1" x14ac:dyDescent="0.3">
      <c r="A177" s="5" t="s">
        <v>15</v>
      </c>
      <c r="B177" s="1411"/>
      <c r="C177" s="1412"/>
      <c r="D177" s="1412"/>
      <c r="E177" s="1413"/>
    </row>
    <row r="178" spans="1:5" ht="15.75" hidden="1" thickBot="1" x14ac:dyDescent="0.3">
      <c r="A178" s="5" t="s">
        <v>16</v>
      </c>
      <c r="B178" s="1406"/>
      <c r="C178" s="1407"/>
      <c r="D178" s="1407"/>
      <c r="E178" s="1408"/>
    </row>
    <row r="179" spans="1:5" hidden="1" x14ac:dyDescent="0.25">
      <c r="A179" s="1381"/>
      <c r="B179" s="8">
        <v>2019</v>
      </c>
      <c r="C179" s="8">
        <v>2020</v>
      </c>
      <c r="D179" s="8">
        <v>2021</v>
      </c>
      <c r="E179" s="8">
        <v>2022</v>
      </c>
    </row>
    <row r="180" spans="1:5" ht="15.75" hidden="1" thickBot="1" x14ac:dyDescent="0.3">
      <c r="A180" s="1382"/>
      <c r="B180" s="9" t="s">
        <v>8</v>
      </c>
      <c r="C180" s="9" t="s">
        <v>9</v>
      </c>
      <c r="D180" s="9" t="s">
        <v>9</v>
      </c>
      <c r="E180" s="9" t="s">
        <v>9</v>
      </c>
    </row>
    <row r="181" spans="1:5" ht="15.75" hidden="1" thickBot="1" x14ac:dyDescent="0.3">
      <c r="A181" s="5" t="s">
        <v>17</v>
      </c>
      <c r="B181" s="5"/>
      <c r="C181" s="5"/>
      <c r="D181" s="5"/>
      <c r="E181" s="5"/>
    </row>
    <row r="182" spans="1:5" ht="15.75" hidden="1" thickBot="1" x14ac:dyDescent="0.3">
      <c r="A182" s="5" t="s">
        <v>18</v>
      </c>
      <c r="B182" s="10">
        <f>B200</f>
        <v>0</v>
      </c>
      <c r="C182" s="10">
        <f t="shared" ref="C182:E182" si="15">C200</f>
        <v>0</v>
      </c>
      <c r="D182" s="10">
        <f t="shared" si="15"/>
        <v>0</v>
      </c>
      <c r="E182" s="10">
        <f t="shared" si="15"/>
        <v>0</v>
      </c>
    </row>
    <row r="183" spans="1:5" ht="15.75" hidden="1" thickBot="1" x14ac:dyDescent="0.3">
      <c r="A183" s="5" t="s">
        <v>19</v>
      </c>
      <c r="B183" s="10" t="e">
        <f>B182/B181</f>
        <v>#DIV/0!</v>
      </c>
      <c r="C183" s="10" t="e">
        <f>C182/C181</f>
        <v>#DIV/0!</v>
      </c>
      <c r="D183" s="10" t="e">
        <f>D182/D181</f>
        <v>#DIV/0!</v>
      </c>
      <c r="E183" s="10" t="e">
        <f>E182/E181</f>
        <v>#DIV/0!</v>
      </c>
    </row>
    <row r="184" spans="1:5" ht="15.75" hidden="1" thickBot="1" x14ac:dyDescent="0.3">
      <c r="A184" s="5" t="s">
        <v>20</v>
      </c>
      <c r="B184" s="407" t="s">
        <v>21</v>
      </c>
      <c r="C184" s="11" t="e">
        <f t="shared" ref="C184:E186" si="16">C181/B181-1</f>
        <v>#DIV/0!</v>
      </c>
      <c r="D184" s="11" t="e">
        <f t="shared" si="16"/>
        <v>#DIV/0!</v>
      </c>
      <c r="E184" s="11" t="e">
        <f t="shared" si="16"/>
        <v>#DIV/0!</v>
      </c>
    </row>
    <row r="185" spans="1:5" ht="15.75" hidden="1" thickBot="1" x14ac:dyDescent="0.3">
      <c r="A185" s="5" t="s">
        <v>22</v>
      </c>
      <c r="B185" s="407" t="s">
        <v>21</v>
      </c>
      <c r="C185" s="11" t="e">
        <f t="shared" si="16"/>
        <v>#DIV/0!</v>
      </c>
      <c r="D185" s="11" t="e">
        <f t="shared" si="16"/>
        <v>#DIV/0!</v>
      </c>
      <c r="E185" s="11" t="e">
        <f t="shared" si="16"/>
        <v>#DIV/0!</v>
      </c>
    </row>
    <row r="186" spans="1:5" ht="23.25" hidden="1" thickBot="1" x14ac:dyDescent="0.3">
      <c r="A186" s="5" t="s">
        <v>23</v>
      </c>
      <c r="B186" s="407" t="s">
        <v>21</v>
      </c>
      <c r="C186" s="11" t="e">
        <f t="shared" si="16"/>
        <v>#DIV/0!</v>
      </c>
      <c r="D186" s="11" t="e">
        <f t="shared" si="16"/>
        <v>#DIV/0!</v>
      </c>
      <c r="E186" s="11" t="e">
        <f t="shared" si="16"/>
        <v>#DIV/0!</v>
      </c>
    </row>
    <row r="187" spans="1:5" ht="15.75" hidden="1" thickBot="1" x14ac:dyDescent="0.3">
      <c r="A187" s="1378" t="s">
        <v>335</v>
      </c>
      <c r="B187" s="1379"/>
      <c r="C187" s="1379"/>
      <c r="D187" s="1379"/>
      <c r="E187" s="1380"/>
    </row>
    <row r="188" spans="1:5" hidden="1" x14ac:dyDescent="0.25">
      <c r="A188" s="406"/>
      <c r="B188" s="8">
        <v>2019</v>
      </c>
      <c r="C188" s="8">
        <v>2020</v>
      </c>
      <c r="D188" s="8">
        <v>2021</v>
      </c>
      <c r="E188" s="8">
        <v>2022</v>
      </c>
    </row>
    <row r="189" spans="1:5" ht="15.75" hidden="1" thickBot="1" x14ac:dyDescent="0.3">
      <c r="A189" s="407"/>
      <c r="B189" s="9" t="s">
        <v>8</v>
      </c>
      <c r="C189" s="9" t="s">
        <v>9</v>
      </c>
      <c r="D189" s="9" t="s">
        <v>9</v>
      </c>
      <c r="E189" s="9" t="s">
        <v>9</v>
      </c>
    </row>
    <row r="190" spans="1:5" ht="15.75" hidden="1" thickBot="1" x14ac:dyDescent="0.3">
      <c r="A190" s="13" t="s">
        <v>42</v>
      </c>
      <c r="B190" s="14">
        <f>B191+B192+B193+B194</f>
        <v>0</v>
      </c>
      <c r="C190" s="14">
        <f t="shared" ref="C190:E190" si="17">C191+C192+C193+C194</f>
        <v>0</v>
      </c>
      <c r="D190" s="14">
        <f t="shared" si="17"/>
        <v>0</v>
      </c>
      <c r="E190" s="14">
        <f t="shared" si="17"/>
        <v>0</v>
      </c>
    </row>
    <row r="191" spans="1:5" ht="15.75" hidden="1" thickBot="1" x14ac:dyDescent="0.3">
      <c r="A191" s="26" t="s">
        <v>296</v>
      </c>
      <c r="B191" s="14"/>
      <c r="C191" s="14"/>
      <c r="D191" s="14"/>
      <c r="E191" s="14"/>
    </row>
    <row r="192" spans="1:5" ht="15.75" hidden="1" thickBot="1" x14ac:dyDescent="0.3">
      <c r="A192" s="26" t="s">
        <v>311</v>
      </c>
      <c r="B192" s="14"/>
      <c r="C192" s="14"/>
      <c r="D192" s="14"/>
      <c r="E192" s="14"/>
    </row>
    <row r="193" spans="1:5" ht="15.75" hidden="1" thickBot="1" x14ac:dyDescent="0.3">
      <c r="A193" s="26" t="s">
        <v>312</v>
      </c>
      <c r="B193" s="14"/>
      <c r="C193" s="14"/>
      <c r="D193" s="14"/>
      <c r="E193" s="14"/>
    </row>
    <row r="194" spans="1:5" ht="15.75" hidden="1" thickBot="1" x14ac:dyDescent="0.3">
      <c r="A194" s="26" t="s">
        <v>313</v>
      </c>
      <c r="B194" s="14"/>
      <c r="C194" s="14"/>
      <c r="D194" s="14"/>
      <c r="E194" s="14"/>
    </row>
    <row r="195" spans="1:5" ht="15.75" hidden="1" thickBot="1" x14ac:dyDescent="0.3">
      <c r="A195" s="13" t="s">
        <v>43</v>
      </c>
      <c r="B195" s="15">
        <f>B196+B197+B198+B199</f>
        <v>0</v>
      </c>
      <c r="C195" s="15">
        <f t="shared" ref="C195:E195" si="18">C196+C197+C198+C199</f>
        <v>0</v>
      </c>
      <c r="D195" s="15">
        <f t="shared" si="18"/>
        <v>0</v>
      </c>
      <c r="E195" s="15">
        <f t="shared" si="18"/>
        <v>0</v>
      </c>
    </row>
    <row r="196" spans="1:5" ht="15.75" hidden="1" thickBot="1" x14ac:dyDescent="0.3">
      <c r="A196" s="26" t="s">
        <v>296</v>
      </c>
      <c r="B196" s="15"/>
      <c r="C196" s="14"/>
      <c r="D196" s="14"/>
      <c r="E196" s="14"/>
    </row>
    <row r="197" spans="1:5" ht="15.75" hidden="1" thickBot="1" x14ac:dyDescent="0.3">
      <c r="A197" s="26" t="s">
        <v>311</v>
      </c>
      <c r="B197" s="15"/>
      <c r="C197" s="14"/>
      <c r="D197" s="14"/>
      <c r="E197" s="14"/>
    </row>
    <row r="198" spans="1:5" ht="15.75" hidden="1" thickBot="1" x14ac:dyDescent="0.3">
      <c r="A198" s="26" t="s">
        <v>312</v>
      </c>
      <c r="B198" s="15"/>
      <c r="C198" s="14"/>
      <c r="D198" s="14"/>
      <c r="E198" s="14"/>
    </row>
    <row r="199" spans="1:5" ht="15.75" hidden="1" thickBot="1" x14ac:dyDescent="0.3">
      <c r="A199" s="26" t="s">
        <v>313</v>
      </c>
      <c r="B199" s="15"/>
      <c r="C199" s="14"/>
      <c r="D199" s="14"/>
      <c r="E199" s="14"/>
    </row>
    <row r="200" spans="1:5" ht="15.75" hidden="1" thickBot="1" x14ac:dyDescent="0.3">
      <c r="A200" s="16" t="s">
        <v>336</v>
      </c>
      <c r="B200" s="15">
        <f>B190+B195</f>
        <v>0</v>
      </c>
      <c r="C200" s="15">
        <f>C190+C195</f>
        <v>0</v>
      </c>
      <c r="D200" s="15">
        <f>D190+D195</f>
        <v>0</v>
      </c>
      <c r="E200" s="15">
        <f>E190+E195</f>
        <v>0</v>
      </c>
    </row>
    <row r="201" spans="1:5" ht="15.75" hidden="1" thickBot="1" x14ac:dyDescent="0.3">
      <c r="A201" s="108" t="s">
        <v>45</v>
      </c>
      <c r="B201" s="417"/>
      <c r="C201" s="418"/>
      <c r="D201" s="418"/>
      <c r="E201" s="419"/>
    </row>
    <row r="202" spans="1:5" ht="45.75" hidden="1" thickBot="1" x14ac:dyDescent="0.3">
      <c r="A202" s="7" t="s">
        <v>179</v>
      </c>
      <c r="B202" s="105"/>
      <c r="C202" s="103" t="s">
        <v>306</v>
      </c>
      <c r="D202" s="106"/>
      <c r="E202" s="107"/>
    </row>
    <row r="203" spans="1:5" ht="15.75" hidden="1" thickBot="1" x14ac:dyDescent="0.3">
      <c r="A203" s="5" t="s">
        <v>15</v>
      </c>
      <c r="B203" s="1411"/>
      <c r="C203" s="1412"/>
      <c r="D203" s="1412"/>
      <c r="E203" s="1413"/>
    </row>
    <row r="204" spans="1:5" ht="15.75" hidden="1" thickBot="1" x14ac:dyDescent="0.3">
      <c r="A204" s="5" t="s">
        <v>16</v>
      </c>
      <c r="B204" s="1551"/>
      <c r="C204" s="1557"/>
      <c r="D204" s="1557"/>
      <c r="E204" s="1558"/>
    </row>
    <row r="205" spans="1:5" hidden="1" x14ac:dyDescent="0.25">
      <c r="A205" s="406"/>
      <c r="B205" s="8">
        <v>2019</v>
      </c>
      <c r="C205" s="8">
        <v>2020</v>
      </c>
      <c r="D205" s="8">
        <v>2021</v>
      </c>
      <c r="E205" s="8">
        <v>2022</v>
      </c>
    </row>
    <row r="206" spans="1:5" ht="15.75" hidden="1" thickBot="1" x14ac:dyDescent="0.3">
      <c r="A206" s="407"/>
      <c r="B206" s="9" t="s">
        <v>8</v>
      </c>
      <c r="C206" s="9" t="s">
        <v>9</v>
      </c>
      <c r="D206" s="9" t="s">
        <v>9</v>
      </c>
      <c r="E206" s="9" t="s">
        <v>9</v>
      </c>
    </row>
    <row r="207" spans="1:5" ht="15.75" hidden="1" thickBot="1" x14ac:dyDescent="0.3">
      <c r="A207" s="5" t="s">
        <v>17</v>
      </c>
      <c r="B207" s="5">
        <v>0</v>
      </c>
      <c r="C207" s="407">
        <v>0</v>
      </c>
      <c r="D207" s="407">
        <v>0</v>
      </c>
      <c r="E207" s="5">
        <v>0</v>
      </c>
    </row>
    <row r="208" spans="1:5" ht="15.75" hidden="1" thickBot="1" x14ac:dyDescent="0.3">
      <c r="A208" s="5" t="s">
        <v>18</v>
      </c>
      <c r="B208" s="10">
        <f>B226</f>
        <v>0</v>
      </c>
      <c r="C208" s="10">
        <f t="shared" ref="C208:E208" si="19">C226</f>
        <v>0</v>
      </c>
      <c r="D208" s="10">
        <f t="shared" si="19"/>
        <v>0</v>
      </c>
      <c r="E208" s="10">
        <f t="shared" si="19"/>
        <v>0</v>
      </c>
    </row>
    <row r="209" spans="1:5" ht="15.75" hidden="1" thickBot="1" x14ac:dyDescent="0.3">
      <c r="A209" s="5" t="s">
        <v>19</v>
      </c>
      <c r="B209" s="10" t="e">
        <f>B208/B207</f>
        <v>#DIV/0!</v>
      </c>
      <c r="C209" s="10" t="e">
        <f>C208/C207</f>
        <v>#DIV/0!</v>
      </c>
      <c r="D209" s="10" t="e">
        <f>D208/D207</f>
        <v>#DIV/0!</v>
      </c>
      <c r="E209" s="10" t="e">
        <f>E208/E207</f>
        <v>#DIV/0!</v>
      </c>
    </row>
    <row r="210" spans="1:5" ht="15.75" hidden="1" thickBot="1" x14ac:dyDescent="0.3">
      <c r="A210" s="5" t="s">
        <v>20</v>
      </c>
      <c r="B210" s="407" t="s">
        <v>21</v>
      </c>
      <c r="C210" s="11" t="e">
        <f t="shared" ref="C210:E212" si="20">C207/B207-1</f>
        <v>#DIV/0!</v>
      </c>
      <c r="D210" s="11" t="e">
        <f t="shared" si="20"/>
        <v>#DIV/0!</v>
      </c>
      <c r="E210" s="11" t="e">
        <f t="shared" si="20"/>
        <v>#DIV/0!</v>
      </c>
    </row>
    <row r="211" spans="1:5" ht="15.75" hidden="1" thickBot="1" x14ac:dyDescent="0.3">
      <c r="A211" s="5" t="s">
        <v>22</v>
      </c>
      <c r="B211" s="407" t="s">
        <v>21</v>
      </c>
      <c r="C211" s="11" t="e">
        <f t="shared" si="20"/>
        <v>#DIV/0!</v>
      </c>
      <c r="D211" s="11" t="e">
        <f t="shared" si="20"/>
        <v>#DIV/0!</v>
      </c>
      <c r="E211" s="11" t="e">
        <f t="shared" si="20"/>
        <v>#DIV/0!</v>
      </c>
    </row>
    <row r="212" spans="1:5" ht="23.25" hidden="1" thickBot="1" x14ac:dyDescent="0.3">
      <c r="A212" s="5" t="s">
        <v>23</v>
      </c>
      <c r="B212" s="407" t="s">
        <v>21</v>
      </c>
      <c r="C212" s="11" t="e">
        <f t="shared" si="20"/>
        <v>#DIV/0!</v>
      </c>
      <c r="D212" s="11" t="e">
        <f t="shared" si="20"/>
        <v>#DIV/0!</v>
      </c>
      <c r="E212" s="11" t="e">
        <f t="shared" si="20"/>
        <v>#DIV/0!</v>
      </c>
    </row>
    <row r="213" spans="1:5" ht="15.75" hidden="1" thickBot="1" x14ac:dyDescent="0.3">
      <c r="A213" s="1378" t="s">
        <v>166</v>
      </c>
      <c r="B213" s="1379"/>
      <c r="C213" s="1379"/>
      <c r="D213" s="1379"/>
      <c r="E213" s="1380"/>
    </row>
    <row r="214" spans="1:5" hidden="1" x14ac:dyDescent="0.25">
      <c r="A214" s="1381"/>
      <c r="B214" s="8">
        <v>2019</v>
      </c>
      <c r="C214" s="8">
        <v>2020</v>
      </c>
      <c r="D214" s="8">
        <v>2021</v>
      </c>
      <c r="E214" s="8">
        <v>2022</v>
      </c>
    </row>
    <row r="215" spans="1:5" ht="15.75" hidden="1" thickBot="1" x14ac:dyDescent="0.3">
      <c r="A215" s="1382"/>
      <c r="B215" s="9" t="s">
        <v>8</v>
      </c>
      <c r="C215" s="9" t="s">
        <v>9</v>
      </c>
      <c r="D215" s="9" t="s">
        <v>9</v>
      </c>
      <c r="E215" s="9" t="s">
        <v>9</v>
      </c>
    </row>
    <row r="216" spans="1:5" ht="15.75" hidden="1" thickBot="1" x14ac:dyDescent="0.3">
      <c r="A216" s="13" t="s">
        <v>42</v>
      </c>
      <c r="B216" s="14">
        <f>B217+B218+B219+B220</f>
        <v>0</v>
      </c>
      <c r="C216" s="14">
        <f t="shared" ref="C216:E216" si="21">C217+C218+C219+C220</f>
        <v>0</v>
      </c>
      <c r="D216" s="14">
        <f t="shared" si="21"/>
        <v>0</v>
      </c>
      <c r="E216" s="14">
        <f t="shared" si="21"/>
        <v>0</v>
      </c>
    </row>
    <row r="217" spans="1:5" ht="15.75" hidden="1" thickBot="1" x14ac:dyDescent="0.3">
      <c r="A217" s="26" t="s">
        <v>296</v>
      </c>
      <c r="B217" s="14"/>
      <c r="C217" s="14"/>
      <c r="D217" s="14"/>
      <c r="E217" s="14"/>
    </row>
    <row r="218" spans="1:5" ht="15.75" hidden="1" thickBot="1" x14ac:dyDescent="0.3">
      <c r="A218" s="26" t="s">
        <v>311</v>
      </c>
      <c r="B218" s="14"/>
      <c r="C218" s="14"/>
      <c r="D218" s="14"/>
      <c r="E218" s="14"/>
    </row>
    <row r="219" spans="1:5" ht="15.75" hidden="1" thickBot="1" x14ac:dyDescent="0.3">
      <c r="A219" s="26" t="s">
        <v>312</v>
      </c>
      <c r="B219" s="14"/>
      <c r="C219" s="14"/>
      <c r="D219" s="14"/>
      <c r="E219" s="14"/>
    </row>
    <row r="220" spans="1:5" ht="15.75" hidden="1" thickBot="1" x14ac:dyDescent="0.3">
      <c r="A220" s="26" t="s">
        <v>313</v>
      </c>
      <c r="B220" s="14"/>
      <c r="C220" s="14"/>
      <c r="D220" s="14"/>
      <c r="E220" s="14"/>
    </row>
    <row r="221" spans="1:5" ht="15.75" hidden="1" thickBot="1" x14ac:dyDescent="0.3">
      <c r="A221" s="13" t="s">
        <v>43</v>
      </c>
      <c r="B221" s="15">
        <f>B222+B223+B224+B225</f>
        <v>0</v>
      </c>
      <c r="C221" s="15">
        <f t="shared" ref="C221:E221" si="22">C222+C223+C224+C225</f>
        <v>0</v>
      </c>
      <c r="D221" s="15">
        <f t="shared" si="22"/>
        <v>0</v>
      </c>
      <c r="E221" s="15">
        <f t="shared" si="22"/>
        <v>0</v>
      </c>
    </row>
    <row r="222" spans="1:5" ht="15.75" hidden="1" thickBot="1" x14ac:dyDescent="0.3">
      <c r="A222" s="26" t="s">
        <v>296</v>
      </c>
      <c r="B222" s="15"/>
      <c r="C222" s="15">
        <v>0</v>
      </c>
      <c r="D222" s="15">
        <v>0</v>
      </c>
      <c r="E222" s="15"/>
    </row>
    <row r="223" spans="1:5" ht="15.75" hidden="1" thickBot="1" x14ac:dyDescent="0.3">
      <c r="A223" s="26" t="s">
        <v>311</v>
      </c>
      <c r="B223" s="15"/>
      <c r="C223" s="15"/>
      <c r="D223" s="15"/>
      <c r="E223" s="15"/>
    </row>
    <row r="224" spans="1:5" ht="15.75" hidden="1" thickBot="1" x14ac:dyDescent="0.3">
      <c r="A224" s="26" t="s">
        <v>312</v>
      </c>
      <c r="B224" s="15"/>
      <c r="C224" s="15"/>
      <c r="D224" s="15"/>
      <c r="E224" s="15"/>
    </row>
    <row r="225" spans="1:5" ht="15.75" hidden="1" thickBot="1" x14ac:dyDescent="0.3">
      <c r="A225" s="26" t="s">
        <v>313</v>
      </c>
      <c r="B225" s="15"/>
      <c r="C225" s="15"/>
      <c r="D225" s="15"/>
      <c r="E225" s="15"/>
    </row>
    <row r="226" spans="1:5" ht="15.75" hidden="1" thickBot="1" x14ac:dyDescent="0.3">
      <c r="A226" s="16" t="s">
        <v>53</v>
      </c>
      <c r="B226" s="15">
        <f>B216+B221</f>
        <v>0</v>
      </c>
      <c r="C226" s="15">
        <f>C216+C221</f>
        <v>0</v>
      </c>
      <c r="D226" s="15">
        <f>D216+D221</f>
        <v>0</v>
      </c>
      <c r="E226" s="15">
        <f>E216+E221</f>
        <v>0</v>
      </c>
    </row>
    <row r="227" spans="1:5" ht="15.75" hidden="1" thickBot="1" x14ac:dyDescent="0.3">
      <c r="A227" s="414" t="s">
        <v>46</v>
      </c>
      <c r="B227" s="415"/>
      <c r="C227" s="415"/>
      <c r="D227" s="415"/>
      <c r="E227" s="416"/>
    </row>
    <row r="228" spans="1:5" ht="15.75" hidden="1" thickBot="1" x14ac:dyDescent="0.3">
      <c r="A228" s="414" t="s">
        <v>47</v>
      </c>
      <c r="B228" s="415"/>
      <c r="C228" s="415"/>
      <c r="D228" s="415"/>
      <c r="E228" s="416"/>
    </row>
    <row r="229" spans="1:5" ht="23.25" hidden="1" thickBot="1" x14ac:dyDescent="0.3">
      <c r="A229" s="7" t="s">
        <v>56</v>
      </c>
      <c r="B229" s="1432"/>
      <c r="C229" s="1433"/>
      <c r="D229" s="1433"/>
      <c r="E229" s="1434"/>
    </row>
    <row r="230" spans="1:5" ht="45.75" hidden="1" customHeight="1" thickBot="1" x14ac:dyDescent="0.3">
      <c r="A230" s="7" t="s">
        <v>82</v>
      </c>
      <c r="B230" s="7"/>
      <c r="C230" s="101" t="s">
        <v>306</v>
      </c>
      <c r="D230" s="1429"/>
      <c r="E230" s="1430"/>
    </row>
    <row r="231" spans="1:5" ht="15.75" hidden="1" customHeight="1" thickBot="1" x14ac:dyDescent="0.3">
      <c r="A231" s="112"/>
      <c r="B231" s="1427"/>
      <c r="C231" s="1431"/>
      <c r="D231" s="1429"/>
      <c r="E231" s="1430"/>
    </row>
    <row r="232" spans="1:5" ht="15.75" hidden="1" customHeight="1" thickBot="1" x14ac:dyDescent="0.3">
      <c r="A232" s="5" t="s">
        <v>15</v>
      </c>
      <c r="B232" s="1411"/>
      <c r="C232" s="1412"/>
      <c r="D232" s="1412"/>
      <c r="E232" s="1413"/>
    </row>
    <row r="233" spans="1:5" ht="15.75" hidden="1" thickBot="1" x14ac:dyDescent="0.3">
      <c r="A233" s="5" t="s">
        <v>16</v>
      </c>
      <c r="B233" s="1406"/>
      <c r="C233" s="1407"/>
      <c r="D233" s="1407"/>
      <c r="E233" s="1408"/>
    </row>
    <row r="234" spans="1:5" hidden="1" x14ac:dyDescent="0.25">
      <c r="A234" s="1381"/>
      <c r="B234" s="8">
        <v>2019</v>
      </c>
      <c r="C234" s="8">
        <v>2020</v>
      </c>
      <c r="D234" s="8">
        <v>2021</v>
      </c>
      <c r="E234" s="8">
        <v>2022</v>
      </c>
    </row>
    <row r="235" spans="1:5" ht="15.75" hidden="1" thickBot="1" x14ac:dyDescent="0.3">
      <c r="A235" s="1382"/>
      <c r="B235" s="9" t="s">
        <v>8</v>
      </c>
      <c r="C235" s="9" t="s">
        <v>9</v>
      </c>
      <c r="D235" s="9" t="s">
        <v>9</v>
      </c>
      <c r="E235" s="9" t="s">
        <v>9</v>
      </c>
    </row>
    <row r="236" spans="1:5" ht="15.75" hidden="1" thickBot="1" x14ac:dyDescent="0.3">
      <c r="A236" s="5" t="s">
        <v>17</v>
      </c>
      <c r="B236" s="10"/>
      <c r="C236" s="10"/>
      <c r="D236" s="10"/>
      <c r="E236" s="10"/>
    </row>
    <row r="237" spans="1:5" ht="15.75" hidden="1" thickBot="1" x14ac:dyDescent="0.3">
      <c r="A237" s="5" t="s">
        <v>18</v>
      </c>
      <c r="B237" s="10">
        <f>B300-B262</f>
        <v>0</v>
      </c>
      <c r="C237" s="10">
        <f t="shared" ref="C237:D237" si="23">C300-C262</f>
        <v>0</v>
      </c>
      <c r="D237" s="10">
        <f t="shared" si="23"/>
        <v>0</v>
      </c>
      <c r="E237" s="10">
        <f>E255</f>
        <v>0</v>
      </c>
    </row>
    <row r="238" spans="1:5" ht="15.75" hidden="1" thickBot="1" x14ac:dyDescent="0.3">
      <c r="A238" s="5" t="s">
        <v>19</v>
      </c>
      <c r="B238" s="10" t="e">
        <f>B237/B236</f>
        <v>#DIV/0!</v>
      </c>
      <c r="C238" s="10" t="e">
        <f t="shared" ref="C238:E238" si="24">C237/C236</f>
        <v>#DIV/0!</v>
      </c>
      <c r="D238" s="10" t="e">
        <f t="shared" si="24"/>
        <v>#DIV/0!</v>
      </c>
      <c r="E238" s="10" t="e">
        <f t="shared" si="24"/>
        <v>#DIV/0!</v>
      </c>
    </row>
    <row r="239" spans="1:5" ht="15.75" hidden="1" thickBot="1" x14ac:dyDescent="0.3">
      <c r="A239" s="5" t="s">
        <v>20</v>
      </c>
      <c r="B239" s="407" t="s">
        <v>21</v>
      </c>
      <c r="C239" s="11" t="e">
        <f>C236/B236-1</f>
        <v>#DIV/0!</v>
      </c>
      <c r="D239" s="11" t="e">
        <f t="shared" ref="D239:E241" si="25">D236/C236-1</f>
        <v>#DIV/0!</v>
      </c>
      <c r="E239" s="11" t="e">
        <f t="shared" si="25"/>
        <v>#DIV/0!</v>
      </c>
    </row>
    <row r="240" spans="1:5" ht="15.75" hidden="1" thickBot="1" x14ac:dyDescent="0.3">
      <c r="A240" s="5" t="s">
        <v>22</v>
      </c>
      <c r="B240" s="407" t="s">
        <v>21</v>
      </c>
      <c r="C240" s="11" t="e">
        <f>C237/B237-1</f>
        <v>#DIV/0!</v>
      </c>
      <c r="D240" s="11" t="e">
        <f t="shared" si="25"/>
        <v>#DIV/0!</v>
      </c>
      <c r="E240" s="11" t="e">
        <f t="shared" si="25"/>
        <v>#DIV/0!</v>
      </c>
    </row>
    <row r="241" spans="1:5" ht="23.25" hidden="1" thickBot="1" x14ac:dyDescent="0.3">
      <c r="A241" s="5" t="s">
        <v>23</v>
      </c>
      <c r="B241" s="407" t="s">
        <v>21</v>
      </c>
      <c r="C241" s="11" t="e">
        <f>C238/B238-1</f>
        <v>#DIV/0!</v>
      </c>
      <c r="D241" s="11" t="e">
        <f t="shared" si="25"/>
        <v>#DIV/0!</v>
      </c>
      <c r="E241" s="11" t="e">
        <f t="shared" si="25"/>
        <v>#DIV/0!</v>
      </c>
    </row>
    <row r="242" spans="1:5" ht="15.75" hidden="1" thickBot="1" x14ac:dyDescent="0.3">
      <c r="A242" s="1378" t="s">
        <v>167</v>
      </c>
      <c r="B242" s="1379"/>
      <c r="C242" s="1379"/>
      <c r="D242" s="1379"/>
      <c r="E242" s="1380"/>
    </row>
    <row r="243" spans="1:5" hidden="1" x14ac:dyDescent="0.25">
      <c r="A243" s="1381"/>
      <c r="B243" s="8">
        <v>2019</v>
      </c>
      <c r="C243" s="8">
        <v>2020</v>
      </c>
      <c r="D243" s="8">
        <v>2021</v>
      </c>
      <c r="E243" s="8">
        <v>2022</v>
      </c>
    </row>
    <row r="244" spans="1:5" ht="15.75" hidden="1" thickBot="1" x14ac:dyDescent="0.3">
      <c r="A244" s="1382"/>
      <c r="B244" s="9" t="s">
        <v>8</v>
      </c>
      <c r="C244" s="9" t="s">
        <v>9</v>
      </c>
      <c r="D244" s="9" t="s">
        <v>9</v>
      </c>
      <c r="E244" s="9" t="s">
        <v>9</v>
      </c>
    </row>
    <row r="245" spans="1:5" ht="15.75" hidden="1" thickBot="1" x14ac:dyDescent="0.3">
      <c r="A245" s="13" t="s">
        <v>42</v>
      </c>
      <c r="B245" s="14">
        <f>B246+B247+B248+B249</f>
        <v>0</v>
      </c>
      <c r="C245" s="14">
        <f t="shared" ref="C245:E245" si="26">C246+C247+C248+C249</f>
        <v>0</v>
      </c>
      <c r="D245" s="14">
        <f t="shared" si="26"/>
        <v>0</v>
      </c>
      <c r="E245" s="14">
        <f t="shared" si="26"/>
        <v>0</v>
      </c>
    </row>
    <row r="246" spans="1:5" ht="15.75" hidden="1" thickBot="1" x14ac:dyDescent="0.3">
      <c r="A246" s="26" t="s">
        <v>296</v>
      </c>
      <c r="B246" s="14"/>
      <c r="C246" s="14"/>
      <c r="D246" s="14"/>
      <c r="E246" s="14"/>
    </row>
    <row r="247" spans="1:5" ht="15.75" hidden="1" thickBot="1" x14ac:dyDescent="0.3">
      <c r="A247" s="26" t="s">
        <v>311</v>
      </c>
      <c r="B247" s="14"/>
      <c r="C247" s="14"/>
      <c r="D247" s="14"/>
      <c r="E247" s="14"/>
    </row>
    <row r="248" spans="1:5" ht="15.75" hidden="1" thickBot="1" x14ac:dyDescent="0.3">
      <c r="A248" s="26" t="s">
        <v>312</v>
      </c>
      <c r="B248" s="14"/>
      <c r="C248" s="14"/>
      <c r="D248" s="14"/>
      <c r="E248" s="14"/>
    </row>
    <row r="249" spans="1:5" ht="15.75" hidden="1" thickBot="1" x14ac:dyDescent="0.3">
      <c r="A249" s="26" t="s">
        <v>313</v>
      </c>
      <c r="B249" s="14"/>
      <c r="C249" s="14"/>
      <c r="D249" s="14"/>
      <c r="E249" s="14"/>
    </row>
    <row r="250" spans="1:5" ht="15.75" hidden="1" thickBot="1" x14ac:dyDescent="0.3">
      <c r="A250" s="13" t="s">
        <v>43</v>
      </c>
      <c r="B250" s="15">
        <f>B251+B252+B253+B254</f>
        <v>0</v>
      </c>
      <c r="C250" s="15">
        <f t="shared" ref="C250:E250" si="27">C251+C252+C253+C254</f>
        <v>0</v>
      </c>
      <c r="D250" s="15">
        <f t="shared" si="27"/>
        <v>0</v>
      </c>
      <c r="E250" s="15">
        <f t="shared" si="27"/>
        <v>0</v>
      </c>
    </row>
    <row r="251" spans="1:5" ht="15.75" hidden="1" thickBot="1" x14ac:dyDescent="0.3">
      <c r="A251" s="26" t="s">
        <v>296</v>
      </c>
      <c r="B251" s="15"/>
      <c r="C251" s="14"/>
      <c r="D251" s="14"/>
      <c r="E251" s="14">
        <v>0</v>
      </c>
    </row>
    <row r="252" spans="1:5" ht="15.75" hidden="1" thickBot="1" x14ac:dyDescent="0.3">
      <c r="A252" s="26" t="s">
        <v>311</v>
      </c>
      <c r="B252" s="15"/>
      <c r="C252" s="14"/>
      <c r="D252" s="14"/>
      <c r="E252" s="14"/>
    </row>
    <row r="253" spans="1:5" ht="15.75" hidden="1" thickBot="1" x14ac:dyDescent="0.3">
      <c r="A253" s="26" t="s">
        <v>312</v>
      </c>
      <c r="B253" s="15"/>
      <c r="C253" s="14"/>
      <c r="D253" s="14"/>
      <c r="E253" s="14"/>
    </row>
    <row r="254" spans="1:5" ht="15.75" hidden="1" thickBot="1" x14ac:dyDescent="0.3">
      <c r="A254" s="26" t="s">
        <v>313</v>
      </c>
      <c r="B254" s="15"/>
      <c r="C254" s="14"/>
      <c r="D254" s="14"/>
      <c r="E254" s="14"/>
    </row>
    <row r="255" spans="1:5" ht="15.75" hidden="1" thickBot="1" x14ac:dyDescent="0.3">
      <c r="A255" s="102" t="s">
        <v>31</v>
      </c>
      <c r="B255" s="15">
        <f>B245+B250</f>
        <v>0</v>
      </c>
      <c r="C255" s="15">
        <f t="shared" ref="C255:E255" si="28">C245+C250</f>
        <v>0</v>
      </c>
      <c r="D255" s="15">
        <f t="shared" si="28"/>
        <v>0</v>
      </c>
      <c r="E255" s="15">
        <f t="shared" si="28"/>
        <v>0</v>
      </c>
    </row>
    <row r="256" spans="1:5" ht="45.75" hidden="1" thickBot="1" x14ac:dyDescent="0.3">
      <c r="A256" s="7" t="s">
        <v>33</v>
      </c>
      <c r="B256" s="7"/>
      <c r="C256" s="101" t="s">
        <v>306</v>
      </c>
      <c r="D256" s="1429"/>
      <c r="E256" s="1430"/>
    </row>
    <row r="257" spans="1:5" ht="15.75" hidden="1" thickBot="1" x14ac:dyDescent="0.3">
      <c r="A257" s="5" t="s">
        <v>15</v>
      </c>
      <c r="B257" s="1411"/>
      <c r="C257" s="1412"/>
      <c r="D257" s="1412"/>
      <c r="E257" s="1413"/>
    </row>
    <row r="258" spans="1:5" ht="15.75" hidden="1" thickBot="1" x14ac:dyDescent="0.3">
      <c r="A258" s="5" t="s">
        <v>16</v>
      </c>
      <c r="B258" s="1406"/>
      <c r="C258" s="1407"/>
      <c r="D258" s="1407"/>
      <c r="E258" s="1408"/>
    </row>
    <row r="259" spans="1:5" hidden="1" x14ac:dyDescent="0.25">
      <c r="A259" s="1381"/>
      <c r="B259" s="8">
        <v>2019</v>
      </c>
      <c r="C259" s="8">
        <v>2020</v>
      </c>
      <c r="D259" s="8">
        <v>2021</v>
      </c>
      <c r="E259" s="8">
        <v>2022</v>
      </c>
    </row>
    <row r="260" spans="1:5" ht="15.75" hidden="1" thickBot="1" x14ac:dyDescent="0.3">
      <c r="A260" s="1382"/>
      <c r="B260" s="9" t="s">
        <v>8</v>
      </c>
      <c r="C260" s="9" t="s">
        <v>9</v>
      </c>
      <c r="D260" s="9" t="s">
        <v>9</v>
      </c>
      <c r="E260" s="9" t="s">
        <v>9</v>
      </c>
    </row>
    <row r="261" spans="1:5" ht="15.75" hidden="1" thickBot="1" x14ac:dyDescent="0.3">
      <c r="A261" s="5" t="s">
        <v>17</v>
      </c>
      <c r="B261" s="5"/>
      <c r="C261" s="5"/>
      <c r="D261" s="5"/>
      <c r="E261" s="5"/>
    </row>
    <row r="262" spans="1:5" ht="15.75" hidden="1" thickBot="1" x14ac:dyDescent="0.3">
      <c r="A262" s="5" t="s">
        <v>18</v>
      </c>
      <c r="B262" s="10"/>
      <c r="C262" s="10"/>
      <c r="D262" s="10"/>
      <c r="E262" s="10"/>
    </row>
    <row r="263" spans="1:5" ht="15.75" hidden="1" thickBot="1" x14ac:dyDescent="0.3">
      <c r="A263" s="5" t="s">
        <v>19</v>
      </c>
      <c r="B263" s="10" t="e">
        <f>B262/B261</f>
        <v>#DIV/0!</v>
      </c>
      <c r="C263" s="10" t="e">
        <f t="shared" ref="C263:E263" si="29">C262/C261</f>
        <v>#DIV/0!</v>
      </c>
      <c r="D263" s="10" t="e">
        <f t="shared" si="29"/>
        <v>#DIV/0!</v>
      </c>
      <c r="E263" s="10" t="e">
        <f t="shared" si="29"/>
        <v>#DIV/0!</v>
      </c>
    </row>
    <row r="264" spans="1:5" ht="15.75" hidden="1" thickBot="1" x14ac:dyDescent="0.3">
      <c r="A264" s="5" t="s">
        <v>20</v>
      </c>
      <c r="B264" s="407" t="s">
        <v>21</v>
      </c>
      <c r="C264" s="11" t="e">
        <f>C261/B261-1</f>
        <v>#DIV/0!</v>
      </c>
      <c r="D264" s="11" t="e">
        <f t="shared" ref="D264:E266" si="30">D261/C261-1</f>
        <v>#DIV/0!</v>
      </c>
      <c r="E264" s="11" t="e">
        <f t="shared" si="30"/>
        <v>#DIV/0!</v>
      </c>
    </row>
    <row r="265" spans="1:5" ht="15.75" hidden="1" thickBot="1" x14ac:dyDescent="0.3">
      <c r="A265" s="5" t="s">
        <v>22</v>
      </c>
      <c r="B265" s="407" t="s">
        <v>21</v>
      </c>
      <c r="C265" s="11" t="e">
        <f>C262/B262-1</f>
        <v>#DIV/0!</v>
      </c>
      <c r="D265" s="11" t="e">
        <f t="shared" si="30"/>
        <v>#DIV/0!</v>
      </c>
      <c r="E265" s="11" t="e">
        <f t="shared" si="30"/>
        <v>#DIV/0!</v>
      </c>
    </row>
    <row r="266" spans="1:5" ht="23.25" hidden="1" thickBot="1" x14ac:dyDescent="0.3">
      <c r="A266" s="5" t="s">
        <v>23</v>
      </c>
      <c r="B266" s="407" t="s">
        <v>21</v>
      </c>
      <c r="C266" s="11" t="e">
        <f>C263/B263-1</f>
        <v>#DIV/0!</v>
      </c>
      <c r="D266" s="11" t="e">
        <f t="shared" si="30"/>
        <v>#DIV/0!</v>
      </c>
      <c r="E266" s="11" t="e">
        <f t="shared" si="30"/>
        <v>#DIV/0!</v>
      </c>
    </row>
    <row r="267" spans="1:5" ht="15.75" hidden="1" thickBot="1" x14ac:dyDescent="0.3">
      <c r="A267" s="1378" t="s">
        <v>227</v>
      </c>
      <c r="B267" s="1379"/>
      <c r="C267" s="1379"/>
      <c r="D267" s="1379"/>
      <c r="E267" s="1380"/>
    </row>
    <row r="268" spans="1:5" hidden="1" x14ac:dyDescent="0.25">
      <c r="A268" s="1381"/>
      <c r="B268" s="8">
        <v>2019</v>
      </c>
      <c r="C268" s="8">
        <v>2020</v>
      </c>
      <c r="D268" s="8">
        <v>2021</v>
      </c>
      <c r="E268" s="8">
        <v>2022</v>
      </c>
    </row>
    <row r="269" spans="1:5" ht="15.75" hidden="1" thickBot="1" x14ac:dyDescent="0.3">
      <c r="A269" s="1382"/>
      <c r="B269" s="9" t="s">
        <v>8</v>
      </c>
      <c r="C269" s="9" t="s">
        <v>9</v>
      </c>
      <c r="D269" s="9" t="s">
        <v>9</v>
      </c>
      <c r="E269" s="9" t="s">
        <v>9</v>
      </c>
    </row>
    <row r="270" spans="1:5" ht="15.75" hidden="1" thickBot="1" x14ac:dyDescent="0.3">
      <c r="A270" s="13" t="s">
        <v>42</v>
      </c>
      <c r="B270" s="14">
        <f>B271+B272+B273+B274</f>
        <v>0</v>
      </c>
      <c r="C270" s="14">
        <f t="shared" ref="C270:E270" si="31">C271+C272+C273+C274</f>
        <v>0</v>
      </c>
      <c r="D270" s="14">
        <f t="shared" si="31"/>
        <v>0</v>
      </c>
      <c r="E270" s="14">
        <f t="shared" si="31"/>
        <v>0</v>
      </c>
    </row>
    <row r="271" spans="1:5" ht="15.75" hidden="1" thickBot="1" x14ac:dyDescent="0.3">
      <c r="A271" s="26" t="s">
        <v>296</v>
      </c>
      <c r="B271" s="14"/>
      <c r="C271" s="14"/>
      <c r="D271" s="14"/>
      <c r="E271" s="14"/>
    </row>
    <row r="272" spans="1:5" ht="15.75" hidden="1" thickBot="1" x14ac:dyDescent="0.3">
      <c r="A272" s="26" t="s">
        <v>311</v>
      </c>
      <c r="B272" s="14"/>
      <c r="C272" s="14"/>
      <c r="D272" s="14"/>
      <c r="E272" s="14"/>
    </row>
    <row r="273" spans="1:5" ht="15.75" hidden="1" thickBot="1" x14ac:dyDescent="0.3">
      <c r="A273" s="26" t="s">
        <v>312</v>
      </c>
      <c r="B273" s="14"/>
      <c r="C273" s="14"/>
      <c r="D273" s="14"/>
      <c r="E273" s="14"/>
    </row>
    <row r="274" spans="1:5" ht="15.75" hidden="1" thickBot="1" x14ac:dyDescent="0.3">
      <c r="A274" s="26" t="s">
        <v>313</v>
      </c>
      <c r="B274" s="14"/>
      <c r="C274" s="14"/>
      <c r="D274" s="14"/>
      <c r="E274" s="14"/>
    </row>
    <row r="275" spans="1:5" ht="15.75" hidden="1" thickBot="1" x14ac:dyDescent="0.3">
      <c r="A275" s="13" t="s">
        <v>43</v>
      </c>
      <c r="B275" s="15">
        <f>B276+B277+B278+B279</f>
        <v>0</v>
      </c>
      <c r="C275" s="15">
        <f t="shared" ref="C275:E275" si="32">C276+C277+C278+C279</f>
        <v>0</v>
      </c>
      <c r="D275" s="15">
        <f t="shared" si="32"/>
        <v>0</v>
      </c>
      <c r="E275" s="15">
        <f t="shared" si="32"/>
        <v>0</v>
      </c>
    </row>
    <row r="276" spans="1:5" ht="15.75" hidden="1" thickBot="1" x14ac:dyDescent="0.3">
      <c r="A276" s="26" t="s">
        <v>296</v>
      </c>
      <c r="B276" s="15"/>
      <c r="C276" s="14"/>
      <c r="D276" s="14"/>
      <c r="E276" s="14"/>
    </row>
    <row r="277" spans="1:5" ht="15.75" hidden="1" thickBot="1" x14ac:dyDescent="0.3">
      <c r="A277" s="26" t="s">
        <v>311</v>
      </c>
      <c r="B277" s="15"/>
      <c r="C277" s="14"/>
      <c r="D277" s="14"/>
      <c r="E277" s="14"/>
    </row>
    <row r="278" spans="1:5" ht="15.75" hidden="1" thickBot="1" x14ac:dyDescent="0.3">
      <c r="A278" s="26" t="s">
        <v>312</v>
      </c>
      <c r="B278" s="15"/>
      <c r="C278" s="14"/>
      <c r="D278" s="14"/>
      <c r="E278" s="14"/>
    </row>
    <row r="279" spans="1:5" ht="15.75" hidden="1" thickBot="1" x14ac:dyDescent="0.3">
      <c r="A279" s="26" t="s">
        <v>313</v>
      </c>
      <c r="B279" s="15"/>
      <c r="C279" s="14"/>
      <c r="D279" s="14"/>
      <c r="E279" s="14"/>
    </row>
    <row r="280" spans="1:5" ht="15.75" hidden="1" thickBot="1" x14ac:dyDescent="0.3">
      <c r="A280" s="102" t="s">
        <v>315</v>
      </c>
      <c r="B280" s="15">
        <f>B270+B275</f>
        <v>0</v>
      </c>
      <c r="C280" s="15">
        <f t="shared" ref="C280:E280" si="33">C270+C275</f>
        <v>0</v>
      </c>
      <c r="D280" s="15">
        <f t="shared" si="33"/>
        <v>0</v>
      </c>
      <c r="E280" s="15">
        <f t="shared" si="33"/>
        <v>0</v>
      </c>
    </row>
    <row r="281" spans="1:5" ht="45.75" hidden="1" thickBot="1" x14ac:dyDescent="0.3">
      <c r="A281" s="7" t="s">
        <v>74</v>
      </c>
      <c r="B281" s="105"/>
      <c r="C281" s="103" t="s">
        <v>306</v>
      </c>
      <c r="D281" s="106"/>
      <c r="E281" s="107"/>
    </row>
    <row r="282" spans="1:5" ht="15.75" hidden="1" thickBot="1" x14ac:dyDescent="0.3">
      <c r="A282" s="5" t="s">
        <v>15</v>
      </c>
      <c r="B282" s="1411"/>
      <c r="C282" s="1412"/>
      <c r="D282" s="1412"/>
      <c r="E282" s="1413"/>
    </row>
    <row r="283" spans="1:5" ht="15.75" hidden="1" thickBot="1" x14ac:dyDescent="0.3">
      <c r="A283" s="5" t="s">
        <v>16</v>
      </c>
      <c r="B283" s="1406"/>
      <c r="C283" s="1407"/>
      <c r="D283" s="1407"/>
      <c r="E283" s="1408"/>
    </row>
    <row r="284" spans="1:5" hidden="1" x14ac:dyDescent="0.25">
      <c r="A284" s="1381"/>
      <c r="B284" s="8">
        <v>2019</v>
      </c>
      <c r="C284" s="8">
        <v>2020</v>
      </c>
      <c r="D284" s="8">
        <v>2021</v>
      </c>
      <c r="E284" s="8">
        <v>2022</v>
      </c>
    </row>
    <row r="285" spans="1:5" ht="15.75" hidden="1" thickBot="1" x14ac:dyDescent="0.3">
      <c r="A285" s="1382"/>
      <c r="B285" s="9" t="s">
        <v>8</v>
      </c>
      <c r="C285" s="9" t="s">
        <v>9</v>
      </c>
      <c r="D285" s="9" t="s">
        <v>9</v>
      </c>
      <c r="E285" s="9" t="s">
        <v>9</v>
      </c>
    </row>
    <row r="286" spans="1:5" ht="15.75" hidden="1" thickBot="1" x14ac:dyDescent="0.3">
      <c r="A286" s="5" t="s">
        <v>17</v>
      </c>
      <c r="B286" s="5"/>
      <c r="C286" s="5"/>
      <c r="D286" s="5"/>
      <c r="E286" s="5"/>
    </row>
    <row r="287" spans="1:5" ht="15.75" hidden="1" thickBot="1" x14ac:dyDescent="0.3">
      <c r="A287" s="5" t="s">
        <v>18</v>
      </c>
      <c r="B287" s="10">
        <f>B305</f>
        <v>0</v>
      </c>
      <c r="C287" s="10">
        <f t="shared" ref="C287:E287" si="34">C305</f>
        <v>0</v>
      </c>
      <c r="D287" s="10">
        <f t="shared" si="34"/>
        <v>0</v>
      </c>
      <c r="E287" s="10">
        <f t="shared" si="34"/>
        <v>0</v>
      </c>
    </row>
    <row r="288" spans="1:5" ht="15.75" hidden="1" thickBot="1" x14ac:dyDescent="0.3">
      <c r="A288" s="5" t="s">
        <v>19</v>
      </c>
      <c r="B288" s="10" t="e">
        <f>B287/B286</f>
        <v>#DIV/0!</v>
      </c>
      <c r="C288" s="10" t="e">
        <f t="shared" ref="C288:E288" si="35">C287/C286</f>
        <v>#DIV/0!</v>
      </c>
      <c r="D288" s="10" t="e">
        <f t="shared" si="35"/>
        <v>#DIV/0!</v>
      </c>
      <c r="E288" s="10" t="e">
        <f t="shared" si="35"/>
        <v>#DIV/0!</v>
      </c>
    </row>
    <row r="289" spans="1:5" ht="15.75" hidden="1" thickBot="1" x14ac:dyDescent="0.3">
      <c r="A289" s="5" t="s">
        <v>20</v>
      </c>
      <c r="B289" s="407" t="s">
        <v>21</v>
      </c>
      <c r="C289" s="11" t="e">
        <f>C286/B286-1</f>
        <v>#DIV/0!</v>
      </c>
      <c r="D289" s="11" t="e">
        <f t="shared" ref="D289:E291" si="36">D286/C286-1</f>
        <v>#DIV/0!</v>
      </c>
      <c r="E289" s="11" t="e">
        <f t="shared" si="36"/>
        <v>#DIV/0!</v>
      </c>
    </row>
    <row r="290" spans="1:5" ht="15.75" hidden="1" thickBot="1" x14ac:dyDescent="0.3">
      <c r="A290" s="5" t="s">
        <v>22</v>
      </c>
      <c r="B290" s="407" t="s">
        <v>21</v>
      </c>
      <c r="C290" s="11" t="e">
        <f>C287/B287-1</f>
        <v>#DIV/0!</v>
      </c>
      <c r="D290" s="11" t="e">
        <f t="shared" si="36"/>
        <v>#DIV/0!</v>
      </c>
      <c r="E290" s="11" t="e">
        <f t="shared" si="36"/>
        <v>#DIV/0!</v>
      </c>
    </row>
    <row r="291" spans="1:5" ht="23.25" hidden="1" thickBot="1" x14ac:dyDescent="0.3">
      <c r="A291" s="5" t="s">
        <v>23</v>
      </c>
      <c r="B291" s="407" t="s">
        <v>21</v>
      </c>
      <c r="C291" s="11" t="e">
        <f>C288/B288-1</f>
        <v>#DIV/0!</v>
      </c>
      <c r="D291" s="11" t="e">
        <f t="shared" si="36"/>
        <v>#DIV/0!</v>
      </c>
      <c r="E291" s="11" t="e">
        <f t="shared" si="36"/>
        <v>#DIV/0!</v>
      </c>
    </row>
    <row r="292" spans="1:5" ht="15.75" hidden="1" thickBot="1" x14ac:dyDescent="0.3">
      <c r="A292" s="1378" t="s">
        <v>426</v>
      </c>
      <c r="B292" s="1379"/>
      <c r="C292" s="1379"/>
      <c r="D292" s="1379"/>
      <c r="E292" s="1380"/>
    </row>
    <row r="293" spans="1:5" hidden="1" x14ac:dyDescent="0.25">
      <c r="A293" s="1381"/>
      <c r="B293" s="8">
        <v>2019</v>
      </c>
      <c r="C293" s="8">
        <v>2020</v>
      </c>
      <c r="D293" s="8">
        <v>2021</v>
      </c>
      <c r="E293" s="8">
        <v>2022</v>
      </c>
    </row>
    <row r="294" spans="1:5" ht="15.75" hidden="1" thickBot="1" x14ac:dyDescent="0.3">
      <c r="A294" s="1382"/>
      <c r="B294" s="9" t="s">
        <v>8</v>
      </c>
      <c r="C294" s="9" t="s">
        <v>9</v>
      </c>
      <c r="D294" s="9" t="s">
        <v>9</v>
      </c>
      <c r="E294" s="9" t="s">
        <v>9</v>
      </c>
    </row>
    <row r="295" spans="1:5" ht="15.75" hidden="1" thickBot="1" x14ac:dyDescent="0.3">
      <c r="A295" s="13" t="s">
        <v>42</v>
      </c>
      <c r="B295" s="14">
        <f>B296+B297+B298+B299</f>
        <v>0</v>
      </c>
      <c r="C295" s="14">
        <f t="shared" ref="C295:E295" si="37">C296+C297+C298+C299</f>
        <v>0</v>
      </c>
      <c r="D295" s="14">
        <f t="shared" si="37"/>
        <v>0</v>
      </c>
      <c r="E295" s="14">
        <f t="shared" si="37"/>
        <v>0</v>
      </c>
    </row>
    <row r="296" spans="1:5" ht="15.75" hidden="1" thickBot="1" x14ac:dyDescent="0.3">
      <c r="A296" s="26" t="s">
        <v>296</v>
      </c>
      <c r="B296" s="14"/>
      <c r="C296" s="14"/>
      <c r="D296" s="14"/>
      <c r="E296" s="14"/>
    </row>
    <row r="297" spans="1:5" ht="15.75" hidden="1" thickBot="1" x14ac:dyDescent="0.3">
      <c r="A297" s="26" t="s">
        <v>311</v>
      </c>
      <c r="B297" s="14"/>
      <c r="C297" s="14"/>
      <c r="D297" s="14"/>
      <c r="E297" s="14"/>
    </row>
    <row r="298" spans="1:5" ht="15.75" hidden="1" thickBot="1" x14ac:dyDescent="0.3">
      <c r="A298" s="26" t="s">
        <v>312</v>
      </c>
      <c r="B298" s="14"/>
      <c r="C298" s="14"/>
      <c r="D298" s="14"/>
      <c r="E298" s="14"/>
    </row>
    <row r="299" spans="1:5" ht="15.75" hidden="1" thickBot="1" x14ac:dyDescent="0.3">
      <c r="A299" s="26" t="s">
        <v>313</v>
      </c>
      <c r="B299" s="14"/>
      <c r="C299" s="14"/>
      <c r="D299" s="14"/>
      <c r="E299" s="14"/>
    </row>
    <row r="300" spans="1:5" ht="15.75" hidden="1" thickBot="1" x14ac:dyDescent="0.3">
      <c r="A300" s="13" t="s">
        <v>43</v>
      </c>
      <c r="B300" s="15">
        <f>B301+B302+B303+B304</f>
        <v>0</v>
      </c>
      <c r="C300" s="15">
        <f t="shared" ref="C300:E300" si="38">C301+C302+C303+C304</f>
        <v>0</v>
      </c>
      <c r="D300" s="15">
        <f t="shared" si="38"/>
        <v>0</v>
      </c>
      <c r="E300" s="15">
        <f t="shared" si="38"/>
        <v>0</v>
      </c>
    </row>
    <row r="301" spans="1:5" ht="15.75" hidden="1" thickBot="1" x14ac:dyDescent="0.3">
      <c r="A301" s="26" t="s">
        <v>296</v>
      </c>
      <c r="B301" s="15"/>
      <c r="C301" s="14"/>
      <c r="D301" s="14"/>
      <c r="E301" s="14"/>
    </row>
    <row r="302" spans="1:5" ht="15.75" hidden="1" thickBot="1" x14ac:dyDescent="0.3">
      <c r="A302" s="26" t="s">
        <v>311</v>
      </c>
      <c r="B302" s="15"/>
      <c r="C302" s="14"/>
      <c r="D302" s="14"/>
      <c r="E302" s="14"/>
    </row>
    <row r="303" spans="1:5" ht="15.75" hidden="1" thickBot="1" x14ac:dyDescent="0.3">
      <c r="A303" s="26" t="s">
        <v>312</v>
      </c>
      <c r="B303" s="15"/>
      <c r="C303" s="14"/>
      <c r="D303" s="14"/>
      <c r="E303" s="14"/>
    </row>
    <row r="304" spans="1:5" ht="15.75" hidden="1" thickBot="1" x14ac:dyDescent="0.3">
      <c r="A304" s="26" t="s">
        <v>313</v>
      </c>
      <c r="B304" s="15"/>
      <c r="C304" s="14"/>
      <c r="D304" s="14"/>
      <c r="E304" s="14"/>
    </row>
    <row r="305" spans="1:5" ht="15.75" hidden="1" thickBot="1" x14ac:dyDescent="0.3">
      <c r="A305" s="16" t="s">
        <v>318</v>
      </c>
      <c r="B305" s="15">
        <f>B295+B300</f>
        <v>0</v>
      </c>
      <c r="C305" s="15">
        <f t="shared" ref="C305:E305" si="39">C295+C300</f>
        <v>0</v>
      </c>
      <c r="D305" s="15">
        <f t="shared" si="39"/>
        <v>0</v>
      </c>
      <c r="E305" s="15">
        <f t="shared" si="39"/>
        <v>0</v>
      </c>
    </row>
    <row r="306" spans="1:5" ht="15.75" hidden="1" thickBot="1" x14ac:dyDescent="0.3">
      <c r="A306" s="108" t="s">
        <v>45</v>
      </c>
      <c r="B306" s="1427"/>
      <c r="C306" s="1429"/>
      <c r="D306" s="1429"/>
      <c r="E306" s="1430"/>
    </row>
    <row r="307" spans="1:5" ht="45.75" hidden="1" thickBot="1" x14ac:dyDescent="0.3">
      <c r="A307" s="7" t="s">
        <v>74</v>
      </c>
      <c r="B307" s="105"/>
      <c r="C307" s="103" t="s">
        <v>306</v>
      </c>
      <c r="D307" s="106"/>
      <c r="E307" s="107"/>
    </row>
    <row r="308" spans="1:5" ht="15.75" hidden="1" thickBot="1" x14ac:dyDescent="0.3">
      <c r="A308" s="5" t="s">
        <v>15</v>
      </c>
      <c r="B308" s="1411"/>
      <c r="C308" s="1412"/>
      <c r="D308" s="1412"/>
      <c r="E308" s="1413"/>
    </row>
    <row r="309" spans="1:5" ht="15.75" hidden="1" thickBot="1" x14ac:dyDescent="0.3">
      <c r="A309" s="5" t="s">
        <v>16</v>
      </c>
      <c r="B309" s="1406"/>
      <c r="C309" s="1407"/>
      <c r="D309" s="1407"/>
      <c r="E309" s="1408"/>
    </row>
    <row r="310" spans="1:5" hidden="1" x14ac:dyDescent="0.25">
      <c r="A310" s="1381"/>
      <c r="B310" s="8">
        <v>2019</v>
      </c>
      <c r="C310" s="8">
        <v>2020</v>
      </c>
      <c r="D310" s="8">
        <v>2021</v>
      </c>
      <c r="E310" s="8">
        <v>2022</v>
      </c>
    </row>
    <row r="311" spans="1:5" ht="15.75" hidden="1" thickBot="1" x14ac:dyDescent="0.3">
      <c r="A311" s="1382"/>
      <c r="B311" s="9" t="s">
        <v>8</v>
      </c>
      <c r="C311" s="9" t="s">
        <v>9</v>
      </c>
      <c r="D311" s="9" t="s">
        <v>9</v>
      </c>
      <c r="E311" s="9" t="s">
        <v>9</v>
      </c>
    </row>
    <row r="312" spans="1:5" ht="15.75" hidden="1" thickBot="1" x14ac:dyDescent="0.3">
      <c r="A312" s="5" t="s">
        <v>17</v>
      </c>
      <c r="B312" s="5"/>
      <c r="C312" s="5"/>
      <c r="D312" s="5"/>
      <c r="E312" s="5"/>
    </row>
    <row r="313" spans="1:5" ht="15.75" hidden="1" thickBot="1" x14ac:dyDescent="0.3">
      <c r="A313" s="5" t="s">
        <v>18</v>
      </c>
      <c r="B313" s="10">
        <f>B331</f>
        <v>0</v>
      </c>
      <c r="C313" s="10">
        <f t="shared" ref="C313:E313" si="40">C331</f>
        <v>0</v>
      </c>
      <c r="D313" s="10">
        <f t="shared" si="40"/>
        <v>0</v>
      </c>
      <c r="E313" s="10">
        <f t="shared" si="40"/>
        <v>0</v>
      </c>
    </row>
    <row r="314" spans="1:5" ht="15.75" hidden="1" thickBot="1" x14ac:dyDescent="0.3">
      <c r="A314" s="5" t="s">
        <v>19</v>
      </c>
      <c r="B314" s="10" t="e">
        <f>B313/B312</f>
        <v>#DIV/0!</v>
      </c>
      <c r="C314" s="10" t="e">
        <f t="shared" ref="C314:E314" si="41">C313/C312</f>
        <v>#DIV/0!</v>
      </c>
      <c r="D314" s="10" t="e">
        <f t="shared" si="41"/>
        <v>#DIV/0!</v>
      </c>
      <c r="E314" s="10" t="e">
        <f t="shared" si="41"/>
        <v>#DIV/0!</v>
      </c>
    </row>
    <row r="315" spans="1:5" ht="15.75" hidden="1" thickBot="1" x14ac:dyDescent="0.3">
      <c r="A315" s="5" t="s">
        <v>20</v>
      </c>
      <c r="B315" s="407" t="s">
        <v>21</v>
      </c>
      <c r="C315" s="11" t="e">
        <f>C312/B312-1</f>
        <v>#DIV/0!</v>
      </c>
      <c r="D315" s="11" t="e">
        <f t="shared" ref="D315:E317" si="42">D312/C312-1</f>
        <v>#DIV/0!</v>
      </c>
      <c r="E315" s="11" t="e">
        <f t="shared" si="42"/>
        <v>#DIV/0!</v>
      </c>
    </row>
    <row r="316" spans="1:5" ht="15.75" hidden="1" thickBot="1" x14ac:dyDescent="0.3">
      <c r="A316" s="5" t="s">
        <v>22</v>
      </c>
      <c r="B316" s="407" t="s">
        <v>21</v>
      </c>
      <c r="C316" s="11" t="e">
        <f>C313/B313-1</f>
        <v>#DIV/0!</v>
      </c>
      <c r="D316" s="11" t="e">
        <f t="shared" si="42"/>
        <v>#DIV/0!</v>
      </c>
      <c r="E316" s="11" t="e">
        <f t="shared" si="42"/>
        <v>#DIV/0!</v>
      </c>
    </row>
    <row r="317" spans="1:5" ht="23.25" hidden="1" thickBot="1" x14ac:dyDescent="0.3">
      <c r="A317" s="5" t="s">
        <v>23</v>
      </c>
      <c r="B317" s="407" t="s">
        <v>21</v>
      </c>
      <c r="C317" s="11" t="e">
        <f>C314/B314-1</f>
        <v>#DIV/0!</v>
      </c>
      <c r="D317" s="11" t="e">
        <f t="shared" si="42"/>
        <v>#DIV/0!</v>
      </c>
      <c r="E317" s="11" t="e">
        <f t="shared" si="42"/>
        <v>#DIV/0!</v>
      </c>
    </row>
    <row r="318" spans="1:5" ht="15.75" hidden="1" thickBot="1" x14ac:dyDescent="0.3">
      <c r="A318" s="1378" t="s">
        <v>166</v>
      </c>
      <c r="B318" s="1379"/>
      <c r="C318" s="1379"/>
      <c r="D318" s="1379"/>
      <c r="E318" s="1380"/>
    </row>
    <row r="319" spans="1:5" hidden="1" x14ac:dyDescent="0.25">
      <c r="A319" s="1381"/>
      <c r="B319" s="8">
        <v>2019</v>
      </c>
      <c r="C319" s="8">
        <v>2020</v>
      </c>
      <c r="D319" s="8">
        <v>2021</v>
      </c>
      <c r="E319" s="8">
        <v>2022</v>
      </c>
    </row>
    <row r="320" spans="1:5" ht="15.75" hidden="1" thickBot="1" x14ac:dyDescent="0.3">
      <c r="A320" s="1382"/>
      <c r="B320" s="9" t="s">
        <v>8</v>
      </c>
      <c r="C320" s="9" t="s">
        <v>9</v>
      </c>
      <c r="D320" s="9" t="s">
        <v>9</v>
      </c>
      <c r="E320" s="9" t="s">
        <v>9</v>
      </c>
    </row>
    <row r="321" spans="1:5" ht="15.75" hidden="1" thickBot="1" x14ac:dyDescent="0.3">
      <c r="A321" s="13" t="s">
        <v>42</v>
      </c>
      <c r="B321" s="14">
        <f>B322+B323+B324+B325</f>
        <v>0</v>
      </c>
      <c r="C321" s="14">
        <f t="shared" ref="C321:E321" si="43">C322+C323+C324+C325</f>
        <v>0</v>
      </c>
      <c r="D321" s="14">
        <f t="shared" si="43"/>
        <v>0</v>
      </c>
      <c r="E321" s="14">
        <f t="shared" si="43"/>
        <v>0</v>
      </c>
    </row>
    <row r="322" spans="1:5" ht="15.75" hidden="1" thickBot="1" x14ac:dyDescent="0.3">
      <c r="A322" s="26" t="s">
        <v>296</v>
      </c>
      <c r="B322" s="14"/>
      <c r="C322" s="14"/>
      <c r="D322" s="14"/>
      <c r="E322" s="14"/>
    </row>
    <row r="323" spans="1:5" ht="15.75" hidden="1" thickBot="1" x14ac:dyDescent="0.3">
      <c r="A323" s="26" t="s">
        <v>311</v>
      </c>
      <c r="B323" s="14"/>
      <c r="C323" s="14"/>
      <c r="D323" s="14"/>
      <c r="E323" s="14"/>
    </row>
    <row r="324" spans="1:5" ht="15.75" hidden="1" thickBot="1" x14ac:dyDescent="0.3">
      <c r="A324" s="26" t="s">
        <v>312</v>
      </c>
      <c r="B324" s="14"/>
      <c r="C324" s="14"/>
      <c r="D324" s="14"/>
      <c r="E324" s="14"/>
    </row>
    <row r="325" spans="1:5" ht="15.75" hidden="1" thickBot="1" x14ac:dyDescent="0.3">
      <c r="A325" s="26" t="s">
        <v>313</v>
      </c>
      <c r="B325" s="14"/>
      <c r="C325" s="14"/>
      <c r="D325" s="14"/>
      <c r="E325" s="14"/>
    </row>
    <row r="326" spans="1:5" ht="15.75" hidden="1" thickBot="1" x14ac:dyDescent="0.3">
      <c r="A326" s="13" t="s">
        <v>43</v>
      </c>
      <c r="B326" s="15">
        <f>B327+B328+B329+B330</f>
        <v>0</v>
      </c>
      <c r="C326" s="15">
        <f t="shared" ref="C326:E326" si="44">C327+C328+C329+C330</f>
        <v>0</v>
      </c>
      <c r="D326" s="15">
        <f t="shared" si="44"/>
        <v>0</v>
      </c>
      <c r="E326" s="15">
        <f t="shared" si="44"/>
        <v>0</v>
      </c>
    </row>
    <row r="327" spans="1:5" ht="15.75" hidden="1" thickBot="1" x14ac:dyDescent="0.3">
      <c r="A327" s="26" t="s">
        <v>296</v>
      </c>
      <c r="B327" s="15"/>
      <c r="C327" s="15"/>
      <c r="D327" s="15"/>
      <c r="E327" s="15"/>
    </row>
    <row r="328" spans="1:5" ht="15.75" hidden="1" thickBot="1" x14ac:dyDescent="0.3">
      <c r="A328" s="26" t="s">
        <v>311</v>
      </c>
      <c r="B328" s="15"/>
      <c r="C328" s="15"/>
      <c r="D328" s="15"/>
      <c r="E328" s="15"/>
    </row>
    <row r="329" spans="1:5" ht="15.75" hidden="1" thickBot="1" x14ac:dyDescent="0.3">
      <c r="A329" s="26" t="s">
        <v>312</v>
      </c>
      <c r="B329" s="15"/>
      <c r="C329" s="15"/>
      <c r="D329" s="15"/>
      <c r="E329" s="15"/>
    </row>
    <row r="330" spans="1:5" ht="15.75" hidden="1" thickBot="1" x14ac:dyDescent="0.3">
      <c r="A330" s="26" t="s">
        <v>313</v>
      </c>
      <c r="B330" s="15"/>
      <c r="C330" s="15"/>
      <c r="D330" s="15"/>
      <c r="E330" s="15"/>
    </row>
    <row r="331" spans="1:5" ht="15.75" hidden="1" thickBot="1" x14ac:dyDescent="0.3">
      <c r="A331" s="16" t="s">
        <v>53</v>
      </c>
      <c r="B331" s="15">
        <f>B321+B326</f>
        <v>0</v>
      </c>
      <c r="C331" s="15">
        <f t="shared" ref="C331:E331" si="45">C321+C326</f>
        <v>0</v>
      </c>
      <c r="D331" s="15">
        <f t="shared" si="45"/>
        <v>0</v>
      </c>
      <c r="E331" s="15">
        <f t="shared" si="45"/>
        <v>0</v>
      </c>
    </row>
    <row r="332" spans="1:5" ht="15.75" thickBot="1" x14ac:dyDescent="0.3">
      <c r="A332" s="20"/>
      <c r="B332" s="21"/>
      <c r="C332" s="21"/>
      <c r="D332" s="21"/>
      <c r="E332" s="21"/>
    </row>
    <row r="333" spans="1:5" ht="36.75" thickBot="1" x14ac:dyDescent="0.3">
      <c r="A333" s="6" t="s">
        <v>57</v>
      </c>
      <c r="B333" s="22">
        <f>B208+B142+B64+B27+B101+B313+B287+B262+B237+B182</f>
        <v>79393</v>
      </c>
      <c r="C333" s="22">
        <f>C208+C142+C64+C27+C101+C313+C287+C262+C237+C182</f>
        <v>79393</v>
      </c>
      <c r="D333" s="22">
        <f>D208+D142+D64+D27+D101+D313+D287+D262+D237+D182</f>
        <v>79393</v>
      </c>
      <c r="E333" s="22">
        <f>+E208+E142+E64+E27+E101+E313+E287+E262+E237+E182</f>
        <v>79393</v>
      </c>
    </row>
    <row r="334" spans="1:5" ht="36.75" thickBot="1" x14ac:dyDescent="0.3">
      <c r="A334" s="6" t="s">
        <v>58</v>
      </c>
      <c r="B334" s="22">
        <f>+B226+B200+B130+B93+B56+B331+B305+B280+B255+B175+B160</f>
        <v>79393</v>
      </c>
      <c r="C334" s="22">
        <f>+C226+C200+C130+C93+C56+C331+C305+C280+C255+C175+C160</f>
        <v>79393</v>
      </c>
      <c r="D334" s="22">
        <f>+D226+D200+D130+D93+D56+D331+D305+D280+D255+D175+D160</f>
        <v>79393</v>
      </c>
      <c r="E334" s="22">
        <f>+E226+E200+E130+E93+E56+E331+E305+E280+E255+E175+E160</f>
        <v>79393</v>
      </c>
    </row>
    <row r="335" spans="1:5" ht="15.75" thickBot="1" x14ac:dyDescent="0.3">
      <c r="A335" s="13" t="s">
        <v>24</v>
      </c>
      <c r="B335" s="36">
        <v>37100</v>
      </c>
      <c r="C335" s="36">
        <v>38900</v>
      </c>
      <c r="D335" s="36">
        <v>38900</v>
      </c>
      <c r="E335" s="36">
        <v>38900</v>
      </c>
    </row>
    <row r="336" spans="1:5" ht="15.75" thickBot="1" x14ac:dyDescent="0.3">
      <c r="A336" s="26" t="s">
        <v>296</v>
      </c>
      <c r="B336" s="15">
        <f t="shared" ref="B336:E337" si="46">B36+B73+B110</f>
        <v>37100</v>
      </c>
      <c r="C336" s="15">
        <f t="shared" si="46"/>
        <v>38900</v>
      </c>
      <c r="D336" s="15">
        <f t="shared" si="46"/>
        <v>38900</v>
      </c>
      <c r="E336" s="15">
        <f t="shared" si="46"/>
        <v>38900</v>
      </c>
    </row>
    <row r="337" spans="1:5" ht="15.75" thickBot="1" x14ac:dyDescent="0.3">
      <c r="A337" s="26" t="s">
        <v>319</v>
      </c>
      <c r="B337" s="15">
        <f t="shared" si="46"/>
        <v>0</v>
      </c>
      <c r="C337" s="15">
        <f t="shared" si="46"/>
        <v>0</v>
      </c>
      <c r="D337" s="15">
        <f t="shared" si="46"/>
        <v>0</v>
      </c>
      <c r="E337" s="15">
        <f t="shared" si="46"/>
        <v>0</v>
      </c>
    </row>
    <row r="338" spans="1:5" ht="24.75" thickBot="1" x14ac:dyDescent="0.3">
      <c r="A338" s="13" t="s">
        <v>25</v>
      </c>
      <c r="B338" s="36">
        <v>6005</v>
      </c>
      <c r="C338" s="36">
        <v>6400</v>
      </c>
      <c r="D338" s="36">
        <v>6400</v>
      </c>
      <c r="E338" s="36">
        <v>6400</v>
      </c>
    </row>
    <row r="339" spans="1:5" ht="15.75" thickBot="1" x14ac:dyDescent="0.3">
      <c r="A339" s="26" t="s">
        <v>296</v>
      </c>
      <c r="B339" s="14">
        <f>B39+B76+B113</f>
        <v>6005</v>
      </c>
      <c r="C339" s="14">
        <f>C39+C76+C113</f>
        <v>6400</v>
      </c>
      <c r="D339" s="14">
        <f>D39+D76+D113</f>
        <v>6400</v>
      </c>
      <c r="E339" s="14">
        <f>E39+E76+E113</f>
        <v>6400</v>
      </c>
    </row>
    <row r="340" spans="1:5" ht="15.75" thickBot="1" x14ac:dyDescent="0.3">
      <c r="A340" s="26" t="s">
        <v>319</v>
      </c>
      <c r="B340" s="15">
        <f>B40+B77+B111</f>
        <v>0</v>
      </c>
      <c r="C340" s="15">
        <f>C40+C77+C111</f>
        <v>0</v>
      </c>
      <c r="D340" s="15">
        <f>D40+D77+D111</f>
        <v>0</v>
      </c>
      <c r="E340" s="15">
        <f>E40+E77+E111</f>
        <v>0</v>
      </c>
    </row>
    <row r="341" spans="1:5" ht="15.75" thickBot="1" x14ac:dyDescent="0.3">
      <c r="A341" s="13" t="s">
        <v>26</v>
      </c>
      <c r="B341" s="36">
        <v>33288</v>
      </c>
      <c r="C341" s="36">
        <v>31093</v>
      </c>
      <c r="D341" s="36">
        <v>31093</v>
      </c>
      <c r="E341" s="36">
        <v>31093</v>
      </c>
    </row>
    <row r="342" spans="1:5" ht="15.75" thickBot="1" x14ac:dyDescent="0.3">
      <c r="A342" s="26" t="s">
        <v>296</v>
      </c>
      <c r="B342" s="15">
        <f t="shared" ref="B342:E343" si="47">B42+B79+B116</f>
        <v>33288</v>
      </c>
      <c r="C342" s="15">
        <f t="shared" si="47"/>
        <v>31093</v>
      </c>
      <c r="D342" s="15">
        <f t="shared" si="47"/>
        <v>31093</v>
      </c>
      <c r="E342" s="15">
        <f t="shared" si="47"/>
        <v>31093</v>
      </c>
    </row>
    <row r="343" spans="1:5" ht="15.75" thickBot="1" x14ac:dyDescent="0.3">
      <c r="A343" s="26" t="s">
        <v>319</v>
      </c>
      <c r="B343" s="15">
        <f t="shared" si="47"/>
        <v>0</v>
      </c>
      <c r="C343" s="15">
        <f t="shared" si="47"/>
        <v>0</v>
      </c>
      <c r="D343" s="15">
        <f t="shared" si="47"/>
        <v>0</v>
      </c>
      <c r="E343" s="15">
        <f t="shared" si="47"/>
        <v>0</v>
      </c>
    </row>
    <row r="344" spans="1:5" ht="15.75" thickBot="1" x14ac:dyDescent="0.3">
      <c r="A344" s="13" t="s">
        <v>27</v>
      </c>
      <c r="B344" s="36">
        <f>B345+B346</f>
        <v>0</v>
      </c>
      <c r="C344" s="36">
        <f t="shared" ref="C344:E344" si="48">C345+C346</f>
        <v>0</v>
      </c>
      <c r="D344" s="36">
        <f t="shared" si="48"/>
        <v>0</v>
      </c>
      <c r="E344" s="36">
        <f t="shared" si="48"/>
        <v>0</v>
      </c>
    </row>
    <row r="345" spans="1:5" ht="15.75" thickBot="1" x14ac:dyDescent="0.3">
      <c r="A345" s="26" t="s">
        <v>296</v>
      </c>
      <c r="B345" s="14">
        <f t="shared" ref="B345:E346" si="49">B45+B82+B119</f>
        <v>0</v>
      </c>
      <c r="C345" s="14">
        <f t="shared" si="49"/>
        <v>0</v>
      </c>
      <c r="D345" s="14">
        <f t="shared" si="49"/>
        <v>0</v>
      </c>
      <c r="E345" s="14">
        <f t="shared" si="49"/>
        <v>0</v>
      </c>
    </row>
    <row r="346" spans="1:5" ht="15.75" thickBot="1" x14ac:dyDescent="0.3">
      <c r="A346" s="26" t="s">
        <v>319</v>
      </c>
      <c r="B346" s="15">
        <f t="shared" si="49"/>
        <v>0</v>
      </c>
      <c r="C346" s="15">
        <f t="shared" si="49"/>
        <v>0</v>
      </c>
      <c r="D346" s="15">
        <f t="shared" si="49"/>
        <v>0</v>
      </c>
      <c r="E346" s="15">
        <f t="shared" si="49"/>
        <v>0</v>
      </c>
    </row>
    <row r="347" spans="1:5" ht="15.75" thickBot="1" x14ac:dyDescent="0.3">
      <c r="A347" s="13" t="s">
        <v>28</v>
      </c>
      <c r="B347" s="36">
        <f>B348+B349</f>
        <v>0</v>
      </c>
      <c r="C347" s="36">
        <f t="shared" ref="C347:E347" si="50">C348+C349</f>
        <v>0</v>
      </c>
      <c r="D347" s="36">
        <f t="shared" si="50"/>
        <v>0</v>
      </c>
      <c r="E347" s="36">
        <f t="shared" si="50"/>
        <v>0</v>
      </c>
    </row>
    <row r="348" spans="1:5" ht="15.75" thickBot="1" x14ac:dyDescent="0.3">
      <c r="A348" s="26" t="s">
        <v>296</v>
      </c>
      <c r="B348" s="14">
        <f t="shared" ref="B348:E349" si="51">B48+B85+B122</f>
        <v>0</v>
      </c>
      <c r="C348" s="14">
        <f t="shared" si="51"/>
        <v>0</v>
      </c>
      <c r="D348" s="14">
        <f t="shared" si="51"/>
        <v>0</v>
      </c>
      <c r="E348" s="14">
        <f t="shared" si="51"/>
        <v>0</v>
      </c>
    </row>
    <row r="349" spans="1:5" ht="15.75" thickBot="1" x14ac:dyDescent="0.3">
      <c r="A349" s="26" t="s">
        <v>319</v>
      </c>
      <c r="B349" s="15">
        <f t="shared" si="51"/>
        <v>0</v>
      </c>
      <c r="C349" s="15">
        <f t="shared" si="51"/>
        <v>0</v>
      </c>
      <c r="D349" s="15">
        <f t="shared" si="51"/>
        <v>0</v>
      </c>
      <c r="E349" s="15">
        <f t="shared" si="51"/>
        <v>0</v>
      </c>
    </row>
    <row r="350" spans="1:5" ht="15.75" thickBot="1" x14ac:dyDescent="0.3">
      <c r="A350" s="13" t="s">
        <v>29</v>
      </c>
      <c r="B350" s="36">
        <f>B351+B352</f>
        <v>0</v>
      </c>
      <c r="C350" s="36">
        <f>C351+C352</f>
        <v>0</v>
      </c>
      <c r="D350" s="36">
        <f t="shared" ref="D350:E350" si="52">D351+D352</f>
        <v>0</v>
      </c>
      <c r="E350" s="36">
        <f t="shared" si="52"/>
        <v>0</v>
      </c>
    </row>
    <row r="351" spans="1:5" ht="15.75" thickBot="1" x14ac:dyDescent="0.3">
      <c r="A351" s="26" t="s">
        <v>296</v>
      </c>
      <c r="B351" s="14">
        <f t="shared" ref="B351:E352" si="53">B51+B88+B125</f>
        <v>0</v>
      </c>
      <c r="C351" s="14">
        <f t="shared" si="53"/>
        <v>0</v>
      </c>
      <c r="D351" s="14">
        <f t="shared" si="53"/>
        <v>0</v>
      </c>
      <c r="E351" s="14">
        <f t="shared" si="53"/>
        <v>0</v>
      </c>
    </row>
    <row r="352" spans="1:5" ht="15.75" thickBot="1" x14ac:dyDescent="0.3">
      <c r="A352" s="26" t="s">
        <v>319</v>
      </c>
      <c r="B352" s="15">
        <f t="shared" si="53"/>
        <v>0</v>
      </c>
      <c r="C352" s="15">
        <f t="shared" si="53"/>
        <v>0</v>
      </c>
      <c r="D352" s="15">
        <f t="shared" si="53"/>
        <v>0</v>
      </c>
      <c r="E352" s="15">
        <f t="shared" si="53"/>
        <v>0</v>
      </c>
    </row>
    <row r="353" spans="1:5" ht="24.75" thickBot="1" x14ac:dyDescent="0.3">
      <c r="A353" s="13" t="s">
        <v>30</v>
      </c>
      <c r="B353" s="36">
        <f>B90+B53</f>
        <v>0</v>
      </c>
      <c r="C353" s="36">
        <f>C90+C53</f>
        <v>0</v>
      </c>
      <c r="D353" s="36">
        <f>D90+D53</f>
        <v>0</v>
      </c>
      <c r="E353" s="36">
        <f>E90+E53</f>
        <v>0</v>
      </c>
    </row>
    <row r="354" spans="1:5" ht="15.75" thickBot="1" x14ac:dyDescent="0.3">
      <c r="A354" s="26" t="s">
        <v>296</v>
      </c>
      <c r="B354" s="14">
        <f t="shared" ref="B354:E355" si="54">B54+B91+B128</f>
        <v>0</v>
      </c>
      <c r="C354" s="14">
        <f t="shared" si="54"/>
        <v>0</v>
      </c>
      <c r="D354" s="14">
        <f t="shared" si="54"/>
        <v>0</v>
      </c>
      <c r="E354" s="14">
        <f t="shared" si="54"/>
        <v>0</v>
      </c>
    </row>
    <row r="355" spans="1:5" ht="15.75" thickBot="1" x14ac:dyDescent="0.3">
      <c r="A355" s="26" t="s">
        <v>319</v>
      </c>
      <c r="B355" s="15">
        <f t="shared" si="54"/>
        <v>0</v>
      </c>
      <c r="C355" s="15">
        <f t="shared" si="54"/>
        <v>0</v>
      </c>
      <c r="D355" s="15">
        <f t="shared" si="54"/>
        <v>0</v>
      </c>
      <c r="E355" s="15">
        <f t="shared" si="54"/>
        <v>0</v>
      </c>
    </row>
    <row r="356" spans="1:5" ht="15.75" thickBot="1" x14ac:dyDescent="0.3">
      <c r="A356" s="13" t="s">
        <v>59</v>
      </c>
      <c r="B356" s="36">
        <f>B357+B358+B359+B360</f>
        <v>0</v>
      </c>
      <c r="C356" s="36">
        <f t="shared" ref="C356:E356" si="55">C357+C358+C359+C360</f>
        <v>0</v>
      </c>
      <c r="D356" s="36">
        <f t="shared" si="55"/>
        <v>0</v>
      </c>
      <c r="E356" s="36">
        <f t="shared" si="55"/>
        <v>0</v>
      </c>
    </row>
    <row r="357" spans="1:5" ht="15.75" thickBot="1" x14ac:dyDescent="0.3">
      <c r="A357" s="26" t="s">
        <v>296</v>
      </c>
      <c r="B357" s="14">
        <f t="shared" ref="B357:E360" si="56">B151+B166+B191+B217+B246+B271+B296+B322</f>
        <v>0</v>
      </c>
      <c r="C357" s="14">
        <f t="shared" si="56"/>
        <v>0</v>
      </c>
      <c r="D357" s="14">
        <f t="shared" si="56"/>
        <v>0</v>
      </c>
      <c r="E357" s="14">
        <f t="shared" si="56"/>
        <v>0</v>
      </c>
    </row>
    <row r="358" spans="1:5" ht="15.75" thickBot="1" x14ac:dyDescent="0.3">
      <c r="A358" s="26" t="s">
        <v>320</v>
      </c>
      <c r="B358" s="14">
        <f t="shared" si="56"/>
        <v>0</v>
      </c>
      <c r="C358" s="14">
        <f t="shared" si="56"/>
        <v>0</v>
      </c>
      <c r="D358" s="14">
        <f t="shared" si="56"/>
        <v>0</v>
      </c>
      <c r="E358" s="14">
        <f t="shared" si="56"/>
        <v>0</v>
      </c>
    </row>
    <row r="359" spans="1:5" ht="15.75" thickBot="1" x14ac:dyDescent="0.3">
      <c r="A359" s="26" t="s">
        <v>312</v>
      </c>
      <c r="B359" s="14">
        <f t="shared" si="56"/>
        <v>0</v>
      </c>
      <c r="C359" s="14">
        <f t="shared" si="56"/>
        <v>0</v>
      </c>
      <c r="D359" s="14">
        <f t="shared" si="56"/>
        <v>0</v>
      </c>
      <c r="E359" s="14">
        <f t="shared" si="56"/>
        <v>0</v>
      </c>
    </row>
    <row r="360" spans="1:5" ht="15.75" thickBot="1" x14ac:dyDescent="0.3">
      <c r="A360" s="26" t="s">
        <v>313</v>
      </c>
      <c r="B360" s="14">
        <f t="shared" si="56"/>
        <v>0</v>
      </c>
      <c r="C360" s="14">
        <f t="shared" si="56"/>
        <v>0</v>
      </c>
      <c r="D360" s="14">
        <f t="shared" si="56"/>
        <v>0</v>
      </c>
      <c r="E360" s="14">
        <f t="shared" si="56"/>
        <v>0</v>
      </c>
    </row>
    <row r="361" spans="1:5" ht="15.75" thickBot="1" x14ac:dyDescent="0.3">
      <c r="A361" s="13" t="s">
        <v>60</v>
      </c>
      <c r="B361" s="36">
        <v>3000</v>
      </c>
      <c r="C361" s="36">
        <v>3000</v>
      </c>
      <c r="D361" s="36">
        <v>3000</v>
      </c>
      <c r="E361" s="36">
        <v>3000</v>
      </c>
    </row>
    <row r="362" spans="1:5" ht="15.75" thickBot="1" x14ac:dyDescent="0.3">
      <c r="A362" s="26" t="s">
        <v>296</v>
      </c>
      <c r="B362" s="14">
        <v>3000</v>
      </c>
      <c r="C362" s="14">
        <v>3000</v>
      </c>
      <c r="D362" s="14">
        <v>3000</v>
      </c>
      <c r="E362" s="14">
        <v>3000</v>
      </c>
    </row>
    <row r="363" spans="1:5" ht="15.75" thickBot="1" x14ac:dyDescent="0.3">
      <c r="A363" s="26" t="s">
        <v>320</v>
      </c>
      <c r="B363" s="14">
        <f t="shared" ref="B363:E365" si="57">B157+B172+B197+B223+B252+B277+B302+B328</f>
        <v>0</v>
      </c>
      <c r="C363" s="14">
        <f t="shared" si="57"/>
        <v>0</v>
      </c>
      <c r="D363" s="14">
        <f t="shared" si="57"/>
        <v>0</v>
      </c>
      <c r="E363" s="14">
        <f t="shared" si="57"/>
        <v>0</v>
      </c>
    </row>
    <row r="364" spans="1:5" ht="15.75" thickBot="1" x14ac:dyDescent="0.3">
      <c r="A364" s="26" t="s">
        <v>312</v>
      </c>
      <c r="B364" s="14">
        <f t="shared" si="57"/>
        <v>0</v>
      </c>
      <c r="C364" s="14">
        <f t="shared" si="57"/>
        <v>0</v>
      </c>
      <c r="D364" s="14">
        <f t="shared" si="57"/>
        <v>0</v>
      </c>
      <c r="E364" s="14">
        <f t="shared" si="57"/>
        <v>0</v>
      </c>
    </row>
    <row r="365" spans="1:5" ht="15.75" thickBot="1" x14ac:dyDescent="0.3">
      <c r="A365" s="26" t="s">
        <v>313</v>
      </c>
      <c r="B365" s="14">
        <f t="shared" si="57"/>
        <v>0</v>
      </c>
      <c r="C365" s="14">
        <f t="shared" si="57"/>
        <v>0</v>
      </c>
      <c r="D365" s="14">
        <f t="shared" si="57"/>
        <v>0</v>
      </c>
      <c r="E365" s="14">
        <f t="shared" si="57"/>
        <v>0</v>
      </c>
    </row>
    <row r="366" spans="1:5" ht="15.75" thickBot="1" x14ac:dyDescent="0.3">
      <c r="A366" s="17" t="s">
        <v>32</v>
      </c>
      <c r="B366" s="18">
        <f>IF(B334-B333=0,0,"Error")</f>
        <v>0</v>
      </c>
      <c r="C366" s="18">
        <f>IF(C334-C333=0,0,"Error")</f>
        <v>0</v>
      </c>
      <c r="D366" s="18">
        <f>IF(D334-D333=0,0,"Error")</f>
        <v>0</v>
      </c>
      <c r="E366" s="18">
        <f>IF(E334-E333=0,0,"Error")</f>
        <v>0</v>
      </c>
    </row>
  </sheetData>
  <mergeCells count="77">
    <mergeCell ref="A1:E1"/>
    <mergeCell ref="A310:A311"/>
    <mergeCell ref="A318:E318"/>
    <mergeCell ref="A319:A320"/>
    <mergeCell ref="A284:A285"/>
    <mergeCell ref="A292:E292"/>
    <mergeCell ref="A293:A294"/>
    <mergeCell ref="B306:E306"/>
    <mergeCell ref="B308:E308"/>
    <mergeCell ref="B309:E309"/>
    <mergeCell ref="B283:E283"/>
    <mergeCell ref="B233:E233"/>
    <mergeCell ref="A234:A235"/>
    <mergeCell ref="A242:E242"/>
    <mergeCell ref="A243:A244"/>
    <mergeCell ref="D256:E256"/>
    <mergeCell ref="B257:E257"/>
    <mergeCell ref="B258:E258"/>
    <mergeCell ref="A259:A260"/>
    <mergeCell ref="A267:E267"/>
    <mergeCell ref="A268:A269"/>
    <mergeCell ref="B282:E282"/>
    <mergeCell ref="B232:E232"/>
    <mergeCell ref="B177:E177"/>
    <mergeCell ref="B178:E178"/>
    <mergeCell ref="A179:A180"/>
    <mergeCell ref="A187:E187"/>
    <mergeCell ref="B203:E203"/>
    <mergeCell ref="B204:E204"/>
    <mergeCell ref="A213:E213"/>
    <mergeCell ref="A214:A215"/>
    <mergeCell ref="B229:E229"/>
    <mergeCell ref="D230:E230"/>
    <mergeCell ref="B231:E231"/>
    <mergeCell ref="A163:A164"/>
    <mergeCell ref="A107:A108"/>
    <mergeCell ref="A132:E132"/>
    <mergeCell ref="A133:E133"/>
    <mergeCell ref="B134:E134"/>
    <mergeCell ref="D135:E135"/>
    <mergeCell ref="B136:E136"/>
    <mergeCell ref="B137:E137"/>
    <mergeCell ref="B138:E138"/>
    <mergeCell ref="A139:A140"/>
    <mergeCell ref="A147:E147"/>
    <mergeCell ref="A148:A149"/>
    <mergeCell ref="A162:E162"/>
    <mergeCell ref="A106:E106"/>
    <mergeCell ref="A33:A34"/>
    <mergeCell ref="B58:E58"/>
    <mergeCell ref="B59:E59"/>
    <mergeCell ref="B60:E60"/>
    <mergeCell ref="A61:A62"/>
    <mergeCell ref="A69:E69"/>
    <mergeCell ref="A70:A71"/>
    <mergeCell ref="B95:E95"/>
    <mergeCell ref="B96:E96"/>
    <mergeCell ref="B97:E97"/>
    <mergeCell ref="A98:A99"/>
    <mergeCell ref="A8:E8"/>
    <mergeCell ref="A32:E32"/>
    <mergeCell ref="A9:E11"/>
    <mergeCell ref="B12:E12"/>
    <mergeCell ref="A13:A14"/>
    <mergeCell ref="B16:E16"/>
    <mergeCell ref="A17:E17"/>
    <mergeCell ref="A19:E19"/>
    <mergeCell ref="A20:E20"/>
    <mergeCell ref="B21:E21"/>
    <mergeCell ref="B22:E22"/>
    <mergeCell ref="B23:E23"/>
    <mergeCell ref="A24:A25"/>
    <mergeCell ref="A2:E2"/>
    <mergeCell ref="A3:E3"/>
    <mergeCell ref="B5:E5"/>
    <mergeCell ref="B6:E6"/>
    <mergeCell ref="B7:E7"/>
  </mergeCells>
  <pageMargins left="0.25" right="0.25"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408"/>
  <sheetViews>
    <sheetView view="pageBreakPreview" zoomScaleNormal="170" zoomScaleSheetLayoutView="100" workbookViewId="0">
      <selection activeCell="K9" sqref="K9"/>
    </sheetView>
  </sheetViews>
  <sheetFormatPr defaultRowHeight="15.75" x14ac:dyDescent="0.25"/>
  <cols>
    <col min="1" max="1" width="43.5703125" style="680" customWidth="1"/>
    <col min="2" max="2" width="12.5703125" style="680" customWidth="1"/>
    <col min="3" max="3" width="13.5703125" style="680" customWidth="1"/>
    <col min="4" max="4" width="15.7109375" style="680" customWidth="1"/>
    <col min="5" max="5" width="19.5703125" style="680" customWidth="1"/>
    <col min="6" max="6" width="0.85546875" style="680" hidden="1" customWidth="1"/>
    <col min="7" max="16384" width="9.140625" style="680"/>
  </cols>
  <sheetData>
    <row r="1" spans="1:6" x14ac:dyDescent="0.25">
      <c r="A1" s="2604" t="s">
        <v>1679</v>
      </c>
      <c r="B1" s="2604"/>
      <c r="C1" s="2604"/>
      <c r="D1" s="2604"/>
      <c r="E1" s="2604"/>
    </row>
    <row r="2" spans="1:6" ht="18" customHeight="1" x14ac:dyDescent="0.25">
      <c r="A2" s="1976" t="s">
        <v>884</v>
      </c>
      <c r="B2" s="1976"/>
      <c r="C2" s="1976"/>
      <c r="D2" s="1976"/>
      <c r="E2" s="1976"/>
      <c r="F2" s="856"/>
    </row>
    <row r="3" spans="1:6" ht="18" customHeight="1" x14ac:dyDescent="0.25">
      <c r="A3" s="857" t="s">
        <v>863</v>
      </c>
      <c r="B3" s="857"/>
      <c r="C3" s="857"/>
      <c r="D3" s="857"/>
      <c r="E3" s="857"/>
      <c r="F3" s="681"/>
    </row>
    <row r="4" spans="1:6" ht="16.5" thickBot="1" x14ac:dyDescent="0.3"/>
    <row r="5" spans="1:6" ht="16.5" thickBot="1" x14ac:dyDescent="0.3">
      <c r="A5" s="858" t="s">
        <v>0</v>
      </c>
      <c r="B5" s="2423" t="s">
        <v>745</v>
      </c>
      <c r="C5" s="2423"/>
      <c r="D5" s="2423"/>
      <c r="E5" s="2423"/>
    </row>
    <row r="6" spans="1:6" ht="16.5" thickBot="1" x14ac:dyDescent="0.3">
      <c r="A6" s="858" t="s">
        <v>1</v>
      </c>
      <c r="B6" s="2424" t="s">
        <v>188</v>
      </c>
      <c r="C6" s="2425"/>
      <c r="D6" s="2425"/>
      <c r="E6" s="2426"/>
    </row>
    <row r="7" spans="1:6" ht="16.5" thickBot="1" x14ac:dyDescent="0.3">
      <c r="A7" s="859" t="s">
        <v>3</v>
      </c>
      <c r="B7" s="2427" t="s">
        <v>861</v>
      </c>
      <c r="C7" s="2428"/>
      <c r="D7" s="2428"/>
      <c r="E7" s="2429"/>
    </row>
    <row r="8" spans="1:6" ht="16.5" thickBot="1" x14ac:dyDescent="0.3">
      <c r="A8" s="2430" t="s">
        <v>5</v>
      </c>
      <c r="B8" s="2431"/>
      <c r="C8" s="2431"/>
      <c r="D8" s="2431"/>
      <c r="E8" s="2431"/>
      <c r="F8" s="860"/>
    </row>
    <row r="9" spans="1:6" ht="24" customHeight="1" x14ac:dyDescent="0.25">
      <c r="A9" s="1944" t="s">
        <v>746</v>
      </c>
      <c r="B9" s="1945"/>
      <c r="C9" s="1945"/>
      <c r="D9" s="1945"/>
      <c r="E9" s="1945"/>
      <c r="F9" s="1946"/>
    </row>
    <row r="10" spans="1:6" ht="24" customHeight="1" x14ac:dyDescent="0.25">
      <c r="A10" s="1947"/>
      <c r="B10" s="1948"/>
      <c r="C10" s="1948"/>
      <c r="D10" s="1948"/>
      <c r="E10" s="1948"/>
      <c r="F10" s="1949"/>
    </row>
    <row r="11" spans="1:6" ht="16.5" thickBot="1" x14ac:dyDescent="0.3">
      <c r="A11" s="1950"/>
      <c r="B11" s="1951"/>
      <c r="C11" s="1951"/>
      <c r="D11" s="1951"/>
      <c r="E11" s="1951"/>
      <c r="F11" s="1952"/>
    </row>
    <row r="12" spans="1:6" ht="55.5" hidden="1" customHeight="1" thickBot="1" x14ac:dyDescent="0.3">
      <c r="A12" s="861"/>
      <c r="B12" s="1545"/>
      <c r="C12" s="1546"/>
      <c r="D12" s="1546"/>
      <c r="E12" s="1546"/>
      <c r="F12" s="1547"/>
    </row>
    <row r="13" spans="1:6" ht="16.5" hidden="1" thickBot="1" x14ac:dyDescent="0.3">
      <c r="A13" s="861"/>
      <c r="B13" s="862"/>
      <c r="C13" s="862"/>
      <c r="D13" s="862"/>
      <c r="E13" s="863"/>
    </row>
    <row r="14" spans="1:6" ht="140.25" customHeight="1" thickBot="1" x14ac:dyDescent="0.3">
      <c r="A14" s="864" t="s">
        <v>6</v>
      </c>
      <c r="B14" s="2432" t="s">
        <v>747</v>
      </c>
      <c r="C14" s="2433"/>
      <c r="D14" s="2433"/>
      <c r="E14" s="2434"/>
    </row>
    <row r="15" spans="1:6" ht="23.25" customHeight="1" x14ac:dyDescent="0.25">
      <c r="A15" s="865" t="s">
        <v>7</v>
      </c>
      <c r="B15" s="866">
        <v>2019</v>
      </c>
      <c r="C15" s="866">
        <v>2020</v>
      </c>
      <c r="D15" s="866">
        <v>2021</v>
      </c>
      <c r="E15" s="866">
        <v>2022</v>
      </c>
    </row>
    <row r="16" spans="1:6" ht="11.25" customHeight="1" thickBot="1" x14ac:dyDescent="0.3">
      <c r="A16" s="867"/>
      <c r="B16" s="868" t="s">
        <v>8</v>
      </c>
      <c r="C16" s="868" t="s">
        <v>9</v>
      </c>
      <c r="D16" s="868" t="s">
        <v>9</v>
      </c>
      <c r="E16" s="868" t="s">
        <v>9</v>
      </c>
    </row>
    <row r="17" spans="1:5" ht="33.75" customHeight="1" thickBot="1" x14ac:dyDescent="0.3">
      <c r="A17" s="869" t="s">
        <v>92</v>
      </c>
      <c r="B17" s="870" t="s">
        <v>68</v>
      </c>
      <c r="C17" s="870" t="s">
        <v>69</v>
      </c>
      <c r="D17" s="870" t="s">
        <v>69</v>
      </c>
      <c r="E17" s="870" t="s">
        <v>69</v>
      </c>
    </row>
    <row r="18" spans="1:5" ht="16.5" thickBot="1" x14ac:dyDescent="0.3">
      <c r="A18" s="869" t="s">
        <v>93</v>
      </c>
      <c r="B18" s="870" t="s">
        <v>68</v>
      </c>
      <c r="C18" s="870" t="s">
        <v>69</v>
      </c>
      <c r="D18" s="870" t="s">
        <v>69</v>
      </c>
      <c r="E18" s="870" t="s">
        <v>69</v>
      </c>
    </row>
    <row r="19" spans="1:5" ht="32.25" thickBot="1" x14ac:dyDescent="0.3">
      <c r="A19" s="869" t="s">
        <v>67</v>
      </c>
      <c r="B19" s="870" t="s">
        <v>68</v>
      </c>
      <c r="C19" s="870" t="s">
        <v>69</v>
      </c>
      <c r="D19" s="870" t="s">
        <v>69</v>
      </c>
      <c r="E19" s="870" t="s">
        <v>69</v>
      </c>
    </row>
    <row r="20" spans="1:5" ht="46.5" customHeight="1" thickBot="1" x14ac:dyDescent="0.3">
      <c r="A20" s="871" t="s">
        <v>10</v>
      </c>
      <c r="B20" s="2435" t="s">
        <v>323</v>
      </c>
      <c r="C20" s="2432"/>
      <c r="D20" s="2432"/>
      <c r="E20" s="2436"/>
    </row>
    <row r="21" spans="1:5" ht="30" customHeight="1" thickBot="1" x14ac:dyDescent="0.3">
      <c r="A21" s="2437" t="s">
        <v>11</v>
      </c>
      <c r="B21" s="2438"/>
      <c r="C21" s="2438"/>
      <c r="D21" s="2438"/>
      <c r="E21" s="2439"/>
    </row>
    <row r="22" spans="1:5" ht="27" customHeight="1" thickBot="1" x14ac:dyDescent="0.3">
      <c r="A22" s="869" t="s">
        <v>92</v>
      </c>
      <c r="B22" s="872" t="s">
        <v>68</v>
      </c>
      <c r="C22" s="873" t="s">
        <v>69</v>
      </c>
      <c r="D22" s="873" t="s">
        <v>69</v>
      </c>
      <c r="E22" s="873" t="s">
        <v>69</v>
      </c>
    </row>
    <row r="23" spans="1:5" ht="30.75" customHeight="1" thickBot="1" x14ac:dyDescent="0.3">
      <c r="A23" s="869" t="s">
        <v>67</v>
      </c>
      <c r="B23" s="874" t="s">
        <v>68</v>
      </c>
      <c r="C23" s="873" t="s">
        <v>69</v>
      </c>
      <c r="D23" s="873" t="s">
        <v>69</v>
      </c>
      <c r="E23" s="873" t="s">
        <v>69</v>
      </c>
    </row>
    <row r="24" spans="1:5" ht="24" customHeight="1" thickBot="1" x14ac:dyDescent="0.3">
      <c r="A24" s="2440" t="s">
        <v>12</v>
      </c>
      <c r="B24" s="2441"/>
      <c r="C24" s="2441"/>
      <c r="D24" s="2441"/>
      <c r="E24" s="2442"/>
    </row>
    <row r="25" spans="1:5" ht="24" customHeight="1" thickBot="1" x14ac:dyDescent="0.3">
      <c r="A25" s="2440" t="s">
        <v>13</v>
      </c>
      <c r="B25" s="2441"/>
      <c r="C25" s="2441"/>
      <c r="D25" s="2441"/>
      <c r="E25" s="2442"/>
    </row>
    <row r="26" spans="1:5" ht="18.75" customHeight="1" thickBot="1" x14ac:dyDescent="0.3">
      <c r="A26" s="875" t="s">
        <v>14</v>
      </c>
      <c r="B26" s="2609" t="s">
        <v>748</v>
      </c>
      <c r="C26" s="2433"/>
      <c r="D26" s="2433"/>
      <c r="E26" s="2434"/>
    </row>
    <row r="27" spans="1:5" ht="31.5" customHeight="1" thickBot="1" x14ac:dyDescent="0.3">
      <c r="A27" s="869" t="s">
        <v>15</v>
      </c>
      <c r="B27" s="2609" t="s">
        <v>748</v>
      </c>
      <c r="C27" s="2433"/>
      <c r="D27" s="2433"/>
      <c r="E27" s="2434"/>
    </row>
    <row r="28" spans="1:5" ht="20.25" customHeight="1" thickBot="1" x14ac:dyDescent="0.3">
      <c r="A28" s="869" t="s">
        <v>16</v>
      </c>
      <c r="B28" s="876"/>
      <c r="C28" s="877"/>
      <c r="D28" s="877"/>
      <c r="E28" s="878"/>
    </row>
    <row r="29" spans="1:5" ht="15.75" customHeight="1" x14ac:dyDescent="0.25">
      <c r="A29" s="865"/>
      <c r="B29" s="879">
        <v>2019</v>
      </c>
      <c r="C29" s="879">
        <v>2020</v>
      </c>
      <c r="D29" s="879">
        <v>2021</v>
      </c>
      <c r="E29" s="879">
        <v>2022</v>
      </c>
    </row>
    <row r="30" spans="1:5" ht="30" customHeight="1" thickBot="1" x14ac:dyDescent="0.3">
      <c r="A30" s="867"/>
      <c r="B30" s="880" t="s">
        <v>8</v>
      </c>
      <c r="C30" s="880" t="s">
        <v>9</v>
      </c>
      <c r="D30" s="880" t="s">
        <v>9</v>
      </c>
      <c r="E30" s="880" t="s">
        <v>9</v>
      </c>
    </row>
    <row r="31" spans="1:5" ht="22.5" customHeight="1" thickBot="1" x14ac:dyDescent="0.3">
      <c r="A31" s="869" t="s">
        <v>17</v>
      </c>
      <c r="B31" s="881">
        <v>44</v>
      </c>
      <c r="C31" s="881">
        <v>41</v>
      </c>
      <c r="D31" s="881">
        <v>41</v>
      </c>
      <c r="E31" s="881">
        <v>41</v>
      </c>
    </row>
    <row r="32" spans="1:5" ht="35.25" customHeight="1" thickBot="1" x14ac:dyDescent="0.3">
      <c r="A32" s="869" t="s">
        <v>18</v>
      </c>
      <c r="B32" s="881">
        <v>73986</v>
      </c>
      <c r="C32" s="881">
        <v>73986</v>
      </c>
      <c r="D32" s="881">
        <v>74181</v>
      </c>
      <c r="E32" s="881">
        <v>74181</v>
      </c>
    </row>
    <row r="33" spans="1:5" ht="21" customHeight="1" thickBot="1" x14ac:dyDescent="0.3">
      <c r="A33" s="869" t="s">
        <v>19</v>
      </c>
      <c r="B33" s="881">
        <f>B32/B31</f>
        <v>1681.5</v>
      </c>
      <c r="C33" s="881">
        <f t="shared" ref="C33:E33" si="0">C32/C31</f>
        <v>1804.5365853658536</v>
      </c>
      <c r="D33" s="881">
        <f t="shared" si="0"/>
        <v>1809.2926829268292</v>
      </c>
      <c r="E33" s="881">
        <f t="shared" si="0"/>
        <v>1809.2926829268292</v>
      </c>
    </row>
    <row r="34" spans="1:5" ht="16.5" thickBot="1" x14ac:dyDescent="0.3">
      <c r="A34" s="869" t="s">
        <v>20</v>
      </c>
      <c r="B34" s="882" t="s">
        <v>21</v>
      </c>
      <c r="C34" s="883">
        <f>C31/B31-1</f>
        <v>-6.8181818181818232E-2</v>
      </c>
      <c r="D34" s="883">
        <f t="shared" ref="D34:E36" si="1">D31/C31-1</f>
        <v>0</v>
      </c>
      <c r="E34" s="883">
        <f t="shared" si="1"/>
        <v>0</v>
      </c>
    </row>
    <row r="35" spans="1:5" ht="16.5" thickBot="1" x14ac:dyDescent="0.3">
      <c r="A35" s="869" t="s">
        <v>22</v>
      </c>
      <c r="B35" s="882" t="s">
        <v>21</v>
      </c>
      <c r="C35" s="883">
        <f>C32/B32-1</f>
        <v>0</v>
      </c>
      <c r="D35" s="883">
        <f t="shared" si="1"/>
        <v>2.6356337685509157E-3</v>
      </c>
      <c r="E35" s="883">
        <f t="shared" si="1"/>
        <v>0</v>
      </c>
    </row>
    <row r="36" spans="1:5" ht="16.5" thickBot="1" x14ac:dyDescent="0.3">
      <c r="A36" s="869" t="s">
        <v>23</v>
      </c>
      <c r="B36" s="882" t="s">
        <v>21</v>
      </c>
      <c r="C36" s="883">
        <f>C33/B33-1</f>
        <v>7.3170731707317138E-2</v>
      </c>
      <c r="D36" s="883">
        <f t="shared" si="1"/>
        <v>2.6356337685506936E-3</v>
      </c>
      <c r="E36" s="883">
        <f t="shared" si="1"/>
        <v>0</v>
      </c>
    </row>
    <row r="37" spans="1:5" ht="33.75" customHeight="1" thickBot="1" x14ac:dyDescent="0.3">
      <c r="A37" s="2420" t="s">
        <v>1242</v>
      </c>
      <c r="B37" s="2421"/>
      <c r="C37" s="2421"/>
      <c r="D37" s="2421"/>
      <c r="E37" s="2422"/>
    </row>
    <row r="38" spans="1:5" ht="12.75" customHeight="1" x14ac:dyDescent="0.25">
      <c r="A38" s="865"/>
      <c r="B38" s="879">
        <v>2019</v>
      </c>
      <c r="C38" s="879">
        <v>2020</v>
      </c>
      <c r="D38" s="879">
        <v>2021</v>
      </c>
      <c r="E38" s="879">
        <v>2022</v>
      </c>
    </row>
    <row r="39" spans="1:5" ht="18" customHeight="1" thickBot="1" x14ac:dyDescent="0.3">
      <c r="A39" s="867"/>
      <c r="B39" s="880" t="s">
        <v>8</v>
      </c>
      <c r="C39" s="880" t="s">
        <v>9</v>
      </c>
      <c r="D39" s="880" t="s">
        <v>9</v>
      </c>
      <c r="E39" s="880" t="s">
        <v>9</v>
      </c>
    </row>
    <row r="40" spans="1:5" ht="20.25" customHeight="1" thickBot="1" x14ac:dyDescent="0.3">
      <c r="A40" s="884" t="s">
        <v>24</v>
      </c>
      <c r="B40" s="885">
        <f>B41+B42</f>
        <v>43000</v>
      </c>
      <c r="C40" s="885">
        <f>C41+C42</f>
        <v>43000</v>
      </c>
      <c r="D40" s="885">
        <f t="shared" ref="D40:E40" si="2">D41+D42</f>
        <v>43000</v>
      </c>
      <c r="E40" s="885">
        <f t="shared" si="2"/>
        <v>43000</v>
      </c>
    </row>
    <row r="41" spans="1:5" ht="21" customHeight="1" thickBot="1" x14ac:dyDescent="0.3">
      <c r="A41" s="886" t="s">
        <v>296</v>
      </c>
      <c r="B41" s="887">
        <v>43000</v>
      </c>
      <c r="C41" s="885">
        <v>43000</v>
      </c>
      <c r="D41" s="885">
        <v>43000</v>
      </c>
      <c r="E41" s="885">
        <v>43000</v>
      </c>
    </row>
    <row r="42" spans="1:5" ht="16.5" thickBot="1" x14ac:dyDescent="0.3">
      <c r="A42" s="886" t="s">
        <v>297</v>
      </c>
      <c r="B42" s="887"/>
      <c r="C42" s="887"/>
      <c r="D42" s="887"/>
      <c r="E42" s="887"/>
    </row>
    <row r="43" spans="1:5" ht="32.25" thickBot="1" x14ac:dyDescent="0.3">
      <c r="A43" s="884" t="s">
        <v>25</v>
      </c>
      <c r="B43" s="885">
        <f>B44+B45</f>
        <v>6797</v>
      </c>
      <c r="C43" s="885">
        <f>C44+C45</f>
        <v>6797</v>
      </c>
      <c r="D43" s="885">
        <f t="shared" ref="D43:E43" si="3">D44+D45</f>
        <v>6797</v>
      </c>
      <c r="E43" s="885">
        <f t="shared" si="3"/>
        <v>6797</v>
      </c>
    </row>
    <row r="44" spans="1:5" ht="16.5" thickBot="1" x14ac:dyDescent="0.3">
      <c r="A44" s="886" t="s">
        <v>296</v>
      </c>
      <c r="B44" s="887">
        <v>6797</v>
      </c>
      <c r="C44" s="885">
        <v>6797</v>
      </c>
      <c r="D44" s="885">
        <v>6797</v>
      </c>
      <c r="E44" s="885">
        <v>6797</v>
      </c>
    </row>
    <row r="45" spans="1:5" ht="16.5" thickBot="1" x14ac:dyDescent="0.3">
      <c r="A45" s="886" t="s">
        <v>297</v>
      </c>
      <c r="B45" s="887"/>
      <c r="C45" s="885"/>
      <c r="D45" s="885"/>
      <c r="E45" s="885"/>
    </row>
    <row r="46" spans="1:5" ht="16.5" thickBot="1" x14ac:dyDescent="0.3">
      <c r="A46" s="884" t="s">
        <v>26</v>
      </c>
      <c r="B46" s="887">
        <f>B47+B48</f>
        <v>24189</v>
      </c>
      <c r="C46" s="885">
        <f>C47+C48</f>
        <v>24189</v>
      </c>
      <c r="D46" s="885">
        <f t="shared" ref="D46:E46" si="4">D47+D48</f>
        <v>24384</v>
      </c>
      <c r="E46" s="885">
        <f t="shared" si="4"/>
        <v>24384</v>
      </c>
    </row>
    <row r="47" spans="1:5" ht="16.5" thickBot="1" x14ac:dyDescent="0.3">
      <c r="A47" s="886" t="s">
        <v>296</v>
      </c>
      <c r="B47" s="885">
        <v>24189</v>
      </c>
      <c r="C47" s="885">
        <v>24189</v>
      </c>
      <c r="D47" s="885">
        <v>24384</v>
      </c>
      <c r="E47" s="885">
        <v>24384</v>
      </c>
    </row>
    <row r="48" spans="1:5" ht="16.5" thickBot="1" x14ac:dyDescent="0.3">
      <c r="A48" s="886" t="s">
        <v>297</v>
      </c>
      <c r="B48" s="887"/>
      <c r="C48" s="885"/>
      <c r="D48" s="885"/>
      <c r="E48" s="885"/>
    </row>
    <row r="49" spans="1:5" ht="16.5" thickBot="1" x14ac:dyDescent="0.3">
      <c r="A49" s="884" t="s">
        <v>27</v>
      </c>
      <c r="B49" s="887"/>
      <c r="C49" s="885"/>
      <c r="D49" s="885"/>
      <c r="E49" s="885"/>
    </row>
    <row r="50" spans="1:5" ht="16.5" thickBot="1" x14ac:dyDescent="0.3">
      <c r="A50" s="886" t="s">
        <v>296</v>
      </c>
      <c r="B50" s="887"/>
      <c r="C50" s="885"/>
      <c r="D50" s="885"/>
      <c r="E50" s="885"/>
    </row>
    <row r="51" spans="1:5" ht="16.5" thickBot="1" x14ac:dyDescent="0.3">
      <c r="A51" s="886" t="s">
        <v>297</v>
      </c>
      <c r="B51" s="887"/>
      <c r="C51" s="885"/>
      <c r="D51" s="885"/>
      <c r="E51" s="885"/>
    </row>
    <row r="52" spans="1:5" ht="16.5" thickBot="1" x14ac:dyDescent="0.3">
      <c r="A52" s="884" t="s">
        <v>28</v>
      </c>
      <c r="B52" s="887"/>
      <c r="C52" s="885"/>
      <c r="D52" s="885"/>
      <c r="E52" s="885"/>
    </row>
    <row r="53" spans="1:5" ht="16.5" thickBot="1" x14ac:dyDescent="0.3">
      <c r="A53" s="886" t="s">
        <v>296</v>
      </c>
      <c r="B53" s="887"/>
      <c r="C53" s="885"/>
      <c r="D53" s="885"/>
      <c r="E53" s="885"/>
    </row>
    <row r="54" spans="1:5" ht="16.5" thickBot="1" x14ac:dyDescent="0.3">
      <c r="A54" s="886" t="s">
        <v>297</v>
      </c>
      <c r="B54" s="887"/>
      <c r="C54" s="885"/>
      <c r="D54" s="885"/>
      <c r="E54" s="885"/>
    </row>
    <row r="55" spans="1:5" ht="16.5" thickBot="1" x14ac:dyDescent="0.3">
      <c r="A55" s="884" t="s">
        <v>29</v>
      </c>
      <c r="B55" s="887">
        <f>B56+B57</f>
        <v>0</v>
      </c>
      <c r="C55" s="885">
        <f t="shared" ref="C55:E55" si="5">C56+C57</f>
        <v>0</v>
      </c>
      <c r="D55" s="885">
        <f t="shared" si="5"/>
        <v>0</v>
      </c>
      <c r="E55" s="885">
        <f t="shared" si="5"/>
        <v>0</v>
      </c>
    </row>
    <row r="56" spans="1:5" ht="16.5" thickBot="1" x14ac:dyDescent="0.3">
      <c r="A56" s="886" t="s">
        <v>296</v>
      </c>
      <c r="B56" s="888"/>
      <c r="C56" s="885">
        <v>0</v>
      </c>
      <c r="D56" s="889">
        <v>0</v>
      </c>
      <c r="E56" s="889">
        <v>0</v>
      </c>
    </row>
    <row r="57" spans="1:5" ht="16.5" thickBot="1" x14ac:dyDescent="0.3">
      <c r="A57" s="886" t="s">
        <v>297</v>
      </c>
      <c r="B57" s="887"/>
      <c r="C57" s="885"/>
      <c r="D57" s="885"/>
      <c r="E57" s="885"/>
    </row>
    <row r="58" spans="1:5" ht="16.5" thickBot="1" x14ac:dyDescent="0.3">
      <c r="A58" s="884" t="s">
        <v>30</v>
      </c>
      <c r="B58" s="887">
        <v>0</v>
      </c>
      <c r="C58" s="885">
        <v>0</v>
      </c>
      <c r="D58" s="885">
        <f>C58*1.03*0.99</f>
        <v>0</v>
      </c>
      <c r="E58" s="885">
        <f>D58*1.03*0.99</f>
        <v>0</v>
      </c>
    </row>
    <row r="59" spans="1:5" ht="16.5" thickBot="1" x14ac:dyDescent="0.3">
      <c r="A59" s="886" t="s">
        <v>296</v>
      </c>
      <c r="B59" s="887"/>
      <c r="C59" s="890"/>
      <c r="D59" s="890"/>
      <c r="E59" s="890"/>
    </row>
    <row r="60" spans="1:5" ht="16.5" thickBot="1" x14ac:dyDescent="0.3">
      <c r="A60" s="886" t="s">
        <v>297</v>
      </c>
      <c r="B60" s="887"/>
      <c r="C60" s="891"/>
      <c r="D60" s="890"/>
      <c r="E60" s="890"/>
    </row>
    <row r="61" spans="1:5" ht="16.5" thickBot="1" x14ac:dyDescent="0.3">
      <c r="A61" s="892" t="s">
        <v>31</v>
      </c>
      <c r="B61" s="887">
        <f>B58+B55+B52+B49+B46+B43+B40</f>
        <v>73986</v>
      </c>
      <c r="C61" s="887">
        <f>C58+C55+C52+C49+C46+C43+C40</f>
        <v>73986</v>
      </c>
      <c r="D61" s="887">
        <f t="shared" ref="D61:E61" si="6">D58+D55+D52+D49+D46+D43+D40</f>
        <v>74181</v>
      </c>
      <c r="E61" s="887">
        <f t="shared" si="6"/>
        <v>74181</v>
      </c>
    </row>
    <row r="62" spans="1:5" ht="22.5" customHeight="1" thickBot="1" x14ac:dyDescent="0.3">
      <c r="A62" s="893" t="s">
        <v>32</v>
      </c>
      <c r="B62" s="894">
        <f>IF(B61-B32=0,0,"Error")</f>
        <v>0</v>
      </c>
      <c r="C62" s="894">
        <f>IF(C61-C32=0,0,"Error")</f>
        <v>0</v>
      </c>
      <c r="D62" s="894">
        <f>IF(D61-D32=0,0,"Error")</f>
        <v>0</v>
      </c>
      <c r="E62" s="894">
        <f>IF(E61-E32=0,0,"Error")</f>
        <v>0</v>
      </c>
    </row>
    <row r="63" spans="1:5" ht="32.25" hidden="1" customHeight="1" thickBot="1" x14ac:dyDescent="0.3">
      <c r="A63" s="895" t="s">
        <v>1243</v>
      </c>
      <c r="B63" s="896"/>
      <c r="C63" s="897"/>
      <c r="D63" s="897"/>
      <c r="E63" s="898"/>
    </row>
    <row r="64" spans="1:5" ht="26.25" hidden="1" customHeight="1" thickBot="1" x14ac:dyDescent="0.3">
      <c r="A64" s="869" t="s">
        <v>15</v>
      </c>
      <c r="B64" s="899"/>
      <c r="C64" s="900"/>
      <c r="D64" s="900"/>
      <c r="E64" s="901"/>
    </row>
    <row r="65" spans="1:5" ht="16.5" hidden="1" customHeight="1" thickBot="1" x14ac:dyDescent="0.3">
      <c r="A65" s="869" t="s">
        <v>16</v>
      </c>
      <c r="B65" s="876"/>
      <c r="C65" s="877"/>
      <c r="D65" s="877"/>
      <c r="E65" s="878"/>
    </row>
    <row r="66" spans="1:5" ht="12.75" hidden="1" customHeight="1" x14ac:dyDescent="0.25">
      <c r="A66" s="865"/>
      <c r="B66" s="879">
        <v>2018</v>
      </c>
      <c r="C66" s="879">
        <v>2019</v>
      </c>
      <c r="D66" s="879">
        <v>2020</v>
      </c>
      <c r="E66" s="879">
        <v>2021</v>
      </c>
    </row>
    <row r="67" spans="1:5" ht="9" hidden="1" customHeight="1" thickBot="1" x14ac:dyDescent="0.3">
      <c r="A67" s="867"/>
      <c r="B67" s="880" t="s">
        <v>8</v>
      </c>
      <c r="C67" s="880" t="s">
        <v>9</v>
      </c>
      <c r="D67" s="880" t="s">
        <v>9</v>
      </c>
      <c r="E67" s="880" t="s">
        <v>9</v>
      </c>
    </row>
    <row r="68" spans="1:5" ht="16.5" hidden="1" customHeight="1" thickBot="1" x14ac:dyDescent="0.3">
      <c r="A68" s="869" t="s">
        <v>17</v>
      </c>
      <c r="B68" s="869"/>
      <c r="C68" s="869"/>
      <c r="D68" s="869"/>
      <c r="E68" s="869"/>
    </row>
    <row r="69" spans="1:5" ht="16.5" hidden="1" customHeight="1" thickBot="1" x14ac:dyDescent="0.3">
      <c r="A69" s="869" t="s">
        <v>18</v>
      </c>
      <c r="B69" s="881">
        <f>B98</f>
        <v>0</v>
      </c>
      <c r="C69" s="881">
        <f t="shared" ref="C69:E69" si="7">C98</f>
        <v>0</v>
      </c>
      <c r="D69" s="881">
        <f t="shared" si="7"/>
        <v>0</v>
      </c>
      <c r="E69" s="881">
        <f t="shared" si="7"/>
        <v>0</v>
      </c>
    </row>
    <row r="70" spans="1:5" ht="16.5" hidden="1" customHeight="1" thickBot="1" x14ac:dyDescent="0.3">
      <c r="A70" s="869" t="s">
        <v>19</v>
      </c>
      <c r="B70" s="881" t="e">
        <f>B69/B68</f>
        <v>#DIV/0!</v>
      </c>
      <c r="C70" s="881" t="e">
        <f>C69/C68</f>
        <v>#DIV/0!</v>
      </c>
      <c r="D70" s="881" t="e">
        <f>D69/D68</f>
        <v>#DIV/0!</v>
      </c>
      <c r="E70" s="881" t="e">
        <f>E69/E68</f>
        <v>#DIV/0!</v>
      </c>
    </row>
    <row r="71" spans="1:5" ht="16.5" hidden="1" customHeight="1" thickBot="1" x14ac:dyDescent="0.3">
      <c r="A71" s="869" t="s">
        <v>20</v>
      </c>
      <c r="B71" s="882"/>
      <c r="C71" s="883" t="e">
        <f>C68/B68-1</f>
        <v>#DIV/0!</v>
      </c>
      <c r="D71" s="883" t="e">
        <f>D68/C68-1</f>
        <v>#DIV/0!</v>
      </c>
      <c r="E71" s="883" t="e">
        <f>E68/D68-1</f>
        <v>#DIV/0!</v>
      </c>
    </row>
    <row r="72" spans="1:5" ht="32.25" hidden="1" customHeight="1" thickBot="1" x14ac:dyDescent="0.3">
      <c r="A72" s="869" t="s">
        <v>22</v>
      </c>
      <c r="B72" s="882"/>
      <c r="C72" s="883" t="e">
        <f>C69/B69-1</f>
        <v>#DIV/0!</v>
      </c>
      <c r="D72" s="883" t="e">
        <f t="shared" ref="D72:E73" si="8">D69/C69-1</f>
        <v>#DIV/0!</v>
      </c>
      <c r="E72" s="883" t="e">
        <f t="shared" si="8"/>
        <v>#DIV/0!</v>
      </c>
    </row>
    <row r="73" spans="1:5" ht="32.25" hidden="1" customHeight="1" thickBot="1" x14ac:dyDescent="0.3">
      <c r="A73" s="869" t="s">
        <v>23</v>
      </c>
      <c r="B73" s="882"/>
      <c r="C73" s="883" t="e">
        <f>C70/B70-1</f>
        <v>#DIV/0!</v>
      </c>
      <c r="D73" s="883" t="e">
        <f t="shared" si="8"/>
        <v>#DIV/0!</v>
      </c>
      <c r="E73" s="883" t="e">
        <f t="shared" si="8"/>
        <v>#DIV/0!</v>
      </c>
    </row>
    <row r="74" spans="1:5" ht="24.75" hidden="1" customHeight="1" thickBot="1" x14ac:dyDescent="0.3">
      <c r="A74" s="902" t="s">
        <v>1244</v>
      </c>
      <c r="B74" s="903"/>
      <c r="C74" s="903"/>
      <c r="D74" s="903"/>
      <c r="E74" s="904"/>
    </row>
    <row r="75" spans="1:5" ht="12.75" hidden="1" customHeight="1" x14ac:dyDescent="0.25">
      <c r="A75" s="865"/>
      <c r="B75" s="879">
        <v>2018</v>
      </c>
      <c r="C75" s="879">
        <v>2019</v>
      </c>
      <c r="D75" s="879">
        <v>2020</v>
      </c>
      <c r="E75" s="879">
        <v>2021</v>
      </c>
    </row>
    <row r="76" spans="1:5" ht="9" hidden="1" customHeight="1" thickBot="1" x14ac:dyDescent="0.3">
      <c r="A76" s="867"/>
      <c r="B76" s="880" t="s">
        <v>8</v>
      </c>
      <c r="C76" s="880" t="s">
        <v>9</v>
      </c>
      <c r="D76" s="880" t="s">
        <v>9</v>
      </c>
      <c r="E76" s="880" t="s">
        <v>9</v>
      </c>
    </row>
    <row r="77" spans="1:5" ht="24.75" hidden="1" customHeight="1" thickBot="1" x14ac:dyDescent="0.3">
      <c r="A77" s="884" t="s">
        <v>24</v>
      </c>
      <c r="B77" s="885"/>
      <c r="C77" s="885"/>
      <c r="D77" s="885"/>
      <c r="E77" s="885"/>
    </row>
    <row r="78" spans="1:5" ht="38.25" hidden="1" customHeight="1" thickBot="1" x14ac:dyDescent="0.3">
      <c r="A78" s="886" t="s">
        <v>296</v>
      </c>
      <c r="B78" s="887"/>
      <c r="C78" s="905"/>
      <c r="D78" s="905"/>
      <c r="E78" s="905"/>
    </row>
    <row r="79" spans="1:5" ht="24.75" hidden="1" customHeight="1" thickBot="1" x14ac:dyDescent="0.3">
      <c r="A79" s="886" t="s">
        <v>297</v>
      </c>
      <c r="B79" s="887"/>
      <c r="C79" s="905"/>
      <c r="D79" s="905"/>
      <c r="E79" s="905"/>
    </row>
    <row r="80" spans="1:5" ht="24.75" hidden="1" customHeight="1" thickBot="1" x14ac:dyDescent="0.3">
      <c r="A80" s="884" t="s">
        <v>25</v>
      </c>
      <c r="B80" s="885"/>
      <c r="C80" s="885"/>
      <c r="D80" s="885"/>
      <c r="E80" s="885"/>
    </row>
    <row r="81" spans="1:5" ht="16.5" hidden="1" customHeight="1" thickBot="1" x14ac:dyDescent="0.3">
      <c r="A81" s="886" t="s">
        <v>296</v>
      </c>
      <c r="B81" s="887"/>
      <c r="C81" s="885"/>
      <c r="D81" s="885"/>
      <c r="E81" s="885"/>
    </row>
    <row r="82" spans="1:5" ht="16.5" hidden="1" customHeight="1" thickBot="1" x14ac:dyDescent="0.3">
      <c r="A82" s="886" t="s">
        <v>297</v>
      </c>
      <c r="B82" s="887"/>
      <c r="C82" s="885"/>
      <c r="D82" s="885"/>
      <c r="E82" s="885"/>
    </row>
    <row r="83" spans="1:5" ht="24.75" hidden="1" customHeight="1" thickBot="1" x14ac:dyDescent="0.3">
      <c r="A83" s="884" t="s">
        <v>26</v>
      </c>
      <c r="B83" s="887">
        <v>0</v>
      </c>
      <c r="C83" s="885">
        <v>0</v>
      </c>
      <c r="D83" s="885">
        <v>0</v>
      </c>
      <c r="E83" s="885">
        <v>0</v>
      </c>
    </row>
    <row r="84" spans="1:5" ht="16.5" hidden="1" customHeight="1" thickBot="1" x14ac:dyDescent="0.3">
      <c r="A84" s="886" t="s">
        <v>296</v>
      </c>
      <c r="B84" s="887"/>
      <c r="C84" s="885"/>
      <c r="D84" s="885"/>
      <c r="E84" s="885"/>
    </row>
    <row r="85" spans="1:5" ht="16.5" hidden="1" customHeight="1" thickBot="1" x14ac:dyDescent="0.3">
      <c r="A85" s="886" t="s">
        <v>297</v>
      </c>
      <c r="B85" s="887"/>
      <c r="C85" s="885"/>
      <c r="D85" s="885"/>
      <c r="E85" s="885"/>
    </row>
    <row r="86" spans="1:5" ht="16.5" hidden="1" customHeight="1" thickBot="1" x14ac:dyDescent="0.3">
      <c r="A86" s="884" t="s">
        <v>27</v>
      </c>
      <c r="B86" s="887"/>
      <c r="C86" s="885"/>
      <c r="D86" s="885"/>
      <c r="E86" s="885"/>
    </row>
    <row r="87" spans="1:5" ht="16.5" hidden="1" customHeight="1" thickBot="1" x14ac:dyDescent="0.3">
      <c r="A87" s="886" t="s">
        <v>296</v>
      </c>
      <c r="B87" s="887"/>
      <c r="C87" s="885"/>
      <c r="D87" s="885"/>
      <c r="E87" s="885"/>
    </row>
    <row r="88" spans="1:5" ht="16.5" hidden="1" customHeight="1" thickBot="1" x14ac:dyDescent="0.3">
      <c r="A88" s="886" t="s">
        <v>297</v>
      </c>
      <c r="B88" s="887"/>
      <c r="C88" s="885"/>
      <c r="D88" s="885"/>
      <c r="E88" s="885"/>
    </row>
    <row r="89" spans="1:5" ht="32.25" hidden="1" customHeight="1" thickBot="1" x14ac:dyDescent="0.3">
      <c r="A89" s="884" t="s">
        <v>28</v>
      </c>
      <c r="B89" s="887"/>
      <c r="C89" s="885"/>
      <c r="D89" s="885"/>
      <c r="E89" s="885"/>
    </row>
    <row r="90" spans="1:5" ht="16.5" hidden="1" customHeight="1" thickBot="1" x14ac:dyDescent="0.3">
      <c r="A90" s="886" t="s">
        <v>296</v>
      </c>
      <c r="B90" s="887"/>
      <c r="C90" s="885"/>
      <c r="D90" s="885"/>
      <c r="E90" s="885"/>
    </row>
    <row r="91" spans="1:5" ht="16.5" hidden="1" customHeight="1" thickBot="1" x14ac:dyDescent="0.3">
      <c r="A91" s="886" t="s">
        <v>297</v>
      </c>
      <c r="B91" s="887"/>
      <c r="C91" s="885"/>
      <c r="D91" s="885"/>
      <c r="E91" s="885"/>
    </row>
    <row r="92" spans="1:5" ht="16.5" hidden="1" customHeight="1" thickBot="1" x14ac:dyDescent="0.3">
      <c r="A92" s="884" t="s">
        <v>29</v>
      </c>
      <c r="B92" s="887"/>
      <c r="C92" s="885"/>
      <c r="D92" s="885"/>
      <c r="E92" s="885"/>
    </row>
    <row r="93" spans="1:5" ht="16.5" hidden="1" customHeight="1" thickBot="1" x14ac:dyDescent="0.3">
      <c r="A93" s="886" t="s">
        <v>296</v>
      </c>
      <c r="B93" s="887"/>
      <c r="C93" s="885"/>
      <c r="D93" s="885"/>
      <c r="E93" s="885"/>
    </row>
    <row r="94" spans="1:5" ht="16.5" hidden="1" customHeight="1" thickBot="1" x14ac:dyDescent="0.3">
      <c r="A94" s="886" t="s">
        <v>297</v>
      </c>
      <c r="B94" s="887"/>
      <c r="C94" s="885"/>
      <c r="D94" s="885"/>
      <c r="E94" s="885"/>
    </row>
    <row r="95" spans="1:5" ht="32.25" hidden="1" customHeight="1" thickBot="1" x14ac:dyDescent="0.3">
      <c r="A95" s="884" t="s">
        <v>30</v>
      </c>
      <c r="B95" s="887"/>
      <c r="C95" s="885"/>
      <c r="D95" s="885"/>
      <c r="E95" s="885"/>
    </row>
    <row r="96" spans="1:5" ht="16.5" hidden="1" customHeight="1" thickBot="1" x14ac:dyDescent="0.3">
      <c r="A96" s="886" t="s">
        <v>296</v>
      </c>
      <c r="B96" s="887"/>
      <c r="C96" s="885"/>
      <c r="D96" s="885"/>
      <c r="E96" s="885"/>
    </row>
    <row r="97" spans="1:5" ht="16.5" hidden="1" customHeight="1" thickBot="1" x14ac:dyDescent="0.3">
      <c r="A97" s="886" t="s">
        <v>297</v>
      </c>
      <c r="B97" s="887"/>
      <c r="C97" s="885"/>
      <c r="D97" s="885"/>
      <c r="E97" s="885"/>
    </row>
    <row r="98" spans="1:5" ht="16.5" hidden="1" customHeight="1" thickBot="1" x14ac:dyDescent="0.3">
      <c r="A98" s="906" t="s">
        <v>53</v>
      </c>
      <c r="B98" s="887">
        <f>B95+B92+B89+B86+B83+B80+B77</f>
        <v>0</v>
      </c>
      <c r="C98" s="887">
        <f t="shared" ref="C98:E98" si="9">C95+C92+C89+C86+C83+C80+C77</f>
        <v>0</v>
      </c>
      <c r="D98" s="887">
        <f t="shared" si="9"/>
        <v>0</v>
      </c>
      <c r="E98" s="887">
        <f t="shared" si="9"/>
        <v>0</v>
      </c>
    </row>
    <row r="99" spans="1:5" ht="17.25" hidden="1" customHeight="1" thickBot="1" x14ac:dyDescent="0.3">
      <c r="A99" s="893" t="s">
        <v>32</v>
      </c>
      <c r="B99" s="894">
        <f>IF(B98-B69=0,0,"Error")</f>
        <v>0</v>
      </c>
      <c r="C99" s="894">
        <f>IF(C98-C69=0,0,"Error")</f>
        <v>0</v>
      </c>
      <c r="D99" s="894">
        <f>IF(D98-D69=0,0,"Error")</f>
        <v>0</v>
      </c>
      <c r="E99" s="894">
        <f>IF(E98-E69=0,0,"Error")</f>
        <v>0</v>
      </c>
    </row>
    <row r="100" spans="1:5" ht="32.25" hidden="1" customHeight="1" thickBot="1" x14ac:dyDescent="0.3">
      <c r="A100" s="895" t="s">
        <v>1245</v>
      </c>
      <c r="B100" s="896"/>
      <c r="C100" s="897"/>
      <c r="D100" s="897"/>
      <c r="E100" s="898"/>
    </row>
    <row r="101" spans="1:5" ht="26.25" hidden="1" customHeight="1" thickBot="1" x14ac:dyDescent="0.3">
      <c r="A101" s="869" t="s">
        <v>15</v>
      </c>
      <c r="B101" s="899"/>
      <c r="C101" s="900"/>
      <c r="D101" s="900"/>
      <c r="E101" s="901"/>
    </row>
    <row r="102" spans="1:5" ht="16.5" hidden="1" customHeight="1" thickBot="1" x14ac:dyDescent="0.3">
      <c r="A102" s="869" t="s">
        <v>16</v>
      </c>
      <c r="B102" s="876"/>
      <c r="C102" s="877"/>
      <c r="D102" s="877"/>
      <c r="E102" s="878"/>
    </row>
    <row r="103" spans="1:5" ht="12.75" hidden="1" customHeight="1" x14ac:dyDescent="0.25">
      <c r="A103" s="865"/>
      <c r="B103" s="879">
        <v>2018</v>
      </c>
      <c r="C103" s="879">
        <v>2019</v>
      </c>
      <c r="D103" s="879">
        <v>2020</v>
      </c>
      <c r="E103" s="879">
        <v>2021</v>
      </c>
    </row>
    <row r="104" spans="1:5" ht="9" hidden="1" customHeight="1" thickBot="1" x14ac:dyDescent="0.3">
      <c r="A104" s="867"/>
      <c r="B104" s="880" t="s">
        <v>8</v>
      </c>
      <c r="C104" s="880" t="s">
        <v>9</v>
      </c>
      <c r="D104" s="880" t="s">
        <v>9</v>
      </c>
      <c r="E104" s="880" t="s">
        <v>9</v>
      </c>
    </row>
    <row r="105" spans="1:5" ht="16.5" hidden="1" customHeight="1" thickBot="1" x14ac:dyDescent="0.3">
      <c r="A105" s="869" t="s">
        <v>17</v>
      </c>
      <c r="B105" s="907"/>
      <c r="C105" s="907"/>
      <c r="D105" s="907"/>
      <c r="E105" s="907"/>
    </row>
    <row r="106" spans="1:5" ht="16.5" hidden="1" customHeight="1" thickBot="1" x14ac:dyDescent="0.3">
      <c r="A106" s="869" t="s">
        <v>18</v>
      </c>
      <c r="B106" s="881">
        <f>B135</f>
        <v>0</v>
      </c>
      <c r="C106" s="881">
        <f t="shared" ref="C106:E106" si="10">C135</f>
        <v>0</v>
      </c>
      <c r="D106" s="881">
        <f t="shared" si="10"/>
        <v>0</v>
      </c>
      <c r="E106" s="881">
        <f t="shared" si="10"/>
        <v>0</v>
      </c>
    </row>
    <row r="107" spans="1:5" ht="16.5" hidden="1" customHeight="1" thickBot="1" x14ac:dyDescent="0.3">
      <c r="A107" s="869" t="s">
        <v>19</v>
      </c>
      <c r="B107" s="881" t="e">
        <f>B106/B105</f>
        <v>#DIV/0!</v>
      </c>
      <c r="C107" s="881" t="e">
        <f>C106/C105</f>
        <v>#DIV/0!</v>
      </c>
      <c r="D107" s="881" t="e">
        <f>D106/D105</f>
        <v>#DIV/0!</v>
      </c>
      <c r="E107" s="881" t="e">
        <f>E106/E105</f>
        <v>#DIV/0!</v>
      </c>
    </row>
    <row r="108" spans="1:5" ht="16.5" hidden="1" customHeight="1" thickBot="1" x14ac:dyDescent="0.3">
      <c r="A108" s="869" t="s">
        <v>20</v>
      </c>
      <c r="B108" s="882"/>
      <c r="C108" s="883" t="e">
        <f>C105/B105-1</f>
        <v>#DIV/0!</v>
      </c>
      <c r="D108" s="883" t="e">
        <f>D105/C105-1</f>
        <v>#DIV/0!</v>
      </c>
      <c r="E108" s="883" t="e">
        <f>E105/D105-1</f>
        <v>#DIV/0!</v>
      </c>
    </row>
    <row r="109" spans="1:5" ht="32.25" hidden="1" customHeight="1" thickBot="1" x14ac:dyDescent="0.3">
      <c r="A109" s="869" t="s">
        <v>22</v>
      </c>
      <c r="B109" s="882"/>
      <c r="C109" s="883" t="e">
        <f>C106/B106-1</f>
        <v>#DIV/0!</v>
      </c>
      <c r="D109" s="883" t="e">
        <f t="shared" ref="D109:E110" si="11">D106/C106-1</f>
        <v>#DIV/0!</v>
      </c>
      <c r="E109" s="883" t="e">
        <f t="shared" si="11"/>
        <v>#DIV/0!</v>
      </c>
    </row>
    <row r="110" spans="1:5" ht="32.25" hidden="1" customHeight="1" thickBot="1" x14ac:dyDescent="0.3">
      <c r="A110" s="869" t="s">
        <v>23</v>
      </c>
      <c r="B110" s="882"/>
      <c r="C110" s="883" t="e">
        <f>C107/B107-1</f>
        <v>#DIV/0!</v>
      </c>
      <c r="D110" s="883" t="e">
        <f t="shared" si="11"/>
        <v>#DIV/0!</v>
      </c>
      <c r="E110" s="883" t="e">
        <f t="shared" si="11"/>
        <v>#DIV/0!</v>
      </c>
    </row>
    <row r="111" spans="1:5" ht="24.75" hidden="1" customHeight="1" thickBot="1" x14ac:dyDescent="0.3">
      <c r="A111" s="902" t="s">
        <v>1244</v>
      </c>
      <c r="B111" s="903"/>
      <c r="C111" s="903"/>
      <c r="D111" s="903"/>
      <c r="E111" s="904"/>
    </row>
    <row r="112" spans="1:5" ht="12.75" hidden="1" customHeight="1" x14ac:dyDescent="0.25">
      <c r="A112" s="865"/>
      <c r="B112" s="879">
        <v>2018</v>
      </c>
      <c r="C112" s="879">
        <v>2019</v>
      </c>
      <c r="D112" s="879">
        <v>2020</v>
      </c>
      <c r="E112" s="879">
        <v>2021</v>
      </c>
    </row>
    <row r="113" spans="1:5" ht="9" hidden="1" customHeight="1" thickBot="1" x14ac:dyDescent="0.3">
      <c r="A113" s="867"/>
      <c r="B113" s="880" t="s">
        <v>8</v>
      </c>
      <c r="C113" s="880" t="s">
        <v>9</v>
      </c>
      <c r="D113" s="880" t="s">
        <v>9</v>
      </c>
      <c r="E113" s="880" t="s">
        <v>9</v>
      </c>
    </row>
    <row r="114" spans="1:5" ht="24.75" hidden="1" customHeight="1" thickBot="1" x14ac:dyDescent="0.3">
      <c r="A114" s="884" t="s">
        <v>24</v>
      </c>
      <c r="B114" s="885"/>
      <c r="C114" s="885"/>
      <c r="D114" s="885"/>
      <c r="E114" s="885"/>
    </row>
    <row r="115" spans="1:5" ht="16.5" hidden="1" customHeight="1" thickBot="1" x14ac:dyDescent="0.3">
      <c r="A115" s="886" t="s">
        <v>296</v>
      </c>
      <c r="B115" s="887"/>
      <c r="C115" s="905"/>
      <c r="D115" s="905"/>
      <c r="E115" s="905"/>
    </row>
    <row r="116" spans="1:5" ht="16.5" hidden="1" customHeight="1" thickBot="1" x14ac:dyDescent="0.3">
      <c r="A116" s="886" t="s">
        <v>297</v>
      </c>
      <c r="B116" s="887"/>
      <c r="C116" s="905"/>
      <c r="D116" s="905"/>
      <c r="E116" s="905"/>
    </row>
    <row r="117" spans="1:5" ht="24.75" hidden="1" customHeight="1" thickBot="1" x14ac:dyDescent="0.3">
      <c r="A117" s="884" t="s">
        <v>25</v>
      </c>
      <c r="B117" s="885"/>
      <c r="C117" s="885"/>
      <c r="D117" s="885"/>
      <c r="E117" s="885"/>
    </row>
    <row r="118" spans="1:5" ht="16.5" hidden="1" customHeight="1" thickBot="1" x14ac:dyDescent="0.3">
      <c r="A118" s="886" t="s">
        <v>296</v>
      </c>
      <c r="B118" s="887"/>
      <c r="C118" s="885"/>
      <c r="D118" s="885"/>
      <c r="E118" s="885"/>
    </row>
    <row r="119" spans="1:5" ht="16.5" hidden="1" customHeight="1" thickBot="1" x14ac:dyDescent="0.3">
      <c r="A119" s="886" t="s">
        <v>297</v>
      </c>
      <c r="B119" s="887"/>
      <c r="C119" s="885"/>
      <c r="D119" s="885"/>
      <c r="E119" s="885"/>
    </row>
    <row r="120" spans="1:5" ht="24.75" hidden="1" customHeight="1" thickBot="1" x14ac:dyDescent="0.3">
      <c r="A120" s="884" t="s">
        <v>26</v>
      </c>
      <c r="B120" s="908">
        <v>0</v>
      </c>
      <c r="C120" s="909">
        <v>0</v>
      </c>
      <c r="D120" s="909">
        <v>0</v>
      </c>
      <c r="E120" s="909">
        <v>0</v>
      </c>
    </row>
    <row r="121" spans="1:5" ht="16.5" hidden="1" customHeight="1" thickBot="1" x14ac:dyDescent="0.3">
      <c r="A121" s="886" t="s">
        <v>296</v>
      </c>
      <c r="B121" s="887"/>
      <c r="C121" s="885"/>
      <c r="D121" s="885"/>
      <c r="E121" s="885"/>
    </row>
    <row r="122" spans="1:5" ht="16.5" hidden="1" customHeight="1" thickBot="1" x14ac:dyDescent="0.3">
      <c r="A122" s="886" t="s">
        <v>297</v>
      </c>
      <c r="B122" s="887"/>
      <c r="C122" s="885"/>
      <c r="D122" s="885"/>
      <c r="E122" s="885"/>
    </row>
    <row r="123" spans="1:5" ht="16.5" hidden="1" customHeight="1" thickBot="1" x14ac:dyDescent="0.3">
      <c r="A123" s="884" t="s">
        <v>27</v>
      </c>
      <c r="B123" s="887"/>
      <c r="C123" s="885"/>
      <c r="D123" s="885"/>
      <c r="E123" s="885"/>
    </row>
    <row r="124" spans="1:5" ht="16.5" hidden="1" customHeight="1" thickBot="1" x14ac:dyDescent="0.3">
      <c r="A124" s="886" t="s">
        <v>296</v>
      </c>
      <c r="B124" s="887"/>
      <c r="C124" s="885"/>
      <c r="D124" s="885"/>
      <c r="E124" s="885"/>
    </row>
    <row r="125" spans="1:5" ht="16.5" hidden="1" customHeight="1" thickBot="1" x14ac:dyDescent="0.3">
      <c r="A125" s="886" t="s">
        <v>297</v>
      </c>
      <c r="B125" s="887"/>
      <c r="C125" s="885"/>
      <c r="D125" s="885"/>
      <c r="E125" s="885"/>
    </row>
    <row r="126" spans="1:5" ht="32.25" hidden="1" customHeight="1" thickBot="1" x14ac:dyDescent="0.3">
      <c r="A126" s="884" t="s">
        <v>28</v>
      </c>
      <c r="B126" s="887"/>
      <c r="C126" s="885"/>
      <c r="D126" s="885"/>
      <c r="E126" s="885"/>
    </row>
    <row r="127" spans="1:5" ht="16.5" hidden="1" customHeight="1" thickBot="1" x14ac:dyDescent="0.3">
      <c r="A127" s="886" t="s">
        <v>296</v>
      </c>
      <c r="B127" s="887"/>
      <c r="C127" s="885"/>
      <c r="D127" s="885"/>
      <c r="E127" s="885"/>
    </row>
    <row r="128" spans="1:5" ht="15" hidden="1" customHeight="1" thickBot="1" x14ac:dyDescent="0.3">
      <c r="A128" s="886" t="s">
        <v>297</v>
      </c>
      <c r="B128" s="887"/>
      <c r="C128" s="885"/>
      <c r="D128" s="885"/>
      <c r="E128" s="885"/>
    </row>
    <row r="129" spans="1:5" ht="16.5" hidden="1" customHeight="1" thickBot="1" x14ac:dyDescent="0.3">
      <c r="A129" s="884" t="s">
        <v>29</v>
      </c>
      <c r="B129" s="887">
        <v>0</v>
      </c>
      <c r="C129" s="885">
        <v>0</v>
      </c>
      <c r="D129" s="885">
        <v>0</v>
      </c>
      <c r="E129" s="885">
        <v>0</v>
      </c>
    </row>
    <row r="130" spans="1:5" ht="16.5" hidden="1" customHeight="1" thickBot="1" x14ac:dyDescent="0.3">
      <c r="A130" s="886" t="s">
        <v>296</v>
      </c>
      <c r="B130" s="887"/>
      <c r="C130" s="885"/>
      <c r="D130" s="885"/>
      <c r="E130" s="885"/>
    </row>
    <row r="131" spans="1:5" ht="16.5" hidden="1" customHeight="1" thickBot="1" x14ac:dyDescent="0.3">
      <c r="A131" s="886" t="s">
        <v>297</v>
      </c>
      <c r="B131" s="887"/>
      <c r="C131" s="885"/>
      <c r="D131" s="885"/>
      <c r="E131" s="885"/>
    </row>
    <row r="132" spans="1:5" ht="32.25" hidden="1" customHeight="1" thickBot="1" x14ac:dyDescent="0.3">
      <c r="A132" s="884" t="s">
        <v>30</v>
      </c>
      <c r="B132" s="887"/>
      <c r="C132" s="885"/>
      <c r="D132" s="885"/>
      <c r="E132" s="885"/>
    </row>
    <row r="133" spans="1:5" ht="16.5" hidden="1" customHeight="1" thickBot="1" x14ac:dyDescent="0.3">
      <c r="A133" s="886" t="s">
        <v>296</v>
      </c>
      <c r="B133" s="887"/>
      <c r="C133" s="885"/>
      <c r="D133" s="885"/>
      <c r="E133" s="885"/>
    </row>
    <row r="134" spans="1:5" ht="16.5" hidden="1" customHeight="1" thickBot="1" x14ac:dyDescent="0.3">
      <c r="A134" s="886" t="s">
        <v>297</v>
      </c>
      <c r="B134" s="887"/>
      <c r="C134" s="885"/>
      <c r="D134" s="885"/>
      <c r="E134" s="885"/>
    </row>
    <row r="135" spans="1:5" ht="28.5" hidden="1" customHeight="1" thickBot="1" x14ac:dyDescent="0.3">
      <c r="A135" s="906" t="s">
        <v>53</v>
      </c>
      <c r="B135" s="887">
        <f>B132+B129+B126+B123+B120+B117+B114</f>
        <v>0</v>
      </c>
      <c r="C135" s="887">
        <f t="shared" ref="C135:E135" si="12">C132+C129+C126+C123+C120+C117+C114</f>
        <v>0</v>
      </c>
      <c r="D135" s="887">
        <f t="shared" si="12"/>
        <v>0</v>
      </c>
      <c r="E135" s="887">
        <f t="shared" si="12"/>
        <v>0</v>
      </c>
    </row>
    <row r="136" spans="1:5" ht="18.75" hidden="1" customHeight="1" thickBot="1" x14ac:dyDescent="0.3">
      <c r="A136" s="893" t="s">
        <v>32</v>
      </c>
      <c r="B136" s="894">
        <f>IF(B135-B106=0,0,"Error")</f>
        <v>0</v>
      </c>
      <c r="C136" s="894">
        <f>IF(C135-C106=0,0,"Error")</f>
        <v>0</v>
      </c>
      <c r="D136" s="894">
        <f>IF(D135-D106=0,0,"Error")</f>
        <v>0</v>
      </c>
      <c r="E136" s="894">
        <f>IF(E135-E106=0,0,"Error")</f>
        <v>0</v>
      </c>
    </row>
    <row r="137" spans="1:5" ht="29.25" customHeight="1" thickBot="1" x14ac:dyDescent="0.3">
      <c r="A137" s="2440" t="s">
        <v>39</v>
      </c>
      <c r="B137" s="2441"/>
      <c r="C137" s="2441"/>
      <c r="D137" s="2441"/>
      <c r="E137" s="2442"/>
    </row>
    <row r="138" spans="1:5" ht="21" customHeight="1" thickBot="1" x14ac:dyDescent="0.3">
      <c r="A138" s="2440" t="s">
        <v>40</v>
      </c>
      <c r="B138" s="2441"/>
      <c r="C138" s="2441"/>
      <c r="D138" s="2441"/>
      <c r="E138" s="2442"/>
    </row>
    <row r="139" spans="1:5" ht="16.5" thickBot="1" x14ac:dyDescent="0.3">
      <c r="A139" s="875" t="s">
        <v>56</v>
      </c>
      <c r="B139" s="2446" t="s">
        <v>143</v>
      </c>
      <c r="C139" s="2447"/>
      <c r="D139" s="2448"/>
      <c r="E139" s="2449"/>
    </row>
    <row r="140" spans="1:5" ht="37.5" customHeight="1" thickBot="1" x14ac:dyDescent="0.3">
      <c r="A140" s="875" t="s">
        <v>82</v>
      </c>
      <c r="B140" s="875" t="s">
        <v>749</v>
      </c>
      <c r="C140" s="910" t="s">
        <v>306</v>
      </c>
      <c r="D140" s="2448" t="s">
        <v>750</v>
      </c>
      <c r="E140" s="2449"/>
    </row>
    <row r="141" spans="1:5" ht="16.5" thickBot="1" x14ac:dyDescent="0.3">
      <c r="A141" s="911"/>
      <c r="B141" s="912"/>
      <c r="C141" s="913"/>
      <c r="D141" s="914"/>
      <c r="E141" s="915"/>
    </row>
    <row r="142" spans="1:5" ht="69.75" customHeight="1" thickBot="1" x14ac:dyDescent="0.3">
      <c r="A142" s="869" t="s">
        <v>15</v>
      </c>
      <c r="B142" s="2437" t="s">
        <v>751</v>
      </c>
      <c r="C142" s="2438"/>
      <c r="D142" s="2438"/>
      <c r="E142" s="2439"/>
    </row>
    <row r="143" spans="1:5" ht="16.5" thickBot="1" x14ac:dyDescent="0.3">
      <c r="A143" s="869" t="s">
        <v>16</v>
      </c>
      <c r="B143" s="876" t="s">
        <v>408</v>
      </c>
      <c r="C143" s="877"/>
      <c r="D143" s="877"/>
      <c r="E143" s="878"/>
    </row>
    <row r="144" spans="1:5" ht="12.75" customHeight="1" x14ac:dyDescent="0.25">
      <c r="A144" s="865"/>
      <c r="B144" s="879">
        <v>2019</v>
      </c>
      <c r="C144" s="879">
        <v>2020</v>
      </c>
      <c r="D144" s="879">
        <v>2021</v>
      </c>
      <c r="E144" s="879">
        <v>2022</v>
      </c>
    </row>
    <row r="145" spans="1:5" ht="24" customHeight="1" thickBot="1" x14ac:dyDescent="0.3">
      <c r="A145" s="867"/>
      <c r="B145" s="880" t="s">
        <v>8</v>
      </c>
      <c r="C145" s="880" t="s">
        <v>9</v>
      </c>
      <c r="D145" s="880" t="s">
        <v>9</v>
      </c>
      <c r="E145" s="880" t="s">
        <v>9</v>
      </c>
    </row>
    <row r="146" spans="1:5" ht="29.25" customHeight="1" thickBot="1" x14ac:dyDescent="0.3">
      <c r="A146" s="869" t="s">
        <v>17</v>
      </c>
      <c r="B146" s="881">
        <v>22</v>
      </c>
      <c r="C146" s="881">
        <v>10</v>
      </c>
      <c r="D146" s="881">
        <v>10</v>
      </c>
      <c r="E146" s="881">
        <v>10</v>
      </c>
    </row>
    <row r="147" spans="1:5" ht="22.5" customHeight="1" thickBot="1" x14ac:dyDescent="0.3">
      <c r="A147" s="869" t="s">
        <v>18</v>
      </c>
      <c r="B147" s="881">
        <v>960</v>
      </c>
      <c r="C147" s="881">
        <v>960</v>
      </c>
      <c r="D147" s="881">
        <v>960</v>
      </c>
      <c r="E147" s="881">
        <v>960</v>
      </c>
    </row>
    <row r="148" spans="1:5" ht="23.25" customHeight="1" thickBot="1" x14ac:dyDescent="0.3">
      <c r="A148" s="869" t="s">
        <v>19</v>
      </c>
      <c r="B148" s="881">
        <f>B147/B146</f>
        <v>43.636363636363633</v>
      </c>
      <c r="C148" s="881">
        <f t="shared" ref="C148:E148" si="13">C147/C146</f>
        <v>96</v>
      </c>
      <c r="D148" s="881">
        <f t="shared" si="13"/>
        <v>96</v>
      </c>
      <c r="E148" s="881">
        <f t="shared" si="13"/>
        <v>96</v>
      </c>
    </row>
    <row r="149" spans="1:5" ht="27" customHeight="1" thickBot="1" x14ac:dyDescent="0.3">
      <c r="A149" s="869" t="s">
        <v>20</v>
      </c>
      <c r="B149" s="882" t="s">
        <v>21</v>
      </c>
      <c r="C149" s="883">
        <f>C146/B146-1</f>
        <v>-0.54545454545454541</v>
      </c>
      <c r="D149" s="883">
        <f t="shared" ref="D149:E151" si="14">D146/C146-1</f>
        <v>0</v>
      </c>
      <c r="E149" s="883">
        <f t="shared" si="14"/>
        <v>0</v>
      </c>
    </row>
    <row r="150" spans="1:5" ht="16.5" thickBot="1" x14ac:dyDescent="0.3">
      <c r="A150" s="869" t="s">
        <v>22</v>
      </c>
      <c r="B150" s="882" t="s">
        <v>21</v>
      </c>
      <c r="C150" s="883">
        <f>C147/B147-1</f>
        <v>0</v>
      </c>
      <c r="D150" s="883">
        <f t="shared" si="14"/>
        <v>0</v>
      </c>
      <c r="E150" s="883">
        <f t="shared" si="14"/>
        <v>0</v>
      </c>
    </row>
    <row r="151" spans="1:5" ht="16.5" thickBot="1" x14ac:dyDescent="0.3">
      <c r="A151" s="869" t="s">
        <v>23</v>
      </c>
      <c r="B151" s="882" t="s">
        <v>21</v>
      </c>
      <c r="C151" s="883">
        <f>C148/B148-1</f>
        <v>1.2000000000000002</v>
      </c>
      <c r="D151" s="883">
        <f t="shared" si="14"/>
        <v>0</v>
      </c>
      <c r="E151" s="883">
        <f t="shared" si="14"/>
        <v>0</v>
      </c>
    </row>
    <row r="152" spans="1:5" ht="52.5" customHeight="1" thickBot="1" x14ac:dyDescent="0.3">
      <c r="A152" s="2420" t="s">
        <v>1246</v>
      </c>
      <c r="B152" s="2421"/>
      <c r="C152" s="2421"/>
      <c r="D152" s="2421"/>
      <c r="E152" s="2422"/>
    </row>
    <row r="153" spans="1:5" ht="12.75" customHeight="1" x14ac:dyDescent="0.25">
      <c r="A153" s="865"/>
      <c r="B153" s="879">
        <v>2018</v>
      </c>
      <c r="C153" s="879">
        <v>2019</v>
      </c>
      <c r="D153" s="879">
        <v>2020</v>
      </c>
      <c r="E153" s="879">
        <v>2021</v>
      </c>
    </row>
    <row r="154" spans="1:5" ht="24" customHeight="1" thickBot="1" x14ac:dyDescent="0.3">
      <c r="A154" s="867"/>
      <c r="B154" s="880" t="s">
        <v>8</v>
      </c>
      <c r="C154" s="880" t="s">
        <v>9</v>
      </c>
      <c r="D154" s="880" t="s">
        <v>9</v>
      </c>
      <c r="E154" s="880" t="s">
        <v>9</v>
      </c>
    </row>
    <row r="155" spans="1:5" ht="16.5" thickBot="1" x14ac:dyDescent="0.3">
      <c r="A155" s="884" t="s">
        <v>42</v>
      </c>
      <c r="B155" s="885">
        <f>B156+B157+B158+B159</f>
        <v>0</v>
      </c>
      <c r="C155" s="885">
        <f t="shared" ref="C155:E155" si="15">C156+C157+C158+C159</f>
        <v>0</v>
      </c>
      <c r="D155" s="885">
        <f t="shared" si="15"/>
        <v>0</v>
      </c>
      <c r="E155" s="885">
        <f t="shared" si="15"/>
        <v>0</v>
      </c>
    </row>
    <row r="156" spans="1:5" ht="16.5" thickBot="1" x14ac:dyDescent="0.3">
      <c r="A156" s="886" t="s">
        <v>296</v>
      </c>
      <c r="B156" s="885"/>
      <c r="C156" s="885"/>
      <c r="D156" s="885"/>
      <c r="E156" s="885"/>
    </row>
    <row r="157" spans="1:5" ht="16.5" thickBot="1" x14ac:dyDescent="0.3">
      <c r="A157" s="886" t="s">
        <v>311</v>
      </c>
      <c r="B157" s="885"/>
      <c r="C157" s="885"/>
      <c r="D157" s="885"/>
      <c r="E157" s="885"/>
    </row>
    <row r="158" spans="1:5" ht="16.5" thickBot="1" x14ac:dyDescent="0.3">
      <c r="A158" s="886" t="s">
        <v>312</v>
      </c>
      <c r="B158" s="885"/>
      <c r="C158" s="885"/>
      <c r="D158" s="885"/>
      <c r="E158" s="885"/>
    </row>
    <row r="159" spans="1:5" ht="16.5" thickBot="1" x14ac:dyDescent="0.3">
      <c r="A159" s="886" t="s">
        <v>313</v>
      </c>
      <c r="B159" s="885"/>
      <c r="C159" s="885"/>
      <c r="D159" s="885"/>
      <c r="E159" s="885"/>
    </row>
    <row r="160" spans="1:5" ht="16.5" thickBot="1" x14ac:dyDescent="0.3">
      <c r="A160" s="884" t="s">
        <v>43</v>
      </c>
      <c r="B160" s="887">
        <f>B161+B162+B163+B164</f>
        <v>960</v>
      </c>
      <c r="C160" s="887">
        <f t="shared" ref="C160:E160" si="16">C161+C162+C163+C164</f>
        <v>960</v>
      </c>
      <c r="D160" s="887">
        <f t="shared" si="16"/>
        <v>960</v>
      </c>
      <c r="E160" s="887">
        <f t="shared" si="16"/>
        <v>960</v>
      </c>
    </row>
    <row r="161" spans="1:5" ht="16.5" thickBot="1" x14ac:dyDescent="0.3">
      <c r="A161" s="886" t="s">
        <v>296</v>
      </c>
      <c r="B161" s="887">
        <v>960</v>
      </c>
      <c r="C161" s="885">
        <v>960</v>
      </c>
      <c r="D161" s="885">
        <v>960</v>
      </c>
      <c r="E161" s="885">
        <v>960</v>
      </c>
    </row>
    <row r="162" spans="1:5" ht="16.5" thickBot="1" x14ac:dyDescent="0.3">
      <c r="A162" s="886" t="s">
        <v>311</v>
      </c>
      <c r="B162" s="887"/>
      <c r="C162" s="885"/>
      <c r="D162" s="885"/>
      <c r="E162" s="885"/>
    </row>
    <row r="163" spans="1:5" ht="16.5" thickBot="1" x14ac:dyDescent="0.3">
      <c r="A163" s="886" t="s">
        <v>312</v>
      </c>
      <c r="B163" s="887"/>
      <c r="C163" s="885"/>
      <c r="D163" s="885"/>
      <c r="E163" s="885"/>
    </row>
    <row r="164" spans="1:5" ht="16.5" thickBot="1" x14ac:dyDescent="0.3">
      <c r="A164" s="886" t="s">
        <v>313</v>
      </c>
      <c r="B164" s="887"/>
      <c r="C164" s="885"/>
      <c r="D164" s="885"/>
      <c r="E164" s="885"/>
    </row>
    <row r="165" spans="1:5" ht="16.5" thickBot="1" x14ac:dyDescent="0.3">
      <c r="A165" s="916" t="s">
        <v>31</v>
      </c>
      <c r="B165" s="887">
        <f>B155+B160</f>
        <v>960</v>
      </c>
      <c r="C165" s="887">
        <f t="shared" ref="C165:E165" si="17">C155+C160</f>
        <v>960</v>
      </c>
      <c r="D165" s="887">
        <f t="shared" si="17"/>
        <v>960</v>
      </c>
      <c r="E165" s="887">
        <f t="shared" si="17"/>
        <v>960</v>
      </c>
    </row>
    <row r="166" spans="1:5" ht="45.75" customHeight="1" thickBot="1" x14ac:dyDescent="0.3">
      <c r="A166" s="875" t="s">
        <v>33</v>
      </c>
      <c r="B166" s="875" t="s">
        <v>403</v>
      </c>
      <c r="C166" s="910" t="s">
        <v>306</v>
      </c>
      <c r="D166" s="914"/>
      <c r="E166" s="915"/>
    </row>
    <row r="167" spans="1:5" ht="34.5" customHeight="1" thickBot="1" x14ac:dyDescent="0.3">
      <c r="A167" s="869" t="s">
        <v>15</v>
      </c>
      <c r="B167" s="899" t="s">
        <v>62</v>
      </c>
      <c r="C167" s="900"/>
      <c r="D167" s="900"/>
      <c r="E167" s="901"/>
    </row>
    <row r="168" spans="1:5" ht="16.5" thickBot="1" x14ac:dyDescent="0.3">
      <c r="A168" s="869" t="s">
        <v>16</v>
      </c>
      <c r="B168" s="876"/>
      <c r="C168" s="877"/>
      <c r="D168" s="877"/>
      <c r="E168" s="878"/>
    </row>
    <row r="169" spans="1:5" ht="12.75" customHeight="1" x14ac:dyDescent="0.25">
      <c r="A169" s="865"/>
      <c r="B169" s="879">
        <v>2019</v>
      </c>
      <c r="C169" s="879">
        <v>2020</v>
      </c>
      <c r="D169" s="879">
        <v>2021</v>
      </c>
      <c r="E169" s="879">
        <v>2022</v>
      </c>
    </row>
    <row r="170" spans="1:5" ht="24" customHeight="1" thickBot="1" x14ac:dyDescent="0.3">
      <c r="A170" s="867"/>
      <c r="B170" s="880" t="s">
        <v>8</v>
      </c>
      <c r="C170" s="880" t="s">
        <v>9</v>
      </c>
      <c r="D170" s="880" t="s">
        <v>9</v>
      </c>
      <c r="E170" s="880" t="s">
        <v>9</v>
      </c>
    </row>
    <row r="171" spans="1:5" ht="16.5" thickBot="1" x14ac:dyDescent="0.3">
      <c r="A171" s="869" t="s">
        <v>17</v>
      </c>
      <c r="B171" s="869"/>
      <c r="C171" s="882">
        <v>0</v>
      </c>
      <c r="D171" s="869"/>
      <c r="E171" s="869"/>
    </row>
    <row r="172" spans="1:5" ht="16.5" thickBot="1" x14ac:dyDescent="0.3">
      <c r="A172" s="869" t="s">
        <v>18</v>
      </c>
      <c r="B172" s="881"/>
      <c r="C172" s="881">
        <f>C190</f>
        <v>0</v>
      </c>
      <c r="D172" s="881"/>
      <c r="E172" s="881"/>
    </row>
    <row r="173" spans="1:5" ht="16.5" thickBot="1" x14ac:dyDescent="0.3">
      <c r="A173" s="869" t="s">
        <v>19</v>
      </c>
      <c r="B173" s="881" t="e">
        <f>B172/B171</f>
        <v>#DIV/0!</v>
      </c>
      <c r="C173" s="881" t="e">
        <f t="shared" ref="C173:E173" si="18">C172/C171</f>
        <v>#DIV/0!</v>
      </c>
      <c r="D173" s="881" t="e">
        <f t="shared" si="18"/>
        <v>#DIV/0!</v>
      </c>
      <c r="E173" s="881" t="e">
        <f t="shared" si="18"/>
        <v>#DIV/0!</v>
      </c>
    </row>
    <row r="174" spans="1:5" ht="16.5" thickBot="1" x14ac:dyDescent="0.3">
      <c r="A174" s="869" t="s">
        <v>20</v>
      </c>
      <c r="B174" s="882" t="s">
        <v>21</v>
      </c>
      <c r="C174" s="883" t="e">
        <f>C171/B171-1</f>
        <v>#DIV/0!</v>
      </c>
      <c r="D174" s="883" t="e">
        <f t="shared" ref="D174:E176" si="19">D171/C171-1</f>
        <v>#DIV/0!</v>
      </c>
      <c r="E174" s="883" t="e">
        <f t="shared" si="19"/>
        <v>#DIV/0!</v>
      </c>
    </row>
    <row r="175" spans="1:5" ht="16.5" thickBot="1" x14ac:dyDescent="0.3">
      <c r="A175" s="869" t="s">
        <v>22</v>
      </c>
      <c r="B175" s="882" t="s">
        <v>21</v>
      </c>
      <c r="C175" s="883" t="e">
        <f>C172/B172-1</f>
        <v>#DIV/0!</v>
      </c>
      <c r="D175" s="883" t="e">
        <f t="shared" si="19"/>
        <v>#DIV/0!</v>
      </c>
      <c r="E175" s="883" t="e">
        <f t="shared" si="19"/>
        <v>#DIV/0!</v>
      </c>
    </row>
    <row r="176" spans="1:5" ht="16.5" thickBot="1" x14ac:dyDescent="0.3">
      <c r="A176" s="869" t="s">
        <v>23</v>
      </c>
      <c r="B176" s="882" t="s">
        <v>21</v>
      </c>
      <c r="C176" s="883" t="e">
        <f>C173/B173-1</f>
        <v>#DIV/0!</v>
      </c>
      <c r="D176" s="883" t="e">
        <f t="shared" si="19"/>
        <v>#DIV/0!</v>
      </c>
      <c r="E176" s="883" t="e">
        <f t="shared" si="19"/>
        <v>#DIV/0!</v>
      </c>
    </row>
    <row r="177" spans="1:5" ht="35.25" customHeight="1" thickBot="1" x14ac:dyDescent="0.3">
      <c r="A177" s="2420" t="s">
        <v>1247</v>
      </c>
      <c r="B177" s="2421"/>
      <c r="C177" s="2421"/>
      <c r="D177" s="2421"/>
      <c r="E177" s="2422"/>
    </row>
    <row r="178" spans="1:5" ht="12.75" customHeight="1" x14ac:dyDescent="0.25">
      <c r="A178" s="865"/>
      <c r="B178" s="879">
        <v>2019</v>
      </c>
      <c r="C178" s="879">
        <v>2020</v>
      </c>
      <c r="D178" s="879">
        <v>2021</v>
      </c>
      <c r="E178" s="879">
        <v>2022</v>
      </c>
    </row>
    <row r="179" spans="1:5" ht="18.75" customHeight="1" thickBot="1" x14ac:dyDescent="0.3">
      <c r="A179" s="867"/>
      <c r="B179" s="880" t="s">
        <v>8</v>
      </c>
      <c r="C179" s="880" t="s">
        <v>9</v>
      </c>
      <c r="D179" s="880" t="s">
        <v>9</v>
      </c>
      <c r="E179" s="880" t="s">
        <v>9</v>
      </c>
    </row>
    <row r="180" spans="1:5" ht="16.5" thickBot="1" x14ac:dyDescent="0.3">
      <c r="A180" s="884" t="s">
        <v>42</v>
      </c>
      <c r="B180" s="885">
        <f>B181+B182+B183+B184</f>
        <v>0</v>
      </c>
      <c r="C180" s="885">
        <f t="shared" ref="C180:E180" si="20">C181+C182+C183+C184</f>
        <v>0</v>
      </c>
      <c r="D180" s="885">
        <f t="shared" si="20"/>
        <v>0</v>
      </c>
      <c r="E180" s="885">
        <f t="shared" si="20"/>
        <v>0</v>
      </c>
    </row>
    <row r="181" spans="1:5" ht="16.5" thickBot="1" x14ac:dyDescent="0.3">
      <c r="A181" s="886" t="s">
        <v>296</v>
      </c>
      <c r="B181" s="885"/>
      <c r="C181" s="885"/>
      <c r="D181" s="885"/>
      <c r="E181" s="885"/>
    </row>
    <row r="182" spans="1:5" ht="16.5" thickBot="1" x14ac:dyDescent="0.3">
      <c r="A182" s="886" t="s">
        <v>311</v>
      </c>
      <c r="B182" s="885"/>
      <c r="C182" s="885"/>
      <c r="D182" s="885"/>
      <c r="E182" s="885"/>
    </row>
    <row r="183" spans="1:5" ht="16.5" thickBot="1" x14ac:dyDescent="0.3">
      <c r="A183" s="886" t="s">
        <v>312</v>
      </c>
      <c r="B183" s="885"/>
      <c r="C183" s="885"/>
      <c r="D183" s="885"/>
      <c r="E183" s="885"/>
    </row>
    <row r="184" spans="1:5" ht="16.5" thickBot="1" x14ac:dyDescent="0.3">
      <c r="A184" s="886" t="s">
        <v>313</v>
      </c>
      <c r="B184" s="885"/>
      <c r="C184" s="885"/>
      <c r="D184" s="885"/>
      <c r="E184" s="885"/>
    </row>
    <row r="185" spans="1:5" ht="16.5" thickBot="1" x14ac:dyDescent="0.3">
      <c r="A185" s="884" t="s">
        <v>43</v>
      </c>
      <c r="B185" s="887">
        <f>B186+B187+B188+B189</f>
        <v>0</v>
      </c>
      <c r="C185" s="887">
        <f t="shared" ref="C185:E185" si="21">C186+C187+C188+C189</f>
        <v>0</v>
      </c>
      <c r="D185" s="887">
        <f t="shared" si="21"/>
        <v>0</v>
      </c>
      <c r="E185" s="887">
        <f t="shared" si="21"/>
        <v>0</v>
      </c>
    </row>
    <row r="186" spans="1:5" ht="16.5" thickBot="1" x14ac:dyDescent="0.3">
      <c r="A186" s="886" t="s">
        <v>296</v>
      </c>
      <c r="B186" s="887"/>
      <c r="C186" s="889">
        <v>0</v>
      </c>
      <c r="D186" s="885"/>
      <c r="E186" s="885"/>
    </row>
    <row r="187" spans="1:5" ht="16.5" thickBot="1" x14ac:dyDescent="0.3">
      <c r="A187" s="886" t="s">
        <v>311</v>
      </c>
      <c r="B187" s="887"/>
      <c r="C187" s="885"/>
      <c r="D187" s="885"/>
      <c r="E187" s="885"/>
    </row>
    <row r="188" spans="1:5" ht="16.5" thickBot="1" x14ac:dyDescent="0.3">
      <c r="A188" s="886" t="s">
        <v>312</v>
      </c>
      <c r="B188" s="887"/>
      <c r="C188" s="885"/>
      <c r="D188" s="885"/>
      <c r="E188" s="885"/>
    </row>
    <row r="189" spans="1:5" ht="16.5" thickBot="1" x14ac:dyDescent="0.3">
      <c r="A189" s="886" t="s">
        <v>313</v>
      </c>
      <c r="B189" s="887"/>
      <c r="C189" s="885"/>
      <c r="D189" s="885"/>
      <c r="E189" s="885"/>
    </row>
    <row r="190" spans="1:5" ht="16.5" thickBot="1" x14ac:dyDescent="0.3">
      <c r="A190" s="916" t="s">
        <v>315</v>
      </c>
      <c r="B190" s="887">
        <f>B180+B185</f>
        <v>0</v>
      </c>
      <c r="C190" s="887">
        <f t="shared" ref="C190:E190" si="22">C180+C185</f>
        <v>0</v>
      </c>
      <c r="D190" s="887">
        <f t="shared" si="22"/>
        <v>0</v>
      </c>
      <c r="E190" s="887">
        <f t="shared" si="22"/>
        <v>0</v>
      </c>
    </row>
    <row r="191" spans="1:5" ht="95.25" hidden="1" customHeight="1" thickBot="1" x14ac:dyDescent="0.3">
      <c r="A191" s="875" t="s">
        <v>74</v>
      </c>
      <c r="B191" s="896"/>
      <c r="C191" s="917" t="s">
        <v>306</v>
      </c>
      <c r="D191" s="897"/>
      <c r="E191" s="898"/>
    </row>
    <row r="192" spans="1:5" ht="17.25" hidden="1" customHeight="1" thickBot="1" x14ac:dyDescent="0.3">
      <c r="A192" s="869" t="s">
        <v>15</v>
      </c>
      <c r="B192" s="899"/>
      <c r="C192" s="900"/>
      <c r="D192" s="900"/>
      <c r="E192" s="901"/>
    </row>
    <row r="193" spans="1:5" ht="16.5" hidden="1" customHeight="1" thickBot="1" x14ac:dyDescent="0.3">
      <c r="A193" s="869" t="s">
        <v>16</v>
      </c>
      <c r="B193" s="876"/>
      <c r="C193" s="877"/>
      <c r="D193" s="877"/>
      <c r="E193" s="878"/>
    </row>
    <row r="194" spans="1:5" ht="12.75" hidden="1" customHeight="1" x14ac:dyDescent="0.25">
      <c r="A194" s="865"/>
      <c r="B194" s="879">
        <v>2018</v>
      </c>
      <c r="C194" s="879">
        <v>2019</v>
      </c>
      <c r="D194" s="879">
        <v>2020</v>
      </c>
      <c r="E194" s="879">
        <v>2021</v>
      </c>
    </row>
    <row r="195" spans="1:5" ht="9" hidden="1" customHeight="1" thickBot="1" x14ac:dyDescent="0.3">
      <c r="A195" s="867"/>
      <c r="B195" s="880" t="s">
        <v>8</v>
      </c>
      <c r="C195" s="880" t="s">
        <v>9</v>
      </c>
      <c r="D195" s="880" t="s">
        <v>9</v>
      </c>
      <c r="E195" s="880" t="s">
        <v>9</v>
      </c>
    </row>
    <row r="196" spans="1:5" ht="16.5" hidden="1" customHeight="1" thickBot="1" x14ac:dyDescent="0.3">
      <c r="A196" s="869" t="s">
        <v>17</v>
      </c>
      <c r="B196" s="869"/>
      <c r="C196" s="869"/>
      <c r="D196" s="869"/>
      <c r="E196" s="869"/>
    </row>
    <row r="197" spans="1:5" ht="16.5" hidden="1" customHeight="1" thickBot="1" x14ac:dyDescent="0.3">
      <c r="A197" s="869" t="s">
        <v>18</v>
      </c>
      <c r="B197" s="881">
        <f>B215</f>
        <v>0</v>
      </c>
      <c r="C197" s="881">
        <f t="shared" ref="C197:E197" si="23">C215</f>
        <v>0</v>
      </c>
      <c r="D197" s="881">
        <f t="shared" si="23"/>
        <v>0</v>
      </c>
      <c r="E197" s="881">
        <f t="shared" si="23"/>
        <v>0</v>
      </c>
    </row>
    <row r="198" spans="1:5" ht="16.5" hidden="1" customHeight="1" thickBot="1" x14ac:dyDescent="0.3">
      <c r="A198" s="869" t="s">
        <v>19</v>
      </c>
      <c r="B198" s="881" t="e">
        <f>B197/B196</f>
        <v>#DIV/0!</v>
      </c>
      <c r="C198" s="881" t="e">
        <f t="shared" ref="C198:E198" si="24">C197/C196</f>
        <v>#DIV/0!</v>
      </c>
      <c r="D198" s="881" t="e">
        <f t="shared" si="24"/>
        <v>#DIV/0!</v>
      </c>
      <c r="E198" s="881" t="e">
        <f t="shared" si="24"/>
        <v>#DIV/0!</v>
      </c>
    </row>
    <row r="199" spans="1:5" ht="16.5" hidden="1" customHeight="1" thickBot="1" x14ac:dyDescent="0.3">
      <c r="A199" s="869" t="s">
        <v>20</v>
      </c>
      <c r="B199" s="882" t="s">
        <v>21</v>
      </c>
      <c r="C199" s="883" t="e">
        <f>C196/B196-1</f>
        <v>#DIV/0!</v>
      </c>
      <c r="D199" s="883" t="e">
        <f t="shared" ref="D199:E201" si="25">D196/C196-1</f>
        <v>#DIV/0!</v>
      </c>
      <c r="E199" s="883" t="e">
        <f t="shared" si="25"/>
        <v>#DIV/0!</v>
      </c>
    </row>
    <row r="200" spans="1:5" ht="32.25" hidden="1" customHeight="1" thickBot="1" x14ac:dyDescent="0.3">
      <c r="A200" s="869" t="s">
        <v>22</v>
      </c>
      <c r="B200" s="882" t="s">
        <v>21</v>
      </c>
      <c r="C200" s="883" t="e">
        <f>C197/B197-1</f>
        <v>#DIV/0!</v>
      </c>
      <c r="D200" s="883" t="e">
        <f t="shared" si="25"/>
        <v>#DIV/0!</v>
      </c>
      <c r="E200" s="883" t="e">
        <f t="shared" si="25"/>
        <v>#DIV/0!</v>
      </c>
    </row>
    <row r="201" spans="1:5" ht="32.25" hidden="1" customHeight="1" thickBot="1" x14ac:dyDescent="0.3">
      <c r="A201" s="869" t="s">
        <v>23</v>
      </c>
      <c r="B201" s="882" t="s">
        <v>21</v>
      </c>
      <c r="C201" s="883" t="e">
        <f>C198/B198-1</f>
        <v>#DIV/0!</v>
      </c>
      <c r="D201" s="883" t="e">
        <f t="shared" si="25"/>
        <v>#DIV/0!</v>
      </c>
      <c r="E201" s="883" t="e">
        <f t="shared" si="25"/>
        <v>#DIV/0!</v>
      </c>
    </row>
    <row r="202" spans="1:5" ht="16.5" hidden="1" customHeight="1" thickBot="1" x14ac:dyDescent="0.3">
      <c r="A202" s="902" t="s">
        <v>1248</v>
      </c>
      <c r="B202" s="903"/>
      <c r="C202" s="903"/>
      <c r="D202" s="903"/>
      <c r="E202" s="904"/>
    </row>
    <row r="203" spans="1:5" ht="12.75" hidden="1" customHeight="1" x14ac:dyDescent="0.25">
      <c r="A203" s="865"/>
      <c r="B203" s="879">
        <v>2018</v>
      </c>
      <c r="C203" s="879">
        <v>2019</v>
      </c>
      <c r="D203" s="879">
        <v>2020</v>
      </c>
      <c r="E203" s="879">
        <v>2021</v>
      </c>
    </row>
    <row r="204" spans="1:5" ht="9" hidden="1" customHeight="1" thickBot="1" x14ac:dyDescent="0.3">
      <c r="A204" s="867"/>
      <c r="B204" s="880" t="s">
        <v>8</v>
      </c>
      <c r="C204" s="880" t="s">
        <v>9</v>
      </c>
      <c r="D204" s="880" t="s">
        <v>9</v>
      </c>
      <c r="E204" s="880" t="s">
        <v>9</v>
      </c>
    </row>
    <row r="205" spans="1:5" ht="16.5" hidden="1" customHeight="1" thickBot="1" x14ac:dyDescent="0.3">
      <c r="A205" s="884" t="s">
        <v>42</v>
      </c>
      <c r="B205" s="885">
        <f>B206+B207+B208+B209</f>
        <v>0</v>
      </c>
      <c r="C205" s="885">
        <f t="shared" ref="C205:E205" si="26">C206+C207+C208+C209</f>
        <v>0</v>
      </c>
      <c r="D205" s="885">
        <f t="shared" si="26"/>
        <v>0</v>
      </c>
      <c r="E205" s="885">
        <f t="shared" si="26"/>
        <v>0</v>
      </c>
    </row>
    <row r="206" spans="1:5" ht="16.5" hidden="1" customHeight="1" thickBot="1" x14ac:dyDescent="0.3">
      <c r="A206" s="886" t="s">
        <v>296</v>
      </c>
      <c r="B206" s="885"/>
      <c r="C206" s="885"/>
      <c r="D206" s="885"/>
      <c r="E206" s="885"/>
    </row>
    <row r="207" spans="1:5" ht="16.5" hidden="1" customHeight="1" thickBot="1" x14ac:dyDescent="0.3">
      <c r="A207" s="886" t="s">
        <v>311</v>
      </c>
      <c r="B207" s="885"/>
      <c r="C207" s="885"/>
      <c r="D207" s="885"/>
      <c r="E207" s="885"/>
    </row>
    <row r="208" spans="1:5" ht="16.5" hidden="1" customHeight="1" thickBot="1" x14ac:dyDescent="0.3">
      <c r="A208" s="886" t="s">
        <v>312</v>
      </c>
      <c r="B208" s="885"/>
      <c r="C208" s="885"/>
      <c r="D208" s="885"/>
      <c r="E208" s="885"/>
    </row>
    <row r="209" spans="1:5" ht="16.5" hidden="1" customHeight="1" thickBot="1" x14ac:dyDescent="0.3">
      <c r="A209" s="886" t="s">
        <v>313</v>
      </c>
      <c r="B209" s="885"/>
      <c r="C209" s="885"/>
      <c r="D209" s="885"/>
      <c r="E209" s="885"/>
    </row>
    <row r="210" spans="1:5" ht="16.5" hidden="1" customHeight="1" thickBot="1" x14ac:dyDescent="0.3">
      <c r="A210" s="884" t="s">
        <v>43</v>
      </c>
      <c r="B210" s="887">
        <f>B211+B212+B213+B214</f>
        <v>0</v>
      </c>
      <c r="C210" s="887">
        <f t="shared" ref="C210:E210" si="27">C211+C212+C213+C214</f>
        <v>0</v>
      </c>
      <c r="D210" s="887">
        <f t="shared" si="27"/>
        <v>0</v>
      </c>
      <c r="E210" s="887">
        <f t="shared" si="27"/>
        <v>0</v>
      </c>
    </row>
    <row r="211" spans="1:5" ht="16.5" hidden="1" customHeight="1" thickBot="1" x14ac:dyDescent="0.3">
      <c r="A211" s="886" t="s">
        <v>296</v>
      </c>
      <c r="B211" s="887"/>
      <c r="C211" s="885"/>
      <c r="D211" s="885"/>
      <c r="E211" s="885"/>
    </row>
    <row r="212" spans="1:5" ht="16.5" hidden="1" customHeight="1" thickBot="1" x14ac:dyDescent="0.3">
      <c r="A212" s="886" t="s">
        <v>311</v>
      </c>
      <c r="B212" s="887"/>
      <c r="C212" s="885"/>
      <c r="D212" s="885"/>
      <c r="E212" s="885"/>
    </row>
    <row r="213" spans="1:5" ht="16.5" hidden="1" customHeight="1" thickBot="1" x14ac:dyDescent="0.3">
      <c r="A213" s="886" t="s">
        <v>312</v>
      </c>
      <c r="B213" s="887"/>
      <c r="C213" s="885"/>
      <c r="D213" s="885"/>
      <c r="E213" s="885"/>
    </row>
    <row r="214" spans="1:5" ht="16.5" hidden="1" customHeight="1" thickBot="1" x14ac:dyDescent="0.3">
      <c r="A214" s="886" t="s">
        <v>313</v>
      </c>
      <c r="B214" s="887"/>
      <c r="C214" s="885"/>
      <c r="D214" s="885"/>
      <c r="E214" s="885"/>
    </row>
    <row r="215" spans="1:5" ht="16.5" hidden="1" customHeight="1" thickBot="1" x14ac:dyDescent="0.3">
      <c r="A215" s="892" t="s">
        <v>336</v>
      </c>
      <c r="B215" s="887">
        <f>B205+B210</f>
        <v>0</v>
      </c>
      <c r="C215" s="887">
        <f t="shared" ref="C215:E215" si="28">C205+C210</f>
        <v>0</v>
      </c>
      <c r="D215" s="887">
        <f t="shared" si="28"/>
        <v>0</v>
      </c>
      <c r="E215" s="887">
        <f t="shared" si="28"/>
        <v>0</v>
      </c>
    </row>
    <row r="216" spans="1:5" ht="35.25" hidden="1" customHeight="1" thickBot="1" x14ac:dyDescent="0.3">
      <c r="A216" s="918" t="s">
        <v>45</v>
      </c>
    </row>
    <row r="217" spans="1:5" ht="39" hidden="1" customHeight="1" thickBot="1" x14ac:dyDescent="0.3">
      <c r="A217" s="875" t="s">
        <v>179</v>
      </c>
      <c r="B217" s="875"/>
      <c r="C217" s="917" t="s">
        <v>306</v>
      </c>
      <c r="D217" s="2446"/>
      <c r="E217" s="2449"/>
    </row>
    <row r="218" spans="1:5" ht="43.5" hidden="1" customHeight="1" thickBot="1" x14ac:dyDescent="0.3">
      <c r="A218" s="869" t="s">
        <v>15</v>
      </c>
      <c r="B218" s="2443"/>
      <c r="C218" s="2444"/>
      <c r="D218" s="2444"/>
      <c r="E218" s="2445"/>
    </row>
    <row r="219" spans="1:5" ht="20.25" hidden="1" customHeight="1" thickBot="1" x14ac:dyDescent="0.3">
      <c r="A219" s="869" t="s">
        <v>16</v>
      </c>
      <c r="B219" s="919"/>
      <c r="C219" s="877"/>
      <c r="D219" s="877"/>
      <c r="E219" s="878"/>
    </row>
    <row r="220" spans="1:5" ht="12.75" hidden="1" customHeight="1" x14ac:dyDescent="0.25">
      <c r="A220" s="865"/>
      <c r="B220" s="879">
        <v>2019</v>
      </c>
      <c r="C220" s="879">
        <v>2020</v>
      </c>
      <c r="D220" s="879">
        <v>2021</v>
      </c>
      <c r="E220" s="879">
        <v>2022</v>
      </c>
    </row>
    <row r="221" spans="1:5" ht="30.75" hidden="1" customHeight="1" thickBot="1" x14ac:dyDescent="0.3">
      <c r="A221" s="867"/>
      <c r="B221" s="880" t="s">
        <v>8</v>
      </c>
      <c r="C221" s="880" t="s">
        <v>9</v>
      </c>
      <c r="D221" s="880" t="s">
        <v>9</v>
      </c>
      <c r="E221" s="880" t="s">
        <v>9</v>
      </c>
    </row>
    <row r="222" spans="1:5" ht="16.5" hidden="1" thickBot="1" x14ac:dyDescent="0.3">
      <c r="A222" s="869" t="s">
        <v>17</v>
      </c>
      <c r="B222" s="869">
        <v>0</v>
      </c>
      <c r="C222" s="882">
        <v>0</v>
      </c>
      <c r="D222" s="882">
        <v>0</v>
      </c>
      <c r="E222" s="869">
        <v>0</v>
      </c>
    </row>
    <row r="223" spans="1:5" ht="30" hidden="1" customHeight="1" thickBot="1" x14ac:dyDescent="0.3">
      <c r="A223" s="869" t="s">
        <v>18</v>
      </c>
      <c r="B223" s="881">
        <v>0</v>
      </c>
      <c r="C223" s="881">
        <v>0</v>
      </c>
      <c r="D223" s="881">
        <f t="shared" ref="D223:E223" si="29">D241</f>
        <v>0</v>
      </c>
      <c r="E223" s="881">
        <f t="shared" si="29"/>
        <v>0</v>
      </c>
    </row>
    <row r="224" spans="1:5" ht="24.75" hidden="1" customHeight="1" thickBot="1" x14ac:dyDescent="0.3">
      <c r="A224" s="869" t="s">
        <v>19</v>
      </c>
      <c r="B224" s="881" t="e">
        <f>B223/B222</f>
        <v>#DIV/0!</v>
      </c>
      <c r="C224" s="881" t="e">
        <f t="shared" ref="C224:E224" si="30">C223/C222</f>
        <v>#DIV/0!</v>
      </c>
      <c r="D224" s="881" t="e">
        <f t="shared" si="30"/>
        <v>#DIV/0!</v>
      </c>
      <c r="E224" s="881" t="e">
        <f t="shared" si="30"/>
        <v>#DIV/0!</v>
      </c>
    </row>
    <row r="225" spans="1:5" ht="22.5" hidden="1" customHeight="1" thickBot="1" x14ac:dyDescent="0.3">
      <c r="A225" s="869" t="s">
        <v>20</v>
      </c>
      <c r="B225" s="882" t="s">
        <v>21</v>
      </c>
      <c r="C225" s="883" t="e">
        <f>C222/B222-1</f>
        <v>#DIV/0!</v>
      </c>
      <c r="D225" s="883" t="e">
        <f t="shared" ref="D225:E227" si="31">D222/C222-1</f>
        <v>#DIV/0!</v>
      </c>
      <c r="E225" s="883" t="e">
        <f t="shared" si="31"/>
        <v>#DIV/0!</v>
      </c>
    </row>
    <row r="226" spans="1:5" ht="16.5" hidden="1" thickBot="1" x14ac:dyDescent="0.3">
      <c r="A226" s="869" t="s">
        <v>22</v>
      </c>
      <c r="B226" s="882" t="s">
        <v>21</v>
      </c>
      <c r="C226" s="883" t="e">
        <f>C223/B223-1</f>
        <v>#DIV/0!</v>
      </c>
      <c r="D226" s="883" t="e">
        <f t="shared" si="31"/>
        <v>#DIV/0!</v>
      </c>
      <c r="E226" s="883" t="e">
        <f t="shared" si="31"/>
        <v>#DIV/0!</v>
      </c>
    </row>
    <row r="227" spans="1:5" ht="16.5" hidden="1" thickBot="1" x14ac:dyDescent="0.3">
      <c r="A227" s="869" t="s">
        <v>23</v>
      </c>
      <c r="B227" s="882" t="s">
        <v>21</v>
      </c>
      <c r="C227" s="883" t="e">
        <f>C224/B224-1</f>
        <v>#DIV/0!</v>
      </c>
      <c r="D227" s="883" t="e">
        <f t="shared" si="31"/>
        <v>#DIV/0!</v>
      </c>
      <c r="E227" s="883" t="e">
        <f t="shared" si="31"/>
        <v>#DIV/0!</v>
      </c>
    </row>
    <row r="228" spans="1:5" ht="45.75" hidden="1" customHeight="1" thickBot="1" x14ac:dyDescent="0.3">
      <c r="A228" s="902" t="s">
        <v>1249</v>
      </c>
      <c r="B228" s="903"/>
      <c r="C228" s="903"/>
      <c r="D228" s="903"/>
      <c r="E228" s="904"/>
    </row>
    <row r="229" spans="1:5" ht="12.75" hidden="1" customHeight="1" x14ac:dyDescent="0.25">
      <c r="A229" s="865"/>
      <c r="B229" s="879">
        <v>2019</v>
      </c>
      <c r="C229" s="879">
        <v>2020</v>
      </c>
      <c r="D229" s="879">
        <v>2021</v>
      </c>
      <c r="E229" s="879">
        <v>2022</v>
      </c>
    </row>
    <row r="230" spans="1:5" ht="26.25" hidden="1" customHeight="1" thickBot="1" x14ac:dyDescent="0.3">
      <c r="A230" s="867"/>
      <c r="B230" s="880" t="s">
        <v>8</v>
      </c>
      <c r="C230" s="880" t="s">
        <v>9</v>
      </c>
      <c r="D230" s="880" t="s">
        <v>9</v>
      </c>
      <c r="E230" s="880" t="s">
        <v>9</v>
      </c>
    </row>
    <row r="231" spans="1:5" ht="16.5" hidden="1" thickBot="1" x14ac:dyDescent="0.3">
      <c r="A231" s="884" t="s">
        <v>42</v>
      </c>
      <c r="B231" s="885">
        <f>B232+B233+B234+B235</f>
        <v>0</v>
      </c>
      <c r="C231" s="885">
        <f t="shared" ref="C231:E231" si="32">C232+C233+C234+C235</f>
        <v>0</v>
      </c>
      <c r="D231" s="885">
        <f t="shared" si="32"/>
        <v>0</v>
      </c>
      <c r="E231" s="885">
        <f t="shared" si="32"/>
        <v>0</v>
      </c>
    </row>
    <row r="232" spans="1:5" ht="16.5" hidden="1" thickBot="1" x14ac:dyDescent="0.3">
      <c r="A232" s="886" t="s">
        <v>296</v>
      </c>
      <c r="B232" s="885"/>
      <c r="C232" s="885"/>
      <c r="D232" s="885"/>
      <c r="E232" s="885"/>
    </row>
    <row r="233" spans="1:5" ht="16.5" hidden="1" thickBot="1" x14ac:dyDescent="0.3">
      <c r="A233" s="886" t="s">
        <v>311</v>
      </c>
      <c r="B233" s="885"/>
      <c r="C233" s="885"/>
      <c r="D233" s="885"/>
      <c r="E233" s="885"/>
    </row>
    <row r="234" spans="1:5" ht="16.5" hidden="1" thickBot="1" x14ac:dyDescent="0.3">
      <c r="A234" s="886" t="s">
        <v>312</v>
      </c>
      <c r="B234" s="885"/>
      <c r="C234" s="885"/>
      <c r="D234" s="885"/>
      <c r="E234" s="885"/>
    </row>
    <row r="235" spans="1:5" ht="16.5" hidden="1" thickBot="1" x14ac:dyDescent="0.3">
      <c r="A235" s="886" t="s">
        <v>313</v>
      </c>
      <c r="B235" s="885"/>
      <c r="C235" s="885"/>
      <c r="D235" s="885"/>
      <c r="E235" s="885"/>
    </row>
    <row r="236" spans="1:5" ht="16.5" hidden="1" thickBot="1" x14ac:dyDescent="0.3">
      <c r="A236" s="884" t="s">
        <v>43</v>
      </c>
      <c r="B236" s="887">
        <f>B237+B238+B239+B240</f>
        <v>0</v>
      </c>
      <c r="C236" s="887">
        <f t="shared" ref="C236:E236" si="33">C237+C238+C239+C240</f>
        <v>0</v>
      </c>
      <c r="D236" s="887">
        <f t="shared" si="33"/>
        <v>0</v>
      </c>
      <c r="E236" s="887">
        <f t="shared" si="33"/>
        <v>0</v>
      </c>
    </row>
    <row r="237" spans="1:5" ht="16.5" hidden="1" thickBot="1" x14ac:dyDescent="0.3">
      <c r="A237" s="886" t="s">
        <v>296</v>
      </c>
      <c r="B237" s="887">
        <v>0</v>
      </c>
      <c r="C237" s="887">
        <v>0</v>
      </c>
      <c r="D237" s="887">
        <v>0</v>
      </c>
      <c r="E237" s="887"/>
    </row>
    <row r="238" spans="1:5" ht="16.5" hidden="1" thickBot="1" x14ac:dyDescent="0.3">
      <c r="A238" s="886" t="s">
        <v>311</v>
      </c>
      <c r="B238" s="887"/>
      <c r="C238" s="887"/>
      <c r="D238" s="887"/>
      <c r="E238" s="887"/>
    </row>
    <row r="239" spans="1:5" ht="16.5" hidden="1" thickBot="1" x14ac:dyDescent="0.3">
      <c r="A239" s="886" t="s">
        <v>312</v>
      </c>
      <c r="B239" s="887"/>
      <c r="C239" s="887"/>
      <c r="D239" s="887"/>
      <c r="E239" s="887"/>
    </row>
    <row r="240" spans="1:5" ht="16.5" hidden="1" thickBot="1" x14ac:dyDescent="0.3">
      <c r="A240" s="886" t="s">
        <v>313</v>
      </c>
      <c r="B240" s="887"/>
      <c r="C240" s="887"/>
      <c r="D240" s="887"/>
      <c r="E240" s="887"/>
    </row>
    <row r="241" spans="1:5" ht="16.5" hidden="1" thickBot="1" x14ac:dyDescent="0.3">
      <c r="A241" s="892" t="s">
        <v>53</v>
      </c>
      <c r="B241" s="887">
        <f>B231+B236</f>
        <v>0</v>
      </c>
      <c r="C241" s="887">
        <f t="shared" ref="C241:E241" si="34">C231+C236</f>
        <v>0</v>
      </c>
      <c r="D241" s="887">
        <f t="shared" si="34"/>
        <v>0</v>
      </c>
      <c r="E241" s="887">
        <f t="shared" si="34"/>
        <v>0</v>
      </c>
    </row>
    <row r="242" spans="1:5" ht="23.25" customHeight="1" thickBot="1" x14ac:dyDescent="0.3">
      <c r="A242" s="2440" t="s">
        <v>46</v>
      </c>
      <c r="B242" s="2441"/>
      <c r="C242" s="2441"/>
      <c r="D242" s="2441"/>
      <c r="E242" s="2442"/>
    </row>
    <row r="243" spans="1:5" ht="25.5" customHeight="1" thickBot="1" x14ac:dyDescent="0.3">
      <c r="A243" s="2440" t="s">
        <v>47</v>
      </c>
      <c r="B243" s="2441"/>
      <c r="C243" s="2441"/>
      <c r="D243" s="2441"/>
      <c r="E243" s="2442"/>
    </row>
    <row r="244" spans="1:5" ht="16.5" thickBot="1" x14ac:dyDescent="0.3">
      <c r="A244" s="875" t="s">
        <v>56</v>
      </c>
      <c r="B244" s="2446" t="s">
        <v>752</v>
      </c>
      <c r="C244" s="2447"/>
      <c r="D244" s="2448"/>
      <c r="E244" s="2449"/>
    </row>
    <row r="245" spans="1:5" ht="30.75" customHeight="1" thickBot="1" x14ac:dyDescent="0.3">
      <c r="A245" s="875" t="s">
        <v>82</v>
      </c>
      <c r="B245" s="875" t="s">
        <v>753</v>
      </c>
      <c r="C245" s="910" t="s">
        <v>306</v>
      </c>
      <c r="D245" s="2446" t="s">
        <v>1250</v>
      </c>
      <c r="E245" s="2449"/>
    </row>
    <row r="246" spans="1:5" ht="30.75" customHeight="1" thickBot="1" x14ac:dyDescent="0.3">
      <c r="A246" s="911"/>
      <c r="B246" s="912"/>
      <c r="C246" s="913"/>
      <c r="D246" s="914"/>
      <c r="E246" s="915"/>
    </row>
    <row r="247" spans="1:5" ht="107.25" customHeight="1" thickBot="1" x14ac:dyDescent="0.3">
      <c r="A247" s="869" t="s">
        <v>15</v>
      </c>
      <c r="B247" s="2443" t="s">
        <v>754</v>
      </c>
      <c r="C247" s="2444"/>
      <c r="D247" s="2444"/>
      <c r="E247" s="2445"/>
    </row>
    <row r="248" spans="1:5" ht="29.25" customHeight="1" thickBot="1" x14ac:dyDescent="0.3">
      <c r="A248" s="869" t="s">
        <v>16</v>
      </c>
      <c r="B248" s="876"/>
      <c r="C248" s="877"/>
      <c r="D248" s="877"/>
      <c r="E248" s="878"/>
    </row>
    <row r="249" spans="1:5" ht="25.5" customHeight="1" x14ac:dyDescent="0.25">
      <c r="A249" s="865"/>
      <c r="B249" s="879">
        <v>2019</v>
      </c>
      <c r="C249" s="879">
        <v>2020</v>
      </c>
      <c r="D249" s="879">
        <v>2021</v>
      </c>
      <c r="E249" s="879">
        <v>2022</v>
      </c>
    </row>
    <row r="250" spans="1:5" ht="22.5" customHeight="1" thickBot="1" x14ac:dyDescent="0.3">
      <c r="A250" s="867"/>
      <c r="B250" s="880" t="s">
        <v>8</v>
      </c>
      <c r="C250" s="880" t="s">
        <v>9</v>
      </c>
      <c r="D250" s="880" t="s">
        <v>9</v>
      </c>
      <c r="E250" s="880" t="s">
        <v>9</v>
      </c>
    </row>
    <row r="251" spans="1:5" ht="22.5" customHeight="1" thickBot="1" x14ac:dyDescent="0.3">
      <c r="A251" s="869" t="s">
        <v>17</v>
      </c>
      <c r="B251" s="881">
        <v>1</v>
      </c>
      <c r="C251" s="881">
        <v>1</v>
      </c>
      <c r="D251" s="881">
        <v>1</v>
      </c>
      <c r="E251" s="881">
        <v>1</v>
      </c>
    </row>
    <row r="252" spans="1:5" ht="16.5" thickBot="1" x14ac:dyDescent="0.3">
      <c r="A252" s="869" t="s">
        <v>18</v>
      </c>
      <c r="B252" s="881">
        <v>960</v>
      </c>
      <c r="C252" s="881">
        <v>3540</v>
      </c>
      <c r="D252" s="881">
        <v>0</v>
      </c>
      <c r="E252" s="881">
        <v>0</v>
      </c>
    </row>
    <row r="253" spans="1:5" ht="16.5" thickBot="1" x14ac:dyDescent="0.3">
      <c r="A253" s="869" t="s">
        <v>19</v>
      </c>
      <c r="B253" s="881">
        <f>B252/B251</f>
        <v>960</v>
      </c>
      <c r="C253" s="881">
        <f t="shared" ref="C253" si="35">C252/C251</f>
        <v>3540</v>
      </c>
      <c r="D253" s="881">
        <v>0</v>
      </c>
      <c r="E253" s="881">
        <v>0</v>
      </c>
    </row>
    <row r="254" spans="1:5" ht="16.5" thickBot="1" x14ac:dyDescent="0.3">
      <c r="A254" s="869" t="s">
        <v>20</v>
      </c>
      <c r="B254" s="882" t="s">
        <v>21</v>
      </c>
      <c r="C254" s="883">
        <f>C251/B251-1</f>
        <v>0</v>
      </c>
      <c r="D254" s="883">
        <f t="shared" ref="D254:E256" si="36">D251/C251-1</f>
        <v>0</v>
      </c>
      <c r="E254" s="883">
        <f t="shared" si="36"/>
        <v>0</v>
      </c>
    </row>
    <row r="255" spans="1:5" ht="16.5" thickBot="1" x14ac:dyDescent="0.3">
      <c r="A255" s="869" t="s">
        <v>22</v>
      </c>
      <c r="B255" s="882" t="s">
        <v>21</v>
      </c>
      <c r="C255" s="883">
        <f>C252/B252-1</f>
        <v>2.6875</v>
      </c>
      <c r="D255" s="883">
        <f t="shared" si="36"/>
        <v>-1</v>
      </c>
      <c r="E255" s="883" t="e">
        <f t="shared" si="36"/>
        <v>#DIV/0!</v>
      </c>
    </row>
    <row r="256" spans="1:5" ht="16.5" thickBot="1" x14ac:dyDescent="0.3">
      <c r="A256" s="869" t="s">
        <v>23</v>
      </c>
      <c r="B256" s="882" t="s">
        <v>21</v>
      </c>
      <c r="C256" s="883">
        <f>C253/B253-1</f>
        <v>2.6875</v>
      </c>
      <c r="D256" s="883">
        <f t="shared" si="36"/>
        <v>-1</v>
      </c>
      <c r="E256" s="883" t="e">
        <f t="shared" si="36"/>
        <v>#DIV/0!</v>
      </c>
    </row>
    <row r="257" spans="1:5" ht="22.5" customHeight="1" thickBot="1" x14ac:dyDescent="0.3">
      <c r="A257" s="2420" t="s">
        <v>1246</v>
      </c>
      <c r="B257" s="2421"/>
      <c r="C257" s="2421"/>
      <c r="D257" s="2421"/>
      <c r="E257" s="2422"/>
    </row>
    <row r="258" spans="1:5" ht="12.75" customHeight="1" x14ac:dyDescent="0.25">
      <c r="A258" s="865"/>
      <c r="B258" s="879">
        <v>2019</v>
      </c>
      <c r="C258" s="879">
        <v>2020</v>
      </c>
      <c r="D258" s="879">
        <v>2021</v>
      </c>
      <c r="E258" s="879">
        <v>2022</v>
      </c>
    </row>
    <row r="259" spans="1:5" ht="25.5" customHeight="1" thickBot="1" x14ac:dyDescent="0.3">
      <c r="A259" s="867"/>
      <c r="B259" s="880" t="s">
        <v>8</v>
      </c>
      <c r="C259" s="880" t="s">
        <v>9</v>
      </c>
      <c r="D259" s="880" t="s">
        <v>9</v>
      </c>
      <c r="E259" s="880" t="s">
        <v>9</v>
      </c>
    </row>
    <row r="260" spans="1:5" ht="16.5" thickBot="1" x14ac:dyDescent="0.3">
      <c r="A260" s="884" t="s">
        <v>42</v>
      </c>
      <c r="B260" s="885">
        <f>B261+B262+B263+B264</f>
        <v>0</v>
      </c>
      <c r="C260" s="885">
        <f t="shared" ref="C260:E260" si="37">C261+C262+C263+C264</f>
        <v>0</v>
      </c>
      <c r="D260" s="885">
        <f t="shared" si="37"/>
        <v>0</v>
      </c>
      <c r="E260" s="885">
        <f t="shared" si="37"/>
        <v>0</v>
      </c>
    </row>
    <row r="261" spans="1:5" ht="16.5" thickBot="1" x14ac:dyDescent="0.3">
      <c r="A261" s="886" t="s">
        <v>296</v>
      </c>
      <c r="B261" s="885"/>
      <c r="C261" s="885"/>
      <c r="D261" s="885"/>
      <c r="E261" s="885"/>
    </row>
    <row r="262" spans="1:5" ht="16.5" thickBot="1" x14ac:dyDescent="0.3">
      <c r="A262" s="886" t="s">
        <v>311</v>
      </c>
      <c r="B262" s="885"/>
      <c r="C262" s="885"/>
      <c r="D262" s="885"/>
      <c r="E262" s="885"/>
    </row>
    <row r="263" spans="1:5" ht="16.5" thickBot="1" x14ac:dyDescent="0.3">
      <c r="A263" s="886" t="s">
        <v>312</v>
      </c>
      <c r="B263" s="885"/>
      <c r="C263" s="885"/>
      <c r="D263" s="885"/>
      <c r="E263" s="885"/>
    </row>
    <row r="264" spans="1:5" ht="16.5" thickBot="1" x14ac:dyDescent="0.3">
      <c r="A264" s="886" t="s">
        <v>313</v>
      </c>
      <c r="B264" s="885"/>
      <c r="C264" s="885"/>
      <c r="D264" s="885"/>
      <c r="E264" s="885"/>
    </row>
    <row r="265" spans="1:5" ht="16.5" thickBot="1" x14ac:dyDescent="0.3">
      <c r="A265" s="884" t="s">
        <v>43</v>
      </c>
      <c r="B265" s="887">
        <f>B266+B267+B268+B269</f>
        <v>960</v>
      </c>
      <c r="C265" s="887">
        <f t="shared" ref="C265:E265" si="38">C266+C267+C268+C269</f>
        <v>3540</v>
      </c>
      <c r="D265" s="887">
        <f t="shared" si="38"/>
        <v>0</v>
      </c>
      <c r="E265" s="887">
        <f t="shared" si="38"/>
        <v>0</v>
      </c>
    </row>
    <row r="266" spans="1:5" ht="16.5" thickBot="1" x14ac:dyDescent="0.3">
      <c r="A266" s="886" t="s">
        <v>296</v>
      </c>
      <c r="B266" s="887">
        <v>960</v>
      </c>
      <c r="C266" s="885">
        <v>3540</v>
      </c>
      <c r="D266" s="885">
        <v>0</v>
      </c>
      <c r="E266" s="885">
        <v>0</v>
      </c>
    </row>
    <row r="267" spans="1:5" ht="16.5" thickBot="1" x14ac:dyDescent="0.3">
      <c r="A267" s="886" t="s">
        <v>311</v>
      </c>
      <c r="B267" s="887"/>
      <c r="C267" s="885"/>
      <c r="D267" s="885"/>
      <c r="E267" s="885"/>
    </row>
    <row r="268" spans="1:5" ht="16.5" thickBot="1" x14ac:dyDescent="0.3">
      <c r="A268" s="886" t="s">
        <v>312</v>
      </c>
      <c r="B268" s="887"/>
      <c r="C268" s="885"/>
      <c r="D268" s="885"/>
      <c r="E268" s="885"/>
    </row>
    <row r="269" spans="1:5" ht="16.5" thickBot="1" x14ac:dyDescent="0.3">
      <c r="A269" s="886" t="s">
        <v>313</v>
      </c>
      <c r="B269" s="887"/>
      <c r="C269" s="885"/>
      <c r="D269" s="885"/>
      <c r="E269" s="885"/>
    </row>
    <row r="270" spans="1:5" ht="16.5" thickBot="1" x14ac:dyDescent="0.3">
      <c r="A270" s="916" t="s">
        <v>31</v>
      </c>
      <c r="B270" s="887">
        <f>B260+B265</f>
        <v>960</v>
      </c>
      <c r="C270" s="887">
        <f t="shared" ref="C270:E270" si="39">C260+C265</f>
        <v>3540</v>
      </c>
      <c r="D270" s="887">
        <f t="shared" si="39"/>
        <v>0</v>
      </c>
      <c r="E270" s="887">
        <f t="shared" si="39"/>
        <v>0</v>
      </c>
    </row>
    <row r="271" spans="1:5" ht="48" hidden="1" customHeight="1" thickBot="1" x14ac:dyDescent="0.3">
      <c r="A271" s="875" t="s">
        <v>33</v>
      </c>
      <c r="B271" s="875"/>
      <c r="C271" s="910" t="s">
        <v>306</v>
      </c>
      <c r="D271" s="914"/>
      <c r="E271" s="915"/>
    </row>
    <row r="272" spans="1:5" ht="17.25" hidden="1" customHeight="1" thickBot="1" x14ac:dyDescent="0.3">
      <c r="A272" s="869" t="s">
        <v>15</v>
      </c>
      <c r="B272" s="899"/>
      <c r="C272" s="900"/>
      <c r="D272" s="900"/>
      <c r="E272" s="901"/>
    </row>
    <row r="273" spans="1:5" ht="16.5" hidden="1" thickBot="1" x14ac:dyDescent="0.3">
      <c r="A273" s="869" t="s">
        <v>16</v>
      </c>
      <c r="B273" s="876"/>
      <c r="C273" s="877"/>
      <c r="D273" s="877"/>
      <c r="E273" s="878"/>
    </row>
    <row r="274" spans="1:5" ht="12.75" hidden="1" customHeight="1" x14ac:dyDescent="0.25">
      <c r="A274" s="865"/>
      <c r="B274" s="879">
        <v>2019</v>
      </c>
      <c r="C274" s="879">
        <v>2020</v>
      </c>
      <c r="D274" s="879">
        <v>2021</v>
      </c>
      <c r="E274" s="879">
        <v>2022</v>
      </c>
    </row>
    <row r="275" spans="1:5" ht="29.25" hidden="1" customHeight="1" thickBot="1" x14ac:dyDescent="0.3">
      <c r="A275" s="867"/>
      <c r="B275" s="880" t="s">
        <v>8</v>
      </c>
      <c r="C275" s="880" t="s">
        <v>9</v>
      </c>
      <c r="D275" s="880" t="s">
        <v>9</v>
      </c>
      <c r="E275" s="880" t="s">
        <v>9</v>
      </c>
    </row>
    <row r="276" spans="1:5" ht="16.5" hidden="1" thickBot="1" x14ac:dyDescent="0.3">
      <c r="A276" s="869" t="s">
        <v>17</v>
      </c>
      <c r="B276" s="869"/>
      <c r="C276" s="869"/>
      <c r="D276" s="869"/>
      <c r="E276" s="869"/>
    </row>
    <row r="277" spans="1:5" ht="16.5" hidden="1" thickBot="1" x14ac:dyDescent="0.3">
      <c r="A277" s="869" t="s">
        <v>18</v>
      </c>
      <c r="B277" s="881"/>
      <c r="C277" s="881"/>
      <c r="D277" s="881"/>
      <c r="E277" s="881"/>
    </row>
    <row r="278" spans="1:5" ht="16.5" hidden="1" thickBot="1" x14ac:dyDescent="0.3">
      <c r="A278" s="869" t="s">
        <v>19</v>
      </c>
      <c r="B278" s="881" t="e">
        <f>B277/B276</f>
        <v>#DIV/0!</v>
      </c>
      <c r="C278" s="881" t="e">
        <f t="shared" ref="C278:E278" si="40">C277/C276</f>
        <v>#DIV/0!</v>
      </c>
      <c r="D278" s="881" t="e">
        <f t="shared" si="40"/>
        <v>#DIV/0!</v>
      </c>
      <c r="E278" s="881" t="e">
        <f t="shared" si="40"/>
        <v>#DIV/0!</v>
      </c>
    </row>
    <row r="279" spans="1:5" ht="16.5" hidden="1" thickBot="1" x14ac:dyDescent="0.3">
      <c r="A279" s="869" t="s">
        <v>20</v>
      </c>
      <c r="B279" s="882" t="s">
        <v>21</v>
      </c>
      <c r="C279" s="883" t="e">
        <f>C276/B276-1</f>
        <v>#DIV/0!</v>
      </c>
      <c r="D279" s="883" t="e">
        <f t="shared" ref="D279:E281" si="41">D276/C276-1</f>
        <v>#DIV/0!</v>
      </c>
      <c r="E279" s="883" t="e">
        <f t="shared" si="41"/>
        <v>#DIV/0!</v>
      </c>
    </row>
    <row r="280" spans="1:5" ht="16.5" hidden="1" thickBot="1" x14ac:dyDescent="0.3">
      <c r="A280" s="869" t="s">
        <v>22</v>
      </c>
      <c r="B280" s="882" t="s">
        <v>21</v>
      </c>
      <c r="C280" s="883" t="e">
        <f>C277/B277-1</f>
        <v>#DIV/0!</v>
      </c>
      <c r="D280" s="883" t="e">
        <f t="shared" si="41"/>
        <v>#DIV/0!</v>
      </c>
      <c r="E280" s="883" t="e">
        <f t="shared" si="41"/>
        <v>#DIV/0!</v>
      </c>
    </row>
    <row r="281" spans="1:5" ht="16.5" hidden="1" thickBot="1" x14ac:dyDescent="0.3">
      <c r="A281" s="869" t="s">
        <v>23</v>
      </c>
      <c r="B281" s="882" t="s">
        <v>21</v>
      </c>
      <c r="C281" s="883" t="e">
        <f>C278/B278-1</f>
        <v>#DIV/0!</v>
      </c>
      <c r="D281" s="883" t="e">
        <f t="shared" si="41"/>
        <v>#DIV/0!</v>
      </c>
      <c r="E281" s="883" t="e">
        <f t="shared" si="41"/>
        <v>#DIV/0!</v>
      </c>
    </row>
    <row r="282" spans="1:5" ht="71.25" hidden="1" customHeight="1" thickBot="1" x14ac:dyDescent="0.3">
      <c r="A282" s="902" t="s">
        <v>1247</v>
      </c>
      <c r="B282" s="903"/>
      <c r="C282" s="903"/>
      <c r="D282" s="903"/>
      <c r="E282" s="904"/>
    </row>
    <row r="283" spans="1:5" ht="12.75" hidden="1" customHeight="1" x14ac:dyDescent="0.25">
      <c r="A283" s="865"/>
      <c r="B283" s="879">
        <v>2019</v>
      </c>
      <c r="C283" s="879">
        <v>2020</v>
      </c>
      <c r="D283" s="879">
        <v>2021</v>
      </c>
      <c r="E283" s="879">
        <v>2022</v>
      </c>
    </row>
    <row r="284" spans="1:5" ht="23.25" hidden="1" customHeight="1" thickBot="1" x14ac:dyDescent="0.3">
      <c r="A284" s="867"/>
      <c r="B284" s="880" t="s">
        <v>8</v>
      </c>
      <c r="C284" s="880" t="s">
        <v>9</v>
      </c>
      <c r="D284" s="880" t="s">
        <v>9</v>
      </c>
      <c r="E284" s="880" t="s">
        <v>9</v>
      </c>
    </row>
    <row r="285" spans="1:5" ht="16.5" hidden="1" thickBot="1" x14ac:dyDescent="0.3">
      <c r="A285" s="884" t="s">
        <v>42</v>
      </c>
      <c r="B285" s="885">
        <f>B286+B287+B288+B289</f>
        <v>0</v>
      </c>
      <c r="C285" s="885">
        <f t="shared" ref="C285:E285" si="42">C286+C287+C288+C289</f>
        <v>0</v>
      </c>
      <c r="D285" s="885">
        <f t="shared" si="42"/>
        <v>0</v>
      </c>
      <c r="E285" s="885">
        <f t="shared" si="42"/>
        <v>0</v>
      </c>
    </row>
    <row r="286" spans="1:5" ht="16.5" hidden="1" thickBot="1" x14ac:dyDescent="0.3">
      <c r="A286" s="886" t="s">
        <v>296</v>
      </c>
      <c r="B286" s="885"/>
      <c r="C286" s="885"/>
      <c r="D286" s="885"/>
      <c r="E286" s="885"/>
    </row>
    <row r="287" spans="1:5" ht="16.5" hidden="1" thickBot="1" x14ac:dyDescent="0.3">
      <c r="A287" s="886" t="s">
        <v>311</v>
      </c>
      <c r="B287" s="885"/>
      <c r="C287" s="885"/>
      <c r="D287" s="885"/>
      <c r="E287" s="885"/>
    </row>
    <row r="288" spans="1:5" ht="16.5" hidden="1" thickBot="1" x14ac:dyDescent="0.3">
      <c r="A288" s="886" t="s">
        <v>312</v>
      </c>
      <c r="B288" s="885"/>
      <c r="C288" s="885"/>
      <c r="D288" s="885"/>
      <c r="E288" s="885"/>
    </row>
    <row r="289" spans="1:5" ht="16.5" hidden="1" thickBot="1" x14ac:dyDescent="0.3">
      <c r="A289" s="886" t="s">
        <v>313</v>
      </c>
      <c r="B289" s="885"/>
      <c r="C289" s="885"/>
      <c r="D289" s="885"/>
      <c r="E289" s="885"/>
    </row>
    <row r="290" spans="1:5" ht="16.5" hidden="1" thickBot="1" x14ac:dyDescent="0.3">
      <c r="A290" s="884" t="s">
        <v>43</v>
      </c>
      <c r="B290" s="887">
        <f>B291+B292+B293+B294</f>
        <v>0</v>
      </c>
      <c r="C290" s="887">
        <f t="shared" ref="C290:E290" si="43">C291+C292+C293+C294</f>
        <v>0</v>
      </c>
      <c r="D290" s="887">
        <f t="shared" si="43"/>
        <v>0</v>
      </c>
      <c r="E290" s="887">
        <f t="shared" si="43"/>
        <v>0</v>
      </c>
    </row>
    <row r="291" spans="1:5" ht="16.5" hidden="1" thickBot="1" x14ac:dyDescent="0.3">
      <c r="A291" s="886" t="s">
        <v>296</v>
      </c>
      <c r="B291" s="887"/>
      <c r="C291" s="885"/>
      <c r="D291" s="885"/>
      <c r="E291" s="885"/>
    </row>
    <row r="292" spans="1:5" ht="16.5" hidden="1" thickBot="1" x14ac:dyDescent="0.3">
      <c r="A292" s="886" t="s">
        <v>311</v>
      </c>
      <c r="B292" s="887"/>
      <c r="C292" s="885"/>
      <c r="D292" s="885"/>
      <c r="E292" s="885"/>
    </row>
    <row r="293" spans="1:5" ht="16.5" hidden="1" thickBot="1" x14ac:dyDescent="0.3">
      <c r="A293" s="886" t="s">
        <v>312</v>
      </c>
      <c r="B293" s="887"/>
      <c r="C293" s="885"/>
      <c r="D293" s="885"/>
      <c r="E293" s="885"/>
    </row>
    <row r="294" spans="1:5" ht="16.5" hidden="1" thickBot="1" x14ac:dyDescent="0.3">
      <c r="A294" s="886" t="s">
        <v>313</v>
      </c>
      <c r="B294" s="887"/>
      <c r="C294" s="885"/>
      <c r="D294" s="885"/>
      <c r="E294" s="885"/>
    </row>
    <row r="295" spans="1:5" ht="16.5" hidden="1" thickBot="1" x14ac:dyDescent="0.3">
      <c r="A295" s="916" t="s">
        <v>315</v>
      </c>
      <c r="B295" s="887">
        <f>B285+B290</f>
        <v>0</v>
      </c>
      <c r="C295" s="887">
        <f t="shared" ref="C295:E295" si="44">C285+C290</f>
        <v>0</v>
      </c>
      <c r="D295" s="887">
        <f t="shared" si="44"/>
        <v>0</v>
      </c>
      <c r="E295" s="887">
        <f t="shared" si="44"/>
        <v>0</v>
      </c>
    </row>
    <row r="296" spans="1:5" ht="95.25" hidden="1" customHeight="1" thickBot="1" x14ac:dyDescent="0.3">
      <c r="A296" s="875" t="s">
        <v>74</v>
      </c>
      <c r="B296" s="896"/>
      <c r="C296" s="917" t="s">
        <v>306</v>
      </c>
      <c r="D296" s="897"/>
      <c r="E296" s="898"/>
    </row>
    <row r="297" spans="1:5" ht="17.25" hidden="1" customHeight="1" thickBot="1" x14ac:dyDescent="0.3">
      <c r="A297" s="869" t="s">
        <v>15</v>
      </c>
      <c r="B297" s="899"/>
      <c r="C297" s="900"/>
      <c r="D297" s="900"/>
      <c r="E297" s="901"/>
    </row>
    <row r="298" spans="1:5" ht="16.5" hidden="1" thickBot="1" x14ac:dyDescent="0.3">
      <c r="A298" s="869" t="s">
        <v>16</v>
      </c>
      <c r="B298" s="876"/>
      <c r="C298" s="877"/>
      <c r="D298" s="877"/>
      <c r="E298" s="878"/>
    </row>
    <row r="299" spans="1:5" ht="12.75" hidden="1" customHeight="1" x14ac:dyDescent="0.25">
      <c r="A299" s="865"/>
      <c r="B299" s="879">
        <v>2019</v>
      </c>
      <c r="C299" s="879">
        <v>2020</v>
      </c>
      <c r="D299" s="879">
        <v>2021</v>
      </c>
      <c r="E299" s="879">
        <v>2022</v>
      </c>
    </row>
    <row r="300" spans="1:5" ht="23.25" hidden="1" customHeight="1" thickBot="1" x14ac:dyDescent="0.3">
      <c r="A300" s="867"/>
      <c r="B300" s="880" t="s">
        <v>8</v>
      </c>
      <c r="C300" s="880" t="s">
        <v>9</v>
      </c>
      <c r="D300" s="880" t="s">
        <v>9</v>
      </c>
      <c r="E300" s="880" t="s">
        <v>9</v>
      </c>
    </row>
    <row r="301" spans="1:5" ht="16.5" hidden="1" thickBot="1" x14ac:dyDescent="0.3">
      <c r="A301" s="869" t="s">
        <v>17</v>
      </c>
      <c r="B301" s="869"/>
      <c r="C301" s="869"/>
      <c r="D301" s="869"/>
      <c r="E301" s="869"/>
    </row>
    <row r="302" spans="1:5" ht="16.5" hidden="1" thickBot="1" x14ac:dyDescent="0.3">
      <c r="A302" s="869" t="s">
        <v>18</v>
      </c>
      <c r="B302" s="881">
        <f>B320</f>
        <v>0</v>
      </c>
      <c r="C302" s="881">
        <f t="shared" ref="C302:E302" si="45">C320</f>
        <v>0</v>
      </c>
      <c r="D302" s="881">
        <f t="shared" si="45"/>
        <v>0</v>
      </c>
      <c r="E302" s="881">
        <f t="shared" si="45"/>
        <v>0</v>
      </c>
    </row>
    <row r="303" spans="1:5" ht="16.5" hidden="1" thickBot="1" x14ac:dyDescent="0.3">
      <c r="A303" s="869" t="s">
        <v>19</v>
      </c>
      <c r="B303" s="881" t="e">
        <f>B302/B301</f>
        <v>#DIV/0!</v>
      </c>
      <c r="C303" s="881" t="e">
        <f t="shared" ref="C303:E303" si="46">C302/C301</f>
        <v>#DIV/0!</v>
      </c>
      <c r="D303" s="881" t="e">
        <f t="shared" si="46"/>
        <v>#DIV/0!</v>
      </c>
      <c r="E303" s="881" t="e">
        <f t="shared" si="46"/>
        <v>#DIV/0!</v>
      </c>
    </row>
    <row r="304" spans="1:5" ht="16.5" hidden="1" thickBot="1" x14ac:dyDescent="0.3">
      <c r="A304" s="869" t="s">
        <v>20</v>
      </c>
      <c r="B304" s="882" t="s">
        <v>21</v>
      </c>
      <c r="C304" s="883" t="e">
        <f>C301/B301-1</f>
        <v>#DIV/0!</v>
      </c>
      <c r="D304" s="883" t="e">
        <f t="shared" ref="D304:E306" si="47">D301/C301-1</f>
        <v>#DIV/0!</v>
      </c>
      <c r="E304" s="883" t="e">
        <f t="shared" si="47"/>
        <v>#DIV/0!</v>
      </c>
    </row>
    <row r="305" spans="1:5" ht="16.5" hidden="1" thickBot="1" x14ac:dyDescent="0.3">
      <c r="A305" s="869" t="s">
        <v>22</v>
      </c>
      <c r="B305" s="882" t="s">
        <v>21</v>
      </c>
      <c r="C305" s="883" t="e">
        <f>C302/B302-1</f>
        <v>#DIV/0!</v>
      </c>
      <c r="D305" s="883" t="e">
        <f t="shared" si="47"/>
        <v>#DIV/0!</v>
      </c>
      <c r="E305" s="883" t="e">
        <f t="shared" si="47"/>
        <v>#DIV/0!</v>
      </c>
    </row>
    <row r="306" spans="1:5" ht="16.5" hidden="1" thickBot="1" x14ac:dyDescent="0.3">
      <c r="A306" s="869" t="s">
        <v>23</v>
      </c>
      <c r="B306" s="882" t="s">
        <v>21</v>
      </c>
      <c r="C306" s="883" t="e">
        <f>C303/B303-1</f>
        <v>#DIV/0!</v>
      </c>
      <c r="D306" s="883" t="e">
        <f t="shared" si="47"/>
        <v>#DIV/0!</v>
      </c>
      <c r="E306" s="883" t="e">
        <f t="shared" si="47"/>
        <v>#DIV/0!</v>
      </c>
    </row>
    <row r="307" spans="1:5" ht="48" hidden="1" customHeight="1" thickBot="1" x14ac:dyDescent="0.3">
      <c r="A307" s="902" t="s">
        <v>1251</v>
      </c>
      <c r="B307" s="903"/>
      <c r="C307" s="903"/>
      <c r="D307" s="903"/>
      <c r="E307" s="904"/>
    </row>
    <row r="308" spans="1:5" ht="12.75" hidden="1" customHeight="1" x14ac:dyDescent="0.25">
      <c r="A308" s="865"/>
      <c r="B308" s="879">
        <v>2018</v>
      </c>
      <c r="C308" s="879">
        <v>2019</v>
      </c>
      <c r="D308" s="879">
        <v>2020</v>
      </c>
      <c r="E308" s="879">
        <v>2021</v>
      </c>
    </row>
    <row r="309" spans="1:5" ht="33" hidden="1" customHeight="1" thickBot="1" x14ac:dyDescent="0.3">
      <c r="A309" s="867"/>
      <c r="B309" s="880" t="s">
        <v>8</v>
      </c>
      <c r="C309" s="880" t="s">
        <v>9</v>
      </c>
      <c r="D309" s="880" t="s">
        <v>9</v>
      </c>
      <c r="E309" s="880" t="s">
        <v>9</v>
      </c>
    </row>
    <row r="310" spans="1:5" ht="16.5" hidden="1" thickBot="1" x14ac:dyDescent="0.3">
      <c r="A310" s="884" t="s">
        <v>42</v>
      </c>
      <c r="B310" s="885">
        <f>B311+B312+B313+B314</f>
        <v>0</v>
      </c>
      <c r="C310" s="885">
        <f t="shared" ref="C310:E310" si="48">C311+C312+C313+C314</f>
        <v>0</v>
      </c>
      <c r="D310" s="885">
        <f t="shared" si="48"/>
        <v>0</v>
      </c>
      <c r="E310" s="885">
        <f t="shared" si="48"/>
        <v>0</v>
      </c>
    </row>
    <row r="311" spans="1:5" ht="16.5" hidden="1" thickBot="1" x14ac:dyDescent="0.3">
      <c r="A311" s="886" t="s">
        <v>296</v>
      </c>
      <c r="B311" s="885"/>
      <c r="C311" s="885"/>
      <c r="D311" s="885"/>
      <c r="E311" s="885"/>
    </row>
    <row r="312" spans="1:5" ht="16.5" hidden="1" thickBot="1" x14ac:dyDescent="0.3">
      <c r="A312" s="886" t="s">
        <v>311</v>
      </c>
      <c r="B312" s="885"/>
      <c r="C312" s="885"/>
      <c r="D312" s="885"/>
      <c r="E312" s="885"/>
    </row>
    <row r="313" spans="1:5" ht="16.5" hidden="1" thickBot="1" x14ac:dyDescent="0.3">
      <c r="A313" s="886" t="s">
        <v>312</v>
      </c>
      <c r="B313" s="885"/>
      <c r="C313" s="885"/>
      <c r="D313" s="885"/>
      <c r="E313" s="885"/>
    </row>
    <row r="314" spans="1:5" ht="16.5" hidden="1" thickBot="1" x14ac:dyDescent="0.3">
      <c r="A314" s="886" t="s">
        <v>313</v>
      </c>
      <c r="B314" s="885"/>
      <c r="C314" s="885"/>
      <c r="D314" s="885"/>
      <c r="E314" s="885"/>
    </row>
    <row r="315" spans="1:5" ht="16.5" hidden="1" thickBot="1" x14ac:dyDescent="0.3">
      <c r="A315" s="884" t="s">
        <v>43</v>
      </c>
      <c r="B315" s="887">
        <f>B316+B317+B318+B319</f>
        <v>0</v>
      </c>
      <c r="C315" s="887">
        <f t="shared" ref="C315:E315" si="49">C316+C317+C318+C319</f>
        <v>0</v>
      </c>
      <c r="D315" s="887">
        <f t="shared" si="49"/>
        <v>0</v>
      </c>
      <c r="E315" s="887">
        <f t="shared" si="49"/>
        <v>0</v>
      </c>
    </row>
    <row r="316" spans="1:5" ht="16.5" hidden="1" thickBot="1" x14ac:dyDescent="0.3">
      <c r="A316" s="886" t="s">
        <v>296</v>
      </c>
      <c r="B316" s="887"/>
      <c r="C316" s="885"/>
      <c r="D316" s="885"/>
      <c r="E316" s="885"/>
    </row>
    <row r="317" spans="1:5" ht="16.5" hidden="1" thickBot="1" x14ac:dyDescent="0.3">
      <c r="A317" s="886" t="s">
        <v>311</v>
      </c>
      <c r="B317" s="887"/>
      <c r="C317" s="885"/>
      <c r="D317" s="885"/>
      <c r="E317" s="885"/>
    </row>
    <row r="318" spans="1:5" ht="16.5" hidden="1" thickBot="1" x14ac:dyDescent="0.3">
      <c r="A318" s="886" t="s">
        <v>312</v>
      </c>
      <c r="B318" s="887"/>
      <c r="C318" s="885"/>
      <c r="D318" s="885"/>
      <c r="E318" s="885"/>
    </row>
    <row r="319" spans="1:5" ht="16.5" hidden="1" thickBot="1" x14ac:dyDescent="0.3">
      <c r="A319" s="886" t="s">
        <v>313</v>
      </c>
      <c r="B319" s="887"/>
      <c r="C319" s="885"/>
      <c r="D319" s="885"/>
      <c r="E319" s="885"/>
    </row>
    <row r="320" spans="1:5" ht="16.5" hidden="1" thickBot="1" x14ac:dyDescent="0.3">
      <c r="A320" s="892" t="s">
        <v>318</v>
      </c>
      <c r="B320" s="887">
        <f>B310+B315</f>
        <v>0</v>
      </c>
      <c r="C320" s="887">
        <f t="shared" ref="C320:E320" si="50">C310+C315</f>
        <v>0</v>
      </c>
      <c r="D320" s="887">
        <f t="shared" si="50"/>
        <v>0</v>
      </c>
      <c r="E320" s="887">
        <f t="shared" si="50"/>
        <v>0</v>
      </c>
    </row>
    <row r="321" spans="1:5" ht="59.25" customHeight="1" thickBot="1" x14ac:dyDescent="0.3">
      <c r="A321" s="918" t="s">
        <v>45</v>
      </c>
      <c r="B321" s="2446" t="s">
        <v>755</v>
      </c>
      <c r="C321" s="2447"/>
      <c r="D321" s="2448"/>
      <c r="E321" s="2449"/>
    </row>
    <row r="322" spans="1:5" ht="95.25" customHeight="1" thickBot="1" x14ac:dyDescent="0.3">
      <c r="A322" s="875" t="s">
        <v>74</v>
      </c>
      <c r="B322" s="875" t="s">
        <v>755</v>
      </c>
      <c r="C322" s="917" t="s">
        <v>306</v>
      </c>
      <c r="D322" s="2446" t="s">
        <v>756</v>
      </c>
      <c r="E322" s="2449"/>
    </row>
    <row r="323" spans="1:5" ht="24" customHeight="1" thickBot="1" x14ac:dyDescent="0.3">
      <c r="A323" s="869" t="s">
        <v>15</v>
      </c>
      <c r="B323" s="2437" t="s">
        <v>757</v>
      </c>
      <c r="C323" s="2438"/>
      <c r="D323" s="2438"/>
      <c r="E323" s="2439"/>
    </row>
    <row r="324" spans="1:5" ht="16.5" thickBot="1" x14ac:dyDescent="0.3">
      <c r="A324" s="869" t="s">
        <v>16</v>
      </c>
      <c r="B324" s="2450" t="s">
        <v>758</v>
      </c>
      <c r="C324" s="2451"/>
      <c r="D324" s="2451"/>
      <c r="E324" s="2452"/>
    </row>
    <row r="325" spans="1:5" ht="12.75" customHeight="1" x14ac:dyDescent="0.25">
      <c r="A325" s="865"/>
      <c r="B325" s="879">
        <v>2019</v>
      </c>
      <c r="C325" s="879">
        <v>2020</v>
      </c>
      <c r="D325" s="879">
        <v>2021</v>
      </c>
      <c r="E325" s="879">
        <v>2022</v>
      </c>
    </row>
    <row r="326" spans="1:5" ht="20.25" customHeight="1" thickBot="1" x14ac:dyDescent="0.3">
      <c r="A326" s="867"/>
      <c r="B326" s="880" t="s">
        <v>8</v>
      </c>
      <c r="C326" s="880" t="s">
        <v>9</v>
      </c>
      <c r="D326" s="880" t="s">
        <v>9</v>
      </c>
      <c r="E326" s="880" t="s">
        <v>9</v>
      </c>
    </row>
    <row r="327" spans="1:5" ht="16.5" thickBot="1" x14ac:dyDescent="0.3">
      <c r="A327" s="869" t="s">
        <v>17</v>
      </c>
      <c r="B327" s="882">
        <v>1</v>
      </c>
      <c r="C327" s="869"/>
      <c r="D327" s="869"/>
      <c r="E327" s="869"/>
    </row>
    <row r="328" spans="1:5" ht="20.25" customHeight="1" thickBot="1" x14ac:dyDescent="0.3">
      <c r="A328" s="869" t="s">
        <v>18</v>
      </c>
      <c r="B328" s="881">
        <v>13000</v>
      </c>
      <c r="C328" s="881">
        <f t="shared" ref="C328:E328" si="51">C346</f>
        <v>0</v>
      </c>
      <c r="D328" s="881">
        <f t="shared" si="51"/>
        <v>0</v>
      </c>
      <c r="E328" s="881">
        <f t="shared" si="51"/>
        <v>0</v>
      </c>
    </row>
    <row r="329" spans="1:5" ht="20.25" customHeight="1" thickBot="1" x14ac:dyDescent="0.3">
      <c r="A329" s="869" t="s">
        <v>19</v>
      </c>
      <c r="B329" s="881">
        <f>B328/B327</f>
        <v>13000</v>
      </c>
      <c r="C329" s="881" t="e">
        <f t="shared" ref="C329:E329" si="52">C328/C327</f>
        <v>#DIV/0!</v>
      </c>
      <c r="D329" s="881" t="e">
        <f t="shared" si="52"/>
        <v>#DIV/0!</v>
      </c>
      <c r="E329" s="881" t="e">
        <f t="shared" si="52"/>
        <v>#DIV/0!</v>
      </c>
    </row>
    <row r="330" spans="1:5" ht="16.5" thickBot="1" x14ac:dyDescent="0.3">
      <c r="A330" s="869" t="s">
        <v>20</v>
      </c>
      <c r="B330" s="882" t="s">
        <v>21</v>
      </c>
      <c r="C330" s="883">
        <f>C327/B327-1</f>
        <v>-1</v>
      </c>
      <c r="D330" s="883" t="e">
        <f t="shared" ref="D330:E332" si="53">D327/C327-1</f>
        <v>#DIV/0!</v>
      </c>
      <c r="E330" s="883" t="e">
        <f t="shared" si="53"/>
        <v>#DIV/0!</v>
      </c>
    </row>
    <row r="331" spans="1:5" ht="16.5" thickBot="1" x14ac:dyDescent="0.3">
      <c r="A331" s="869" t="s">
        <v>22</v>
      </c>
      <c r="B331" s="882" t="s">
        <v>21</v>
      </c>
      <c r="C331" s="883">
        <f>C328/B328-1</f>
        <v>-1</v>
      </c>
      <c r="D331" s="883" t="e">
        <f t="shared" si="53"/>
        <v>#DIV/0!</v>
      </c>
      <c r="E331" s="883" t="e">
        <f t="shared" si="53"/>
        <v>#DIV/0!</v>
      </c>
    </row>
    <row r="332" spans="1:5" ht="16.5" thickBot="1" x14ac:dyDescent="0.3">
      <c r="A332" s="869" t="s">
        <v>23</v>
      </c>
      <c r="B332" s="882" t="s">
        <v>21</v>
      </c>
      <c r="C332" s="883" t="e">
        <f>C329/B329-1</f>
        <v>#DIV/0!</v>
      </c>
      <c r="D332" s="883" t="e">
        <f t="shared" si="53"/>
        <v>#DIV/0!</v>
      </c>
      <c r="E332" s="883" t="e">
        <f t="shared" si="53"/>
        <v>#DIV/0!</v>
      </c>
    </row>
    <row r="333" spans="1:5" ht="24" customHeight="1" thickBot="1" x14ac:dyDescent="0.3">
      <c r="A333" s="2420" t="s">
        <v>1249</v>
      </c>
      <c r="B333" s="2421"/>
      <c r="C333" s="2421"/>
      <c r="D333" s="2421"/>
      <c r="E333" s="2422"/>
    </row>
    <row r="334" spans="1:5" ht="12.75" customHeight="1" x14ac:dyDescent="0.25">
      <c r="A334" s="865"/>
      <c r="B334" s="879">
        <v>2019</v>
      </c>
      <c r="C334" s="879">
        <v>2020</v>
      </c>
      <c r="D334" s="879">
        <v>2021</v>
      </c>
      <c r="E334" s="879">
        <v>2022</v>
      </c>
    </row>
    <row r="335" spans="1:5" ht="30" customHeight="1" thickBot="1" x14ac:dyDescent="0.3">
      <c r="A335" s="867"/>
      <c r="B335" s="880" t="s">
        <v>8</v>
      </c>
      <c r="C335" s="880" t="s">
        <v>9</v>
      </c>
      <c r="D335" s="880" t="s">
        <v>9</v>
      </c>
      <c r="E335" s="880" t="s">
        <v>9</v>
      </c>
    </row>
    <row r="336" spans="1:5" ht="16.5" thickBot="1" x14ac:dyDescent="0.3">
      <c r="A336" s="884" t="s">
        <v>42</v>
      </c>
      <c r="B336" s="885">
        <f>B337+B338+B339+B340</f>
        <v>13000</v>
      </c>
      <c r="C336" s="885">
        <f t="shared" ref="C336:E336" si="54">C337+C338+C339+C340</f>
        <v>0</v>
      </c>
      <c r="D336" s="885">
        <f t="shared" si="54"/>
        <v>0</v>
      </c>
      <c r="E336" s="885">
        <f t="shared" si="54"/>
        <v>0</v>
      </c>
    </row>
    <row r="337" spans="1:5" ht="16.5" thickBot="1" x14ac:dyDescent="0.3">
      <c r="A337" s="886" t="s">
        <v>296</v>
      </c>
      <c r="B337" s="885">
        <v>13000</v>
      </c>
      <c r="C337" s="885"/>
      <c r="D337" s="885"/>
      <c r="E337" s="885"/>
    </row>
    <row r="338" spans="1:5" ht="16.5" thickBot="1" x14ac:dyDescent="0.3">
      <c r="A338" s="886" t="s">
        <v>311</v>
      </c>
      <c r="B338" s="885"/>
      <c r="C338" s="885"/>
      <c r="D338" s="885"/>
      <c r="E338" s="885"/>
    </row>
    <row r="339" spans="1:5" ht="16.5" thickBot="1" x14ac:dyDescent="0.3">
      <c r="A339" s="886" t="s">
        <v>312</v>
      </c>
      <c r="B339" s="885"/>
      <c r="C339" s="885"/>
      <c r="D339" s="885"/>
      <c r="E339" s="885"/>
    </row>
    <row r="340" spans="1:5" ht="16.5" thickBot="1" x14ac:dyDescent="0.3">
      <c r="A340" s="886" t="s">
        <v>313</v>
      </c>
      <c r="B340" s="885"/>
      <c r="C340" s="885"/>
      <c r="D340" s="885"/>
      <c r="E340" s="885"/>
    </row>
    <row r="341" spans="1:5" ht="16.5" thickBot="1" x14ac:dyDescent="0.3">
      <c r="A341" s="884" t="s">
        <v>43</v>
      </c>
      <c r="B341" s="887">
        <f>B342+B343+B344+B345</f>
        <v>0</v>
      </c>
      <c r="C341" s="887">
        <f t="shared" ref="C341:E341" si="55">C342+C343+C344+C345</f>
        <v>0</v>
      </c>
      <c r="D341" s="887">
        <f t="shared" si="55"/>
        <v>0</v>
      </c>
      <c r="E341" s="887">
        <f t="shared" si="55"/>
        <v>0</v>
      </c>
    </row>
    <row r="342" spans="1:5" ht="16.5" thickBot="1" x14ac:dyDescent="0.3">
      <c r="A342" s="886" t="s">
        <v>296</v>
      </c>
      <c r="B342" s="887"/>
      <c r="C342" s="887"/>
      <c r="D342" s="887"/>
      <c r="E342" s="887"/>
    </row>
    <row r="343" spans="1:5" ht="16.5" thickBot="1" x14ac:dyDescent="0.3">
      <c r="A343" s="886" t="s">
        <v>311</v>
      </c>
      <c r="B343" s="887"/>
      <c r="C343" s="887"/>
      <c r="D343" s="887"/>
      <c r="E343" s="887"/>
    </row>
    <row r="344" spans="1:5" ht="16.5" thickBot="1" x14ac:dyDescent="0.3">
      <c r="A344" s="886" t="s">
        <v>312</v>
      </c>
      <c r="B344" s="887"/>
      <c r="C344" s="887"/>
      <c r="D344" s="887"/>
      <c r="E344" s="887"/>
    </row>
    <row r="345" spans="1:5" ht="16.5" thickBot="1" x14ac:dyDescent="0.3">
      <c r="A345" s="886" t="s">
        <v>313</v>
      </c>
      <c r="B345" s="887"/>
      <c r="C345" s="887"/>
      <c r="D345" s="887"/>
      <c r="E345" s="887"/>
    </row>
    <row r="346" spans="1:5" ht="16.5" thickBot="1" x14ac:dyDescent="0.3">
      <c r="A346" s="892" t="s">
        <v>53</v>
      </c>
      <c r="B346" s="887">
        <f>B336+B341</f>
        <v>13000</v>
      </c>
      <c r="C346" s="887">
        <f t="shared" ref="C346:E346" si="56">C336+C341</f>
        <v>0</v>
      </c>
      <c r="D346" s="887">
        <f t="shared" si="56"/>
        <v>0</v>
      </c>
      <c r="E346" s="887">
        <f t="shared" si="56"/>
        <v>0</v>
      </c>
    </row>
    <row r="347" spans="1:5" ht="34.5" customHeight="1" thickBot="1" x14ac:dyDescent="0.3">
      <c r="A347" s="918" t="s">
        <v>45</v>
      </c>
      <c r="B347" s="2446" t="s">
        <v>1252</v>
      </c>
      <c r="C347" s="2447"/>
      <c r="D347" s="2448"/>
      <c r="E347" s="2449"/>
    </row>
    <row r="348" spans="1:5" ht="63.75" customHeight="1" thickBot="1" x14ac:dyDescent="0.3">
      <c r="A348" s="875" t="s">
        <v>74</v>
      </c>
      <c r="B348" s="875" t="s">
        <v>1253</v>
      </c>
      <c r="C348" s="917" t="s">
        <v>306</v>
      </c>
      <c r="D348" s="2446" t="s">
        <v>1254</v>
      </c>
      <c r="E348" s="2449"/>
    </row>
    <row r="349" spans="1:5" ht="57" customHeight="1" thickBot="1" x14ac:dyDescent="0.3">
      <c r="A349" s="869" t="s">
        <v>15</v>
      </c>
      <c r="B349" s="2437" t="s">
        <v>1255</v>
      </c>
      <c r="C349" s="2438"/>
      <c r="D349" s="2438"/>
      <c r="E349" s="2439"/>
    </row>
    <row r="350" spans="1:5" ht="30" customHeight="1" thickBot="1" x14ac:dyDescent="0.3">
      <c r="A350" s="869" t="s">
        <v>16</v>
      </c>
      <c r="B350" s="2450" t="s">
        <v>758</v>
      </c>
      <c r="C350" s="2451"/>
      <c r="D350" s="2451"/>
      <c r="E350" s="2452"/>
    </row>
    <row r="351" spans="1:5" x14ac:dyDescent="0.25">
      <c r="A351" s="865"/>
      <c r="B351" s="879">
        <v>2019</v>
      </c>
      <c r="C351" s="879">
        <v>2020</v>
      </c>
      <c r="D351" s="879">
        <v>2021</v>
      </c>
      <c r="E351" s="879">
        <v>2022</v>
      </c>
    </row>
    <row r="352" spans="1:5" ht="16.5" thickBot="1" x14ac:dyDescent="0.3">
      <c r="A352" s="867"/>
      <c r="B352" s="880" t="s">
        <v>8</v>
      </c>
      <c r="C352" s="880" t="s">
        <v>9</v>
      </c>
      <c r="D352" s="880" t="s">
        <v>9</v>
      </c>
      <c r="E352" s="880" t="s">
        <v>9</v>
      </c>
    </row>
    <row r="353" spans="1:5" ht="16.5" thickBot="1" x14ac:dyDescent="0.3">
      <c r="A353" s="869" t="s">
        <v>17</v>
      </c>
      <c r="B353" s="882">
        <v>1</v>
      </c>
      <c r="C353" s="882">
        <v>1</v>
      </c>
      <c r="D353" s="882">
        <v>1</v>
      </c>
      <c r="E353" s="882">
        <v>1</v>
      </c>
    </row>
    <row r="354" spans="1:5" ht="16.5" thickBot="1" x14ac:dyDescent="0.3">
      <c r="A354" s="869" t="s">
        <v>18</v>
      </c>
      <c r="B354" s="881">
        <v>34380</v>
      </c>
      <c r="C354" s="881">
        <v>32500</v>
      </c>
      <c r="D354" s="881">
        <v>10040</v>
      </c>
      <c r="E354" s="881">
        <v>10040</v>
      </c>
    </row>
    <row r="355" spans="1:5" ht="16.5" thickBot="1" x14ac:dyDescent="0.3">
      <c r="A355" s="869" t="s">
        <v>19</v>
      </c>
      <c r="B355" s="881">
        <f>B354/B353</f>
        <v>34380</v>
      </c>
      <c r="C355" s="881">
        <f t="shared" ref="C355:E355" si="57">C354/C353</f>
        <v>32500</v>
      </c>
      <c r="D355" s="881">
        <f t="shared" si="57"/>
        <v>10040</v>
      </c>
      <c r="E355" s="881">
        <f t="shared" si="57"/>
        <v>10040</v>
      </c>
    </row>
    <row r="356" spans="1:5" ht="16.5" thickBot="1" x14ac:dyDescent="0.3">
      <c r="A356" s="869" t="s">
        <v>20</v>
      </c>
      <c r="B356" s="882" t="s">
        <v>21</v>
      </c>
      <c r="C356" s="883">
        <f>C353/B353-1</f>
        <v>0</v>
      </c>
      <c r="D356" s="883">
        <f t="shared" ref="D356:E358" si="58">D353/C353-1</f>
        <v>0</v>
      </c>
      <c r="E356" s="883">
        <f t="shared" si="58"/>
        <v>0</v>
      </c>
    </row>
    <row r="357" spans="1:5" ht="16.5" thickBot="1" x14ac:dyDescent="0.3">
      <c r="A357" s="869" t="s">
        <v>22</v>
      </c>
      <c r="B357" s="882" t="s">
        <v>21</v>
      </c>
      <c r="C357" s="883">
        <f>C354/B354-1</f>
        <v>-5.4682955206515449E-2</v>
      </c>
      <c r="D357" s="883">
        <f t="shared" si="58"/>
        <v>-0.69107692307692314</v>
      </c>
      <c r="E357" s="883">
        <f t="shared" si="58"/>
        <v>0</v>
      </c>
    </row>
    <row r="358" spans="1:5" ht="16.5" thickBot="1" x14ac:dyDescent="0.3">
      <c r="A358" s="869" t="s">
        <v>23</v>
      </c>
      <c r="B358" s="882" t="s">
        <v>21</v>
      </c>
      <c r="C358" s="883">
        <f>C355/B355-1</f>
        <v>-5.4682955206515449E-2</v>
      </c>
      <c r="D358" s="883">
        <f t="shared" si="58"/>
        <v>-0.69107692307692314</v>
      </c>
      <c r="E358" s="883">
        <f t="shared" si="58"/>
        <v>0</v>
      </c>
    </row>
    <row r="359" spans="1:5" ht="30" customHeight="1" thickBot="1" x14ac:dyDescent="0.3">
      <c r="A359" s="2420" t="s">
        <v>1249</v>
      </c>
      <c r="B359" s="2421"/>
      <c r="C359" s="2421"/>
      <c r="D359" s="2421"/>
      <c r="E359" s="2422"/>
    </row>
    <row r="360" spans="1:5" x14ac:dyDescent="0.25">
      <c r="A360" s="865"/>
      <c r="B360" s="879">
        <v>2019</v>
      </c>
      <c r="C360" s="879">
        <v>2020</v>
      </c>
      <c r="D360" s="879">
        <v>2021</v>
      </c>
      <c r="E360" s="879">
        <v>2022</v>
      </c>
    </row>
    <row r="361" spans="1:5" ht="16.5" thickBot="1" x14ac:dyDescent="0.3">
      <c r="A361" s="867"/>
      <c r="B361" s="880" t="s">
        <v>8</v>
      </c>
      <c r="C361" s="880" t="s">
        <v>9</v>
      </c>
      <c r="D361" s="880" t="s">
        <v>9</v>
      </c>
      <c r="E361" s="880" t="s">
        <v>9</v>
      </c>
    </row>
    <row r="362" spans="1:5" ht="16.5" thickBot="1" x14ac:dyDescent="0.3">
      <c r="A362" s="884" t="s">
        <v>42</v>
      </c>
      <c r="B362" s="885">
        <f>B363+B364+B365+B366</f>
        <v>34380</v>
      </c>
      <c r="C362" s="885">
        <f t="shared" ref="C362:E362" si="59">C363+C364+C365+C366</f>
        <v>32500</v>
      </c>
      <c r="D362" s="885">
        <f t="shared" si="59"/>
        <v>10040</v>
      </c>
      <c r="E362" s="885">
        <f t="shared" si="59"/>
        <v>10040</v>
      </c>
    </row>
    <row r="363" spans="1:5" ht="16.5" thickBot="1" x14ac:dyDescent="0.3">
      <c r="A363" s="886" t="s">
        <v>296</v>
      </c>
      <c r="B363" s="881">
        <v>34380</v>
      </c>
      <c r="C363" s="881">
        <v>32500</v>
      </c>
      <c r="D363" s="881">
        <v>10040</v>
      </c>
      <c r="E363" s="885">
        <v>10040</v>
      </c>
    </row>
    <row r="364" spans="1:5" ht="16.5" thickBot="1" x14ac:dyDescent="0.3">
      <c r="A364" s="886" t="s">
        <v>311</v>
      </c>
      <c r="B364" s="885"/>
      <c r="C364" s="885"/>
      <c r="D364" s="885"/>
      <c r="E364" s="885"/>
    </row>
    <row r="365" spans="1:5" ht="16.5" thickBot="1" x14ac:dyDescent="0.3">
      <c r="A365" s="886" t="s">
        <v>312</v>
      </c>
      <c r="B365" s="885"/>
      <c r="C365" s="885"/>
      <c r="D365" s="885"/>
      <c r="E365" s="885"/>
    </row>
    <row r="366" spans="1:5" ht="16.5" thickBot="1" x14ac:dyDescent="0.3">
      <c r="A366" s="886" t="s">
        <v>313</v>
      </c>
      <c r="B366" s="885"/>
      <c r="C366" s="885"/>
      <c r="D366" s="885"/>
      <c r="E366" s="885"/>
    </row>
    <row r="367" spans="1:5" ht="16.5" thickBot="1" x14ac:dyDescent="0.3">
      <c r="A367" s="884" t="s">
        <v>43</v>
      </c>
      <c r="B367" s="887">
        <f>B368+B369+B370+B371</f>
        <v>0</v>
      </c>
      <c r="C367" s="887">
        <f t="shared" ref="C367:E367" si="60">C368+C369+C370+C371</f>
        <v>0</v>
      </c>
      <c r="D367" s="887">
        <f t="shared" si="60"/>
        <v>0</v>
      </c>
      <c r="E367" s="887">
        <f t="shared" si="60"/>
        <v>0</v>
      </c>
    </row>
    <row r="368" spans="1:5" ht="16.5" thickBot="1" x14ac:dyDescent="0.3">
      <c r="A368" s="886" t="s">
        <v>296</v>
      </c>
      <c r="B368" s="887"/>
      <c r="C368" s="887"/>
      <c r="D368" s="887"/>
      <c r="E368" s="887"/>
    </row>
    <row r="369" spans="1:6" ht="16.5" thickBot="1" x14ac:dyDescent="0.3">
      <c r="A369" s="886" t="s">
        <v>311</v>
      </c>
      <c r="B369" s="887"/>
      <c r="C369" s="887"/>
      <c r="D369" s="887"/>
      <c r="E369" s="887"/>
    </row>
    <row r="370" spans="1:6" ht="16.5" thickBot="1" x14ac:dyDescent="0.3">
      <c r="A370" s="886" t="s">
        <v>312</v>
      </c>
      <c r="B370" s="887"/>
      <c r="C370" s="887"/>
      <c r="D370" s="887"/>
      <c r="E370" s="887"/>
    </row>
    <row r="371" spans="1:6" ht="16.5" thickBot="1" x14ac:dyDescent="0.3">
      <c r="A371" s="886" t="s">
        <v>313</v>
      </c>
      <c r="B371" s="887"/>
      <c r="C371" s="887"/>
      <c r="D371" s="887"/>
      <c r="E371" s="887"/>
    </row>
    <row r="372" spans="1:6" ht="16.5" thickBot="1" x14ac:dyDescent="0.3">
      <c r="A372" s="892" t="s">
        <v>53</v>
      </c>
      <c r="B372" s="887">
        <f>B362+B367</f>
        <v>34380</v>
      </c>
      <c r="C372" s="887">
        <f t="shared" ref="C372:E372" si="61">C362+C367</f>
        <v>32500</v>
      </c>
      <c r="D372" s="887">
        <f t="shared" si="61"/>
        <v>10040</v>
      </c>
      <c r="E372" s="887">
        <f t="shared" si="61"/>
        <v>10040</v>
      </c>
    </row>
    <row r="373" spans="1:6" ht="16.5" thickBot="1" x14ac:dyDescent="0.3">
      <c r="A373" s="892"/>
      <c r="B373" s="887"/>
      <c r="C373" s="887"/>
      <c r="D373" s="887"/>
      <c r="E373" s="887"/>
    </row>
    <row r="374" spans="1:6" ht="16.5" thickBot="1" x14ac:dyDescent="0.3">
      <c r="A374" s="920"/>
      <c r="B374" s="921"/>
      <c r="C374" s="921"/>
      <c r="D374" s="921"/>
      <c r="E374" s="921"/>
    </row>
    <row r="375" spans="1:6" ht="31.5" customHeight="1" thickBot="1" x14ac:dyDescent="0.3">
      <c r="A375" s="871" t="s">
        <v>57</v>
      </c>
      <c r="B375" s="922">
        <f>+B223+B147+B69+B32+B172+B106+B328+B302+B277+B252+B197+B354</f>
        <v>123286</v>
      </c>
      <c r="C375" s="922">
        <f>+C223+C147+C69+C32+C172+C106+C328+C302+C277+C252+C197+C354</f>
        <v>110986</v>
      </c>
      <c r="D375" s="922">
        <f t="shared" ref="D375:F375" si="62">+D223+D147+D69+D32+D172+D106+D328+D302+D277+D252+D197+D354</f>
        <v>85181</v>
      </c>
      <c r="E375" s="922">
        <f t="shared" si="62"/>
        <v>85181</v>
      </c>
      <c r="F375" s="923">
        <f t="shared" si="62"/>
        <v>0</v>
      </c>
    </row>
    <row r="376" spans="1:6" ht="31.5" customHeight="1" thickBot="1" x14ac:dyDescent="0.3">
      <c r="A376" s="871" t="s">
        <v>58</v>
      </c>
      <c r="B376" s="922">
        <f>+B241+B215+B135+B98+B61+B346+B320+B295+B270+B190+B165+B372</f>
        <v>123286</v>
      </c>
      <c r="C376" s="922">
        <f t="shared" ref="C376:E376" si="63">+C241+C215+C135+C98+C61+C346+C320+C295+C270+C190+C165+C372</f>
        <v>110986</v>
      </c>
      <c r="D376" s="922">
        <f t="shared" si="63"/>
        <v>85181</v>
      </c>
      <c r="E376" s="922">
        <f t="shared" si="63"/>
        <v>85181</v>
      </c>
    </row>
    <row r="377" spans="1:6" ht="20.25" customHeight="1" thickBot="1" x14ac:dyDescent="0.3">
      <c r="A377" s="884" t="s">
        <v>24</v>
      </c>
      <c r="B377" s="924">
        <f>B378+B379</f>
        <v>43000</v>
      </c>
      <c r="C377" s="924">
        <f t="shared" ref="C377:E377" si="64">C378+C379</f>
        <v>43000</v>
      </c>
      <c r="D377" s="924">
        <f t="shared" si="64"/>
        <v>43000</v>
      </c>
      <c r="E377" s="924">
        <f t="shared" si="64"/>
        <v>43000</v>
      </c>
    </row>
    <row r="378" spans="1:6" ht="16.5" thickBot="1" x14ac:dyDescent="0.3">
      <c r="A378" s="886" t="s">
        <v>296</v>
      </c>
      <c r="B378" s="925">
        <f t="shared" ref="B378:E379" si="65">B41+B78+B115</f>
        <v>43000</v>
      </c>
      <c r="C378" s="925">
        <f t="shared" si="65"/>
        <v>43000</v>
      </c>
      <c r="D378" s="925">
        <f t="shared" si="65"/>
        <v>43000</v>
      </c>
      <c r="E378" s="925">
        <f t="shared" si="65"/>
        <v>43000</v>
      </c>
    </row>
    <row r="379" spans="1:6" ht="16.5" thickBot="1" x14ac:dyDescent="0.3">
      <c r="A379" s="886" t="s">
        <v>319</v>
      </c>
      <c r="B379" s="925">
        <f t="shared" si="65"/>
        <v>0</v>
      </c>
      <c r="C379" s="925">
        <f t="shared" si="65"/>
        <v>0</v>
      </c>
      <c r="D379" s="925">
        <f t="shared" si="65"/>
        <v>0</v>
      </c>
      <c r="E379" s="925">
        <f t="shared" si="65"/>
        <v>0</v>
      </c>
    </row>
    <row r="380" spans="1:6" ht="40.5" customHeight="1" thickBot="1" x14ac:dyDescent="0.3">
      <c r="A380" s="884" t="s">
        <v>25</v>
      </c>
      <c r="B380" s="924">
        <f>B381+B382</f>
        <v>6797</v>
      </c>
      <c r="C380" s="924">
        <f t="shared" ref="C380:E380" si="66">C381+C382</f>
        <v>6797</v>
      </c>
      <c r="D380" s="924">
        <f t="shared" si="66"/>
        <v>6797</v>
      </c>
      <c r="E380" s="924">
        <f t="shared" si="66"/>
        <v>6797</v>
      </c>
    </row>
    <row r="381" spans="1:6" ht="16.5" thickBot="1" x14ac:dyDescent="0.3">
      <c r="A381" s="886" t="s">
        <v>296</v>
      </c>
      <c r="B381" s="924">
        <f>B44+B81+B118</f>
        <v>6797</v>
      </c>
      <c r="C381" s="924">
        <f>C44+C81+C118</f>
        <v>6797</v>
      </c>
      <c r="D381" s="924">
        <f>D44+D81+D118</f>
        <v>6797</v>
      </c>
      <c r="E381" s="924">
        <f>E44+E81+E118</f>
        <v>6797</v>
      </c>
    </row>
    <row r="382" spans="1:6" ht="16.5" thickBot="1" x14ac:dyDescent="0.3">
      <c r="A382" s="886" t="s">
        <v>319</v>
      </c>
      <c r="B382" s="925">
        <f>B45+B82+B116</f>
        <v>0</v>
      </c>
      <c r="C382" s="925">
        <f>C45+C82+C116</f>
        <v>0</v>
      </c>
      <c r="D382" s="925">
        <f>D45+D82+D116</f>
        <v>0</v>
      </c>
      <c r="E382" s="925">
        <f>E45+E82+E116</f>
        <v>0</v>
      </c>
    </row>
    <row r="383" spans="1:6" ht="27.75" customHeight="1" thickBot="1" x14ac:dyDescent="0.3">
      <c r="A383" s="884" t="s">
        <v>26</v>
      </c>
      <c r="B383" s="924">
        <f>B384+B385</f>
        <v>24189</v>
      </c>
      <c r="C383" s="924">
        <f t="shared" ref="C383:E383" si="67">C384+C385</f>
        <v>24189</v>
      </c>
      <c r="D383" s="924">
        <f t="shared" si="67"/>
        <v>24384</v>
      </c>
      <c r="E383" s="924">
        <f t="shared" si="67"/>
        <v>24384</v>
      </c>
    </row>
    <row r="384" spans="1:6" ht="19.5" customHeight="1" thickBot="1" x14ac:dyDescent="0.3">
      <c r="A384" s="886" t="s">
        <v>296</v>
      </c>
      <c r="B384" s="925">
        <f t="shared" ref="B384:E385" si="68">B47+B84+B121</f>
        <v>24189</v>
      </c>
      <c r="C384" s="925">
        <f t="shared" si="68"/>
        <v>24189</v>
      </c>
      <c r="D384" s="925">
        <f t="shared" si="68"/>
        <v>24384</v>
      </c>
      <c r="E384" s="925">
        <f t="shared" si="68"/>
        <v>24384</v>
      </c>
    </row>
    <row r="385" spans="1:5" ht="16.5" thickBot="1" x14ac:dyDescent="0.3">
      <c r="A385" s="886" t="s">
        <v>319</v>
      </c>
      <c r="B385" s="925">
        <f t="shared" si="68"/>
        <v>0</v>
      </c>
      <c r="C385" s="925">
        <f t="shared" si="68"/>
        <v>0</v>
      </c>
      <c r="D385" s="925">
        <f t="shared" si="68"/>
        <v>0</v>
      </c>
      <c r="E385" s="925">
        <f t="shared" si="68"/>
        <v>0</v>
      </c>
    </row>
    <row r="386" spans="1:5" ht="16.5" thickBot="1" x14ac:dyDescent="0.3">
      <c r="A386" s="884" t="s">
        <v>27</v>
      </c>
      <c r="B386" s="924">
        <f>B387+B388</f>
        <v>0</v>
      </c>
      <c r="C386" s="924">
        <f t="shared" ref="C386:E386" si="69">C387+C388</f>
        <v>0</v>
      </c>
      <c r="D386" s="924">
        <f t="shared" si="69"/>
        <v>0</v>
      </c>
      <c r="E386" s="924">
        <f t="shared" si="69"/>
        <v>0</v>
      </c>
    </row>
    <row r="387" spans="1:5" ht="16.5" thickBot="1" x14ac:dyDescent="0.3">
      <c r="A387" s="886" t="s">
        <v>296</v>
      </c>
      <c r="B387" s="924">
        <f t="shared" ref="B387:E388" si="70">B50+B87+B124</f>
        <v>0</v>
      </c>
      <c r="C387" s="924">
        <f t="shared" si="70"/>
        <v>0</v>
      </c>
      <c r="D387" s="924">
        <f t="shared" si="70"/>
        <v>0</v>
      </c>
      <c r="E387" s="924">
        <f t="shared" si="70"/>
        <v>0</v>
      </c>
    </row>
    <row r="388" spans="1:5" ht="16.5" thickBot="1" x14ac:dyDescent="0.3">
      <c r="A388" s="886" t="s">
        <v>319</v>
      </c>
      <c r="B388" s="925">
        <f t="shared" si="70"/>
        <v>0</v>
      </c>
      <c r="C388" s="925">
        <f t="shared" si="70"/>
        <v>0</v>
      </c>
      <c r="D388" s="925">
        <f t="shared" si="70"/>
        <v>0</v>
      </c>
      <c r="E388" s="925">
        <f t="shared" si="70"/>
        <v>0</v>
      </c>
    </row>
    <row r="389" spans="1:5" ht="16.5" thickBot="1" x14ac:dyDescent="0.3">
      <c r="A389" s="884" t="s">
        <v>28</v>
      </c>
      <c r="B389" s="924">
        <f>B390+B391</f>
        <v>0</v>
      </c>
      <c r="C389" s="924">
        <f t="shared" ref="C389:E389" si="71">C390+C391</f>
        <v>0</v>
      </c>
      <c r="D389" s="924">
        <f t="shared" si="71"/>
        <v>0</v>
      </c>
      <c r="E389" s="924">
        <f t="shared" si="71"/>
        <v>0</v>
      </c>
    </row>
    <row r="390" spans="1:5" ht="16.5" thickBot="1" x14ac:dyDescent="0.3">
      <c r="A390" s="886" t="s">
        <v>296</v>
      </c>
      <c r="B390" s="924">
        <f t="shared" ref="B390:E391" si="72">B53+B90+B127</f>
        <v>0</v>
      </c>
      <c r="C390" s="924">
        <f t="shared" si="72"/>
        <v>0</v>
      </c>
      <c r="D390" s="924">
        <f t="shared" si="72"/>
        <v>0</v>
      </c>
      <c r="E390" s="924">
        <f t="shared" si="72"/>
        <v>0</v>
      </c>
    </row>
    <row r="391" spans="1:5" ht="16.5" thickBot="1" x14ac:dyDescent="0.3">
      <c r="A391" s="886" t="s">
        <v>319</v>
      </c>
      <c r="B391" s="925">
        <f t="shared" si="72"/>
        <v>0</v>
      </c>
      <c r="C391" s="925">
        <f t="shared" si="72"/>
        <v>0</v>
      </c>
      <c r="D391" s="925">
        <f t="shared" si="72"/>
        <v>0</v>
      </c>
      <c r="E391" s="925">
        <f t="shared" si="72"/>
        <v>0</v>
      </c>
    </row>
    <row r="392" spans="1:5" ht="16.5" thickBot="1" x14ac:dyDescent="0.3">
      <c r="A392" s="884" t="s">
        <v>29</v>
      </c>
      <c r="B392" s="924">
        <f>B393+B394</f>
        <v>0</v>
      </c>
      <c r="C392" s="924">
        <f>C393+C394</f>
        <v>0</v>
      </c>
      <c r="D392" s="924">
        <f t="shared" ref="D392:E392" si="73">D393+D394</f>
        <v>0</v>
      </c>
      <c r="E392" s="924">
        <f t="shared" si="73"/>
        <v>0</v>
      </c>
    </row>
    <row r="393" spans="1:5" ht="16.5" thickBot="1" x14ac:dyDescent="0.3">
      <c r="A393" s="886" t="s">
        <v>296</v>
      </c>
      <c r="B393" s="924">
        <f t="shared" ref="B393:E394" si="74">B56+B93+B130</f>
        <v>0</v>
      </c>
      <c r="C393" s="924">
        <f t="shared" si="74"/>
        <v>0</v>
      </c>
      <c r="D393" s="924">
        <f t="shared" si="74"/>
        <v>0</v>
      </c>
      <c r="E393" s="924">
        <f t="shared" si="74"/>
        <v>0</v>
      </c>
    </row>
    <row r="394" spans="1:5" ht="16.5" thickBot="1" x14ac:dyDescent="0.3">
      <c r="A394" s="886" t="s">
        <v>319</v>
      </c>
      <c r="B394" s="925">
        <f t="shared" si="74"/>
        <v>0</v>
      </c>
      <c r="C394" s="925">
        <f t="shared" si="74"/>
        <v>0</v>
      </c>
      <c r="D394" s="925">
        <f t="shared" si="74"/>
        <v>0</v>
      </c>
      <c r="E394" s="925">
        <f t="shared" si="74"/>
        <v>0</v>
      </c>
    </row>
    <row r="395" spans="1:5" ht="16.5" thickBot="1" x14ac:dyDescent="0.3">
      <c r="A395" s="884" t="s">
        <v>30</v>
      </c>
      <c r="B395" s="924">
        <f>B95+B58</f>
        <v>0</v>
      </c>
      <c r="C395" s="924">
        <f>C95+C58</f>
        <v>0</v>
      </c>
      <c r="D395" s="924">
        <f>D95+D58</f>
        <v>0</v>
      </c>
      <c r="E395" s="924">
        <f>E95+E58</f>
        <v>0</v>
      </c>
    </row>
    <row r="396" spans="1:5" ht="16.5" thickBot="1" x14ac:dyDescent="0.3">
      <c r="A396" s="886" t="s">
        <v>296</v>
      </c>
      <c r="B396" s="924">
        <f t="shared" ref="B396:E397" si="75">B59+B96+B133</f>
        <v>0</v>
      </c>
      <c r="C396" s="924">
        <f t="shared" si="75"/>
        <v>0</v>
      </c>
      <c r="D396" s="924">
        <f t="shared" si="75"/>
        <v>0</v>
      </c>
      <c r="E396" s="924">
        <f t="shared" si="75"/>
        <v>0</v>
      </c>
    </row>
    <row r="397" spans="1:5" ht="16.5" thickBot="1" x14ac:dyDescent="0.3">
      <c r="A397" s="886" t="s">
        <v>319</v>
      </c>
      <c r="B397" s="925">
        <f t="shared" si="75"/>
        <v>0</v>
      </c>
      <c r="C397" s="925">
        <f t="shared" si="75"/>
        <v>0</v>
      </c>
      <c r="D397" s="925">
        <f t="shared" si="75"/>
        <v>0</v>
      </c>
      <c r="E397" s="925">
        <f t="shared" si="75"/>
        <v>0</v>
      </c>
    </row>
    <row r="398" spans="1:5" ht="35.25" customHeight="1" thickBot="1" x14ac:dyDescent="0.3">
      <c r="A398" s="884" t="s">
        <v>59</v>
      </c>
      <c r="B398" s="924">
        <f>B399+B400+B401+B402</f>
        <v>47380</v>
      </c>
      <c r="C398" s="924">
        <f t="shared" ref="C398:E398" si="76">C399+C400+C401+C402</f>
        <v>32500</v>
      </c>
      <c r="D398" s="924">
        <f t="shared" si="76"/>
        <v>10040</v>
      </c>
      <c r="E398" s="924">
        <f t="shared" si="76"/>
        <v>10040</v>
      </c>
    </row>
    <row r="399" spans="1:5" ht="16.5" thickBot="1" x14ac:dyDescent="0.3">
      <c r="A399" s="886" t="s">
        <v>296</v>
      </c>
      <c r="B399" s="924">
        <f>B156+B181+B206+B232+B261+B286+B311+B337+B363</f>
        <v>47380</v>
      </c>
      <c r="C399" s="924">
        <f>C156+C181+C206+C232+C261+C286+C311+C337+C363</f>
        <v>32500</v>
      </c>
      <c r="D399" s="924">
        <f>D156+D181+D206+D232+D261+D286+D311+D337+D363</f>
        <v>10040</v>
      </c>
      <c r="E399" s="924">
        <f>E156+E181+E206+E232+E261+E286+E311+E337+E363</f>
        <v>10040</v>
      </c>
    </row>
    <row r="400" spans="1:5" ht="16.5" thickBot="1" x14ac:dyDescent="0.3">
      <c r="A400" s="886" t="s">
        <v>320</v>
      </c>
      <c r="B400" s="924">
        <f t="shared" ref="B400:E402" si="77">B157+B182+B207+B233+B262+B287+B312+B338</f>
        <v>0</v>
      </c>
      <c r="C400" s="924">
        <f t="shared" si="77"/>
        <v>0</v>
      </c>
      <c r="D400" s="924">
        <f t="shared" si="77"/>
        <v>0</v>
      </c>
      <c r="E400" s="924">
        <f t="shared" si="77"/>
        <v>0</v>
      </c>
    </row>
    <row r="401" spans="1:5" ht="16.5" thickBot="1" x14ac:dyDescent="0.3">
      <c r="A401" s="886" t="s">
        <v>312</v>
      </c>
      <c r="B401" s="924">
        <f t="shared" si="77"/>
        <v>0</v>
      </c>
      <c r="C401" s="924">
        <f t="shared" si="77"/>
        <v>0</v>
      </c>
      <c r="D401" s="924">
        <f t="shared" si="77"/>
        <v>0</v>
      </c>
      <c r="E401" s="924">
        <f t="shared" si="77"/>
        <v>0</v>
      </c>
    </row>
    <row r="402" spans="1:5" ht="16.5" thickBot="1" x14ac:dyDescent="0.3">
      <c r="A402" s="886" t="s">
        <v>313</v>
      </c>
      <c r="B402" s="924">
        <f t="shared" si="77"/>
        <v>0</v>
      </c>
      <c r="C402" s="924">
        <f t="shared" si="77"/>
        <v>0</v>
      </c>
      <c r="D402" s="924">
        <f t="shared" si="77"/>
        <v>0</v>
      </c>
      <c r="E402" s="924">
        <f t="shared" si="77"/>
        <v>0</v>
      </c>
    </row>
    <row r="403" spans="1:5" ht="29.25" customHeight="1" thickBot="1" x14ac:dyDescent="0.3">
      <c r="A403" s="884" t="s">
        <v>60</v>
      </c>
      <c r="B403" s="924">
        <f>B404+B405+B406+B407</f>
        <v>1920</v>
      </c>
      <c r="C403" s="924">
        <f t="shared" ref="C403:E403" si="78">C404+C405+C406+C407</f>
        <v>4500</v>
      </c>
      <c r="D403" s="924">
        <f t="shared" si="78"/>
        <v>960</v>
      </c>
      <c r="E403" s="924">
        <f t="shared" si="78"/>
        <v>960</v>
      </c>
    </row>
    <row r="404" spans="1:5" ht="16.5" thickBot="1" x14ac:dyDescent="0.3">
      <c r="A404" s="886" t="s">
        <v>296</v>
      </c>
      <c r="B404" s="924">
        <f t="shared" ref="B404:E407" si="79">B161+B186+B211+B237+B266+B291+B316+B342</f>
        <v>1920</v>
      </c>
      <c r="C404" s="924">
        <f t="shared" si="79"/>
        <v>4500</v>
      </c>
      <c r="D404" s="924">
        <f t="shared" si="79"/>
        <v>960</v>
      </c>
      <c r="E404" s="924">
        <f t="shared" si="79"/>
        <v>960</v>
      </c>
    </row>
    <row r="405" spans="1:5" ht="16.5" thickBot="1" x14ac:dyDescent="0.3">
      <c r="A405" s="886" t="s">
        <v>320</v>
      </c>
      <c r="B405" s="924">
        <f t="shared" si="79"/>
        <v>0</v>
      </c>
      <c r="C405" s="924">
        <f t="shared" si="79"/>
        <v>0</v>
      </c>
      <c r="D405" s="924">
        <f t="shared" si="79"/>
        <v>0</v>
      </c>
      <c r="E405" s="924">
        <f t="shared" si="79"/>
        <v>0</v>
      </c>
    </row>
    <row r="406" spans="1:5" ht="16.5" thickBot="1" x14ac:dyDescent="0.3">
      <c r="A406" s="886" t="s">
        <v>312</v>
      </c>
      <c r="B406" s="924">
        <f t="shared" si="79"/>
        <v>0</v>
      </c>
      <c r="C406" s="924">
        <f t="shared" si="79"/>
        <v>0</v>
      </c>
      <c r="D406" s="924">
        <f t="shared" si="79"/>
        <v>0</v>
      </c>
      <c r="E406" s="924">
        <f t="shared" si="79"/>
        <v>0</v>
      </c>
    </row>
    <row r="407" spans="1:5" ht="16.5" thickBot="1" x14ac:dyDescent="0.3">
      <c r="A407" s="886" t="s">
        <v>313</v>
      </c>
      <c r="B407" s="924">
        <f t="shared" si="79"/>
        <v>0</v>
      </c>
      <c r="C407" s="924">
        <f t="shared" si="79"/>
        <v>0</v>
      </c>
      <c r="D407" s="924">
        <f t="shared" si="79"/>
        <v>0</v>
      </c>
      <c r="E407" s="924">
        <f t="shared" si="79"/>
        <v>0</v>
      </c>
    </row>
    <row r="408" spans="1:5" ht="16.5" thickBot="1" x14ac:dyDescent="0.3">
      <c r="A408" s="893" t="s">
        <v>32</v>
      </c>
      <c r="B408" s="926">
        <f>IF(B376-B375=0,0,"Error")</f>
        <v>0</v>
      </c>
      <c r="C408" s="926">
        <f>IF(C376-C375=0,0,"Error")</f>
        <v>0</v>
      </c>
      <c r="D408" s="926">
        <f>IF(D376-D375=0,0,"Error")</f>
        <v>0</v>
      </c>
      <c r="E408" s="926">
        <f>IF(E376-E375=0,0,"Error")</f>
        <v>0</v>
      </c>
    </row>
  </sheetData>
  <mergeCells count="41">
    <mergeCell ref="A1:E1"/>
    <mergeCell ref="A359:E359"/>
    <mergeCell ref="A2:E2"/>
    <mergeCell ref="B324:E324"/>
    <mergeCell ref="A333:E333"/>
    <mergeCell ref="B347:E347"/>
    <mergeCell ref="D348:E348"/>
    <mergeCell ref="B349:E349"/>
    <mergeCell ref="B350:E350"/>
    <mergeCell ref="D245:E245"/>
    <mergeCell ref="B247:E247"/>
    <mergeCell ref="A257:E257"/>
    <mergeCell ref="B321:E321"/>
    <mergeCell ref="D322:E322"/>
    <mergeCell ref="B323:E323"/>
    <mergeCell ref="A177:E177"/>
    <mergeCell ref="D217:E217"/>
    <mergeCell ref="B218:E218"/>
    <mergeCell ref="A242:E242"/>
    <mergeCell ref="A243:E243"/>
    <mergeCell ref="B244:E244"/>
    <mergeCell ref="A137:E137"/>
    <mergeCell ref="A138:E138"/>
    <mergeCell ref="B139:E139"/>
    <mergeCell ref="D140:E140"/>
    <mergeCell ref="B142:E142"/>
    <mergeCell ref="A152:E152"/>
    <mergeCell ref="A37:E37"/>
    <mergeCell ref="B5:E5"/>
    <mergeCell ref="B6:E6"/>
    <mergeCell ref="B7:E7"/>
    <mergeCell ref="A8:E8"/>
    <mergeCell ref="A9:F11"/>
    <mergeCell ref="B12:F12"/>
    <mergeCell ref="B14:E14"/>
    <mergeCell ref="B20:E20"/>
    <mergeCell ref="A21:E21"/>
    <mergeCell ref="A24:E24"/>
    <mergeCell ref="A25:E25"/>
    <mergeCell ref="B26:E26"/>
    <mergeCell ref="B27:E27"/>
  </mergeCells>
  <pageMargins left="0.7" right="0.7" top="0.75" bottom="0.75" header="0.3" footer="0.3"/>
  <pageSetup scale="1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52"/>
  <sheetViews>
    <sheetView view="pageBreakPreview" zoomScale="60" zoomScaleNormal="93" workbookViewId="0">
      <selection activeCell="Q21" sqref="Q21"/>
    </sheetView>
  </sheetViews>
  <sheetFormatPr defaultRowHeight="15" x14ac:dyDescent="0.25"/>
  <cols>
    <col min="1" max="1" width="43.85546875" customWidth="1"/>
    <col min="2" max="2" width="11.7109375" customWidth="1"/>
    <col min="3" max="3" width="15.140625" customWidth="1"/>
    <col min="4" max="4" width="17.28515625" customWidth="1"/>
    <col min="5" max="5" width="14.5703125" customWidth="1"/>
    <col min="7" max="7" width="13.28515625" customWidth="1"/>
    <col min="8" max="8" width="11" customWidth="1"/>
    <col min="9" max="9" width="11" bestFit="1" customWidth="1"/>
    <col min="255" max="255" width="11" customWidth="1"/>
    <col min="256" max="256" width="5" customWidth="1"/>
    <col min="257" max="257" width="43.85546875" customWidth="1"/>
    <col min="258" max="258" width="11.7109375" customWidth="1"/>
    <col min="259" max="259" width="15.140625" customWidth="1"/>
    <col min="260" max="260" width="17.28515625" customWidth="1"/>
    <col min="261" max="261" width="14.5703125" customWidth="1"/>
    <col min="263" max="263" width="13.28515625" customWidth="1"/>
    <col min="264" max="264" width="11" customWidth="1"/>
    <col min="265" max="265" width="11" bestFit="1" customWidth="1"/>
    <col min="511" max="511" width="11" customWidth="1"/>
    <col min="512" max="512" width="5" customWidth="1"/>
    <col min="513" max="513" width="43.85546875" customWidth="1"/>
    <col min="514" max="514" width="11.7109375" customWidth="1"/>
    <col min="515" max="515" width="15.140625" customWidth="1"/>
    <col min="516" max="516" width="17.28515625" customWidth="1"/>
    <col min="517" max="517" width="14.5703125" customWidth="1"/>
    <col min="519" max="519" width="13.28515625" customWidth="1"/>
    <col min="520" max="520" width="11" customWidth="1"/>
    <col min="521" max="521" width="11" bestFit="1" customWidth="1"/>
    <col min="767" max="767" width="11" customWidth="1"/>
    <col min="768" max="768" width="5" customWidth="1"/>
    <col min="769" max="769" width="43.85546875" customWidth="1"/>
    <col min="770" max="770" width="11.7109375" customWidth="1"/>
    <col min="771" max="771" width="15.140625" customWidth="1"/>
    <col min="772" max="772" width="17.28515625" customWidth="1"/>
    <col min="773" max="773" width="14.5703125" customWidth="1"/>
    <col min="775" max="775" width="13.28515625" customWidth="1"/>
    <col min="776" max="776" width="11" customWidth="1"/>
    <col min="777" max="777" width="11" bestFit="1" customWidth="1"/>
    <col min="1023" max="1023" width="11" customWidth="1"/>
    <col min="1024" max="1024" width="5" customWidth="1"/>
    <col min="1025" max="1025" width="43.85546875" customWidth="1"/>
    <col min="1026" max="1026" width="11.7109375" customWidth="1"/>
    <col min="1027" max="1027" width="15.140625" customWidth="1"/>
    <col min="1028" max="1028" width="17.28515625" customWidth="1"/>
    <col min="1029" max="1029" width="14.5703125" customWidth="1"/>
    <col min="1031" max="1031" width="13.28515625" customWidth="1"/>
    <col min="1032" max="1032" width="11" customWidth="1"/>
    <col min="1033" max="1033" width="11" bestFit="1" customWidth="1"/>
    <col min="1279" max="1279" width="11" customWidth="1"/>
    <col min="1280" max="1280" width="5" customWidth="1"/>
    <col min="1281" max="1281" width="43.85546875" customWidth="1"/>
    <col min="1282" max="1282" width="11.7109375" customWidth="1"/>
    <col min="1283" max="1283" width="15.140625" customWidth="1"/>
    <col min="1284" max="1284" width="17.28515625" customWidth="1"/>
    <col min="1285" max="1285" width="14.5703125" customWidth="1"/>
    <col min="1287" max="1287" width="13.28515625" customWidth="1"/>
    <col min="1288" max="1288" width="11" customWidth="1"/>
    <col min="1289" max="1289" width="11" bestFit="1" customWidth="1"/>
    <col min="1535" max="1535" width="11" customWidth="1"/>
    <col min="1536" max="1536" width="5" customWidth="1"/>
    <col min="1537" max="1537" width="43.85546875" customWidth="1"/>
    <col min="1538" max="1538" width="11.7109375" customWidth="1"/>
    <col min="1539" max="1539" width="15.140625" customWidth="1"/>
    <col min="1540" max="1540" width="17.28515625" customWidth="1"/>
    <col min="1541" max="1541" width="14.5703125" customWidth="1"/>
    <col min="1543" max="1543" width="13.28515625" customWidth="1"/>
    <col min="1544" max="1544" width="11" customWidth="1"/>
    <col min="1545" max="1545" width="11" bestFit="1" customWidth="1"/>
    <col min="1791" max="1791" width="11" customWidth="1"/>
    <col min="1792" max="1792" width="5" customWidth="1"/>
    <col min="1793" max="1793" width="43.85546875" customWidth="1"/>
    <col min="1794" max="1794" width="11.7109375" customWidth="1"/>
    <col min="1795" max="1795" width="15.140625" customWidth="1"/>
    <col min="1796" max="1796" width="17.28515625" customWidth="1"/>
    <col min="1797" max="1797" width="14.5703125" customWidth="1"/>
    <col min="1799" max="1799" width="13.28515625" customWidth="1"/>
    <col min="1800" max="1800" width="11" customWidth="1"/>
    <col min="1801" max="1801" width="11" bestFit="1" customWidth="1"/>
    <col min="2047" max="2047" width="11" customWidth="1"/>
    <col min="2048" max="2048" width="5" customWidth="1"/>
    <col min="2049" max="2049" width="43.85546875" customWidth="1"/>
    <col min="2050" max="2050" width="11.7109375" customWidth="1"/>
    <col min="2051" max="2051" width="15.140625" customWidth="1"/>
    <col min="2052" max="2052" width="17.28515625" customWidth="1"/>
    <col min="2053" max="2053" width="14.5703125" customWidth="1"/>
    <col min="2055" max="2055" width="13.28515625" customWidth="1"/>
    <col min="2056" max="2056" width="11" customWidth="1"/>
    <col min="2057" max="2057" width="11" bestFit="1" customWidth="1"/>
    <col min="2303" max="2303" width="11" customWidth="1"/>
    <col min="2304" max="2304" width="5" customWidth="1"/>
    <col min="2305" max="2305" width="43.85546875" customWidth="1"/>
    <col min="2306" max="2306" width="11.7109375" customWidth="1"/>
    <col min="2307" max="2307" width="15.140625" customWidth="1"/>
    <col min="2308" max="2308" width="17.28515625" customWidth="1"/>
    <col min="2309" max="2309" width="14.5703125" customWidth="1"/>
    <col min="2311" max="2311" width="13.28515625" customWidth="1"/>
    <col min="2312" max="2312" width="11" customWidth="1"/>
    <col min="2313" max="2313" width="11" bestFit="1" customWidth="1"/>
    <col min="2559" max="2559" width="11" customWidth="1"/>
    <col min="2560" max="2560" width="5" customWidth="1"/>
    <col min="2561" max="2561" width="43.85546875" customWidth="1"/>
    <col min="2562" max="2562" width="11.7109375" customWidth="1"/>
    <col min="2563" max="2563" width="15.140625" customWidth="1"/>
    <col min="2564" max="2564" width="17.28515625" customWidth="1"/>
    <col min="2565" max="2565" width="14.5703125" customWidth="1"/>
    <col min="2567" max="2567" width="13.28515625" customWidth="1"/>
    <col min="2568" max="2568" width="11" customWidth="1"/>
    <col min="2569" max="2569" width="11" bestFit="1" customWidth="1"/>
    <col min="2815" max="2815" width="11" customWidth="1"/>
    <col min="2816" max="2816" width="5" customWidth="1"/>
    <col min="2817" max="2817" width="43.85546875" customWidth="1"/>
    <col min="2818" max="2818" width="11.7109375" customWidth="1"/>
    <col min="2819" max="2819" width="15.140625" customWidth="1"/>
    <col min="2820" max="2820" width="17.28515625" customWidth="1"/>
    <col min="2821" max="2821" width="14.5703125" customWidth="1"/>
    <col min="2823" max="2823" width="13.28515625" customWidth="1"/>
    <col min="2824" max="2824" width="11" customWidth="1"/>
    <col min="2825" max="2825" width="11" bestFit="1" customWidth="1"/>
    <col min="3071" max="3071" width="11" customWidth="1"/>
    <col min="3072" max="3072" width="5" customWidth="1"/>
    <col min="3073" max="3073" width="43.85546875" customWidth="1"/>
    <col min="3074" max="3074" width="11.7109375" customWidth="1"/>
    <col min="3075" max="3075" width="15.140625" customWidth="1"/>
    <col min="3076" max="3076" width="17.28515625" customWidth="1"/>
    <col min="3077" max="3077" width="14.5703125" customWidth="1"/>
    <col min="3079" max="3079" width="13.28515625" customWidth="1"/>
    <col min="3080" max="3080" width="11" customWidth="1"/>
    <col min="3081" max="3081" width="11" bestFit="1" customWidth="1"/>
    <col min="3327" max="3327" width="11" customWidth="1"/>
    <col min="3328" max="3328" width="5" customWidth="1"/>
    <col min="3329" max="3329" width="43.85546875" customWidth="1"/>
    <col min="3330" max="3330" width="11.7109375" customWidth="1"/>
    <col min="3331" max="3331" width="15.140625" customWidth="1"/>
    <col min="3332" max="3332" width="17.28515625" customWidth="1"/>
    <col min="3333" max="3333" width="14.5703125" customWidth="1"/>
    <col min="3335" max="3335" width="13.28515625" customWidth="1"/>
    <col min="3336" max="3336" width="11" customWidth="1"/>
    <col min="3337" max="3337" width="11" bestFit="1" customWidth="1"/>
    <col min="3583" max="3583" width="11" customWidth="1"/>
    <col min="3584" max="3584" width="5" customWidth="1"/>
    <col min="3585" max="3585" width="43.85546875" customWidth="1"/>
    <col min="3586" max="3586" width="11.7109375" customWidth="1"/>
    <col min="3587" max="3587" width="15.140625" customWidth="1"/>
    <col min="3588" max="3588" width="17.28515625" customWidth="1"/>
    <col min="3589" max="3589" width="14.5703125" customWidth="1"/>
    <col min="3591" max="3591" width="13.28515625" customWidth="1"/>
    <col min="3592" max="3592" width="11" customWidth="1"/>
    <col min="3593" max="3593" width="11" bestFit="1" customWidth="1"/>
    <col min="3839" max="3839" width="11" customWidth="1"/>
    <col min="3840" max="3840" width="5" customWidth="1"/>
    <col min="3841" max="3841" width="43.85546875" customWidth="1"/>
    <col min="3842" max="3842" width="11.7109375" customWidth="1"/>
    <col min="3843" max="3843" width="15.140625" customWidth="1"/>
    <col min="3844" max="3844" width="17.28515625" customWidth="1"/>
    <col min="3845" max="3845" width="14.5703125" customWidth="1"/>
    <col min="3847" max="3847" width="13.28515625" customWidth="1"/>
    <col min="3848" max="3848" width="11" customWidth="1"/>
    <col min="3849" max="3849" width="11" bestFit="1" customWidth="1"/>
    <col min="4095" max="4095" width="11" customWidth="1"/>
    <col min="4096" max="4096" width="5" customWidth="1"/>
    <col min="4097" max="4097" width="43.85546875" customWidth="1"/>
    <col min="4098" max="4098" width="11.7109375" customWidth="1"/>
    <col min="4099" max="4099" width="15.140625" customWidth="1"/>
    <col min="4100" max="4100" width="17.28515625" customWidth="1"/>
    <col min="4101" max="4101" width="14.5703125" customWidth="1"/>
    <col min="4103" max="4103" width="13.28515625" customWidth="1"/>
    <col min="4104" max="4104" width="11" customWidth="1"/>
    <col min="4105" max="4105" width="11" bestFit="1" customWidth="1"/>
    <col min="4351" max="4351" width="11" customWidth="1"/>
    <col min="4352" max="4352" width="5" customWidth="1"/>
    <col min="4353" max="4353" width="43.85546875" customWidth="1"/>
    <col min="4354" max="4354" width="11.7109375" customWidth="1"/>
    <col min="4355" max="4355" width="15.140625" customWidth="1"/>
    <col min="4356" max="4356" width="17.28515625" customWidth="1"/>
    <col min="4357" max="4357" width="14.5703125" customWidth="1"/>
    <col min="4359" max="4359" width="13.28515625" customWidth="1"/>
    <col min="4360" max="4360" width="11" customWidth="1"/>
    <col min="4361" max="4361" width="11" bestFit="1" customWidth="1"/>
    <col min="4607" max="4607" width="11" customWidth="1"/>
    <col min="4608" max="4608" width="5" customWidth="1"/>
    <col min="4609" max="4609" width="43.85546875" customWidth="1"/>
    <col min="4610" max="4610" width="11.7109375" customWidth="1"/>
    <col min="4611" max="4611" width="15.140625" customWidth="1"/>
    <col min="4612" max="4612" width="17.28515625" customWidth="1"/>
    <col min="4613" max="4613" width="14.5703125" customWidth="1"/>
    <col min="4615" max="4615" width="13.28515625" customWidth="1"/>
    <col min="4616" max="4616" width="11" customWidth="1"/>
    <col min="4617" max="4617" width="11" bestFit="1" customWidth="1"/>
    <col min="4863" max="4863" width="11" customWidth="1"/>
    <col min="4864" max="4864" width="5" customWidth="1"/>
    <col min="4865" max="4865" width="43.85546875" customWidth="1"/>
    <col min="4866" max="4866" width="11.7109375" customWidth="1"/>
    <col min="4867" max="4867" width="15.140625" customWidth="1"/>
    <col min="4868" max="4868" width="17.28515625" customWidth="1"/>
    <col min="4869" max="4869" width="14.5703125" customWidth="1"/>
    <col min="4871" max="4871" width="13.28515625" customWidth="1"/>
    <col min="4872" max="4872" width="11" customWidth="1"/>
    <col min="4873" max="4873" width="11" bestFit="1" customWidth="1"/>
    <col min="5119" max="5119" width="11" customWidth="1"/>
    <col min="5120" max="5120" width="5" customWidth="1"/>
    <col min="5121" max="5121" width="43.85546875" customWidth="1"/>
    <col min="5122" max="5122" width="11.7109375" customWidth="1"/>
    <col min="5123" max="5123" width="15.140625" customWidth="1"/>
    <col min="5124" max="5124" width="17.28515625" customWidth="1"/>
    <col min="5125" max="5125" width="14.5703125" customWidth="1"/>
    <col min="5127" max="5127" width="13.28515625" customWidth="1"/>
    <col min="5128" max="5128" width="11" customWidth="1"/>
    <col min="5129" max="5129" width="11" bestFit="1" customWidth="1"/>
    <col min="5375" max="5375" width="11" customWidth="1"/>
    <col min="5376" max="5376" width="5" customWidth="1"/>
    <col min="5377" max="5377" width="43.85546875" customWidth="1"/>
    <col min="5378" max="5378" width="11.7109375" customWidth="1"/>
    <col min="5379" max="5379" width="15.140625" customWidth="1"/>
    <col min="5380" max="5380" width="17.28515625" customWidth="1"/>
    <col min="5381" max="5381" width="14.5703125" customWidth="1"/>
    <col min="5383" max="5383" width="13.28515625" customWidth="1"/>
    <col min="5384" max="5384" width="11" customWidth="1"/>
    <col min="5385" max="5385" width="11" bestFit="1" customWidth="1"/>
    <col min="5631" max="5631" width="11" customWidth="1"/>
    <col min="5632" max="5632" width="5" customWidth="1"/>
    <col min="5633" max="5633" width="43.85546875" customWidth="1"/>
    <col min="5634" max="5634" width="11.7109375" customWidth="1"/>
    <col min="5635" max="5635" width="15.140625" customWidth="1"/>
    <col min="5636" max="5636" width="17.28515625" customWidth="1"/>
    <col min="5637" max="5637" width="14.5703125" customWidth="1"/>
    <col min="5639" max="5639" width="13.28515625" customWidth="1"/>
    <col min="5640" max="5640" width="11" customWidth="1"/>
    <col min="5641" max="5641" width="11" bestFit="1" customWidth="1"/>
    <col min="5887" max="5887" width="11" customWidth="1"/>
    <col min="5888" max="5888" width="5" customWidth="1"/>
    <col min="5889" max="5889" width="43.85546875" customWidth="1"/>
    <col min="5890" max="5890" width="11.7109375" customWidth="1"/>
    <col min="5891" max="5891" width="15.140625" customWidth="1"/>
    <col min="5892" max="5892" width="17.28515625" customWidth="1"/>
    <col min="5893" max="5893" width="14.5703125" customWidth="1"/>
    <col min="5895" max="5895" width="13.28515625" customWidth="1"/>
    <col min="5896" max="5896" width="11" customWidth="1"/>
    <col min="5897" max="5897" width="11" bestFit="1" customWidth="1"/>
    <col min="6143" max="6143" width="11" customWidth="1"/>
    <col min="6144" max="6144" width="5" customWidth="1"/>
    <col min="6145" max="6145" width="43.85546875" customWidth="1"/>
    <col min="6146" max="6146" width="11.7109375" customWidth="1"/>
    <col min="6147" max="6147" width="15.140625" customWidth="1"/>
    <col min="6148" max="6148" width="17.28515625" customWidth="1"/>
    <col min="6149" max="6149" width="14.5703125" customWidth="1"/>
    <col min="6151" max="6151" width="13.28515625" customWidth="1"/>
    <col min="6152" max="6152" width="11" customWidth="1"/>
    <col min="6153" max="6153" width="11" bestFit="1" customWidth="1"/>
    <col min="6399" max="6399" width="11" customWidth="1"/>
    <col min="6400" max="6400" width="5" customWidth="1"/>
    <col min="6401" max="6401" width="43.85546875" customWidth="1"/>
    <col min="6402" max="6402" width="11.7109375" customWidth="1"/>
    <col min="6403" max="6403" width="15.140625" customWidth="1"/>
    <col min="6404" max="6404" width="17.28515625" customWidth="1"/>
    <col min="6405" max="6405" width="14.5703125" customWidth="1"/>
    <col min="6407" max="6407" width="13.28515625" customWidth="1"/>
    <col min="6408" max="6408" width="11" customWidth="1"/>
    <col min="6409" max="6409" width="11" bestFit="1" customWidth="1"/>
    <col min="6655" max="6655" width="11" customWidth="1"/>
    <col min="6656" max="6656" width="5" customWidth="1"/>
    <col min="6657" max="6657" width="43.85546875" customWidth="1"/>
    <col min="6658" max="6658" width="11.7109375" customWidth="1"/>
    <col min="6659" max="6659" width="15.140625" customWidth="1"/>
    <col min="6660" max="6660" width="17.28515625" customWidth="1"/>
    <col min="6661" max="6661" width="14.5703125" customWidth="1"/>
    <col min="6663" max="6663" width="13.28515625" customWidth="1"/>
    <col min="6664" max="6664" width="11" customWidth="1"/>
    <col min="6665" max="6665" width="11" bestFit="1" customWidth="1"/>
    <col min="6911" max="6911" width="11" customWidth="1"/>
    <col min="6912" max="6912" width="5" customWidth="1"/>
    <col min="6913" max="6913" width="43.85546875" customWidth="1"/>
    <col min="6914" max="6914" width="11.7109375" customWidth="1"/>
    <col min="6915" max="6915" width="15.140625" customWidth="1"/>
    <col min="6916" max="6916" width="17.28515625" customWidth="1"/>
    <col min="6917" max="6917" width="14.5703125" customWidth="1"/>
    <col min="6919" max="6919" width="13.28515625" customWidth="1"/>
    <col min="6920" max="6920" width="11" customWidth="1"/>
    <col min="6921" max="6921" width="11" bestFit="1" customWidth="1"/>
    <col min="7167" max="7167" width="11" customWidth="1"/>
    <col min="7168" max="7168" width="5" customWidth="1"/>
    <col min="7169" max="7169" width="43.85546875" customWidth="1"/>
    <col min="7170" max="7170" width="11.7109375" customWidth="1"/>
    <col min="7171" max="7171" width="15.140625" customWidth="1"/>
    <col min="7172" max="7172" width="17.28515625" customWidth="1"/>
    <col min="7173" max="7173" width="14.5703125" customWidth="1"/>
    <col min="7175" max="7175" width="13.28515625" customWidth="1"/>
    <col min="7176" max="7176" width="11" customWidth="1"/>
    <col min="7177" max="7177" width="11" bestFit="1" customWidth="1"/>
    <col min="7423" max="7423" width="11" customWidth="1"/>
    <col min="7424" max="7424" width="5" customWidth="1"/>
    <col min="7425" max="7425" width="43.85546875" customWidth="1"/>
    <col min="7426" max="7426" width="11.7109375" customWidth="1"/>
    <col min="7427" max="7427" width="15.140625" customWidth="1"/>
    <col min="7428" max="7428" width="17.28515625" customWidth="1"/>
    <col min="7429" max="7429" width="14.5703125" customWidth="1"/>
    <col min="7431" max="7431" width="13.28515625" customWidth="1"/>
    <col min="7432" max="7432" width="11" customWidth="1"/>
    <col min="7433" max="7433" width="11" bestFit="1" customWidth="1"/>
    <col min="7679" max="7679" width="11" customWidth="1"/>
    <col min="7680" max="7680" width="5" customWidth="1"/>
    <col min="7681" max="7681" width="43.85546875" customWidth="1"/>
    <col min="7682" max="7682" width="11.7109375" customWidth="1"/>
    <col min="7683" max="7683" width="15.140625" customWidth="1"/>
    <col min="7684" max="7684" width="17.28515625" customWidth="1"/>
    <col min="7685" max="7685" width="14.5703125" customWidth="1"/>
    <col min="7687" max="7687" width="13.28515625" customWidth="1"/>
    <col min="7688" max="7688" width="11" customWidth="1"/>
    <col min="7689" max="7689" width="11" bestFit="1" customWidth="1"/>
    <col min="7935" max="7935" width="11" customWidth="1"/>
    <col min="7936" max="7936" width="5" customWidth="1"/>
    <col min="7937" max="7937" width="43.85546875" customWidth="1"/>
    <col min="7938" max="7938" width="11.7109375" customWidth="1"/>
    <col min="7939" max="7939" width="15.140625" customWidth="1"/>
    <col min="7940" max="7940" width="17.28515625" customWidth="1"/>
    <col min="7941" max="7941" width="14.5703125" customWidth="1"/>
    <col min="7943" max="7943" width="13.28515625" customWidth="1"/>
    <col min="7944" max="7944" width="11" customWidth="1"/>
    <col min="7945" max="7945" width="11" bestFit="1" customWidth="1"/>
    <col min="8191" max="8191" width="11" customWidth="1"/>
    <col min="8192" max="8192" width="5" customWidth="1"/>
    <col min="8193" max="8193" width="43.85546875" customWidth="1"/>
    <col min="8194" max="8194" width="11.7109375" customWidth="1"/>
    <col min="8195" max="8195" width="15.140625" customWidth="1"/>
    <col min="8196" max="8196" width="17.28515625" customWidth="1"/>
    <col min="8197" max="8197" width="14.5703125" customWidth="1"/>
    <col min="8199" max="8199" width="13.28515625" customWidth="1"/>
    <col min="8200" max="8200" width="11" customWidth="1"/>
    <col min="8201" max="8201" width="11" bestFit="1" customWidth="1"/>
    <col min="8447" max="8447" width="11" customWidth="1"/>
    <col min="8448" max="8448" width="5" customWidth="1"/>
    <col min="8449" max="8449" width="43.85546875" customWidth="1"/>
    <col min="8450" max="8450" width="11.7109375" customWidth="1"/>
    <col min="8451" max="8451" width="15.140625" customWidth="1"/>
    <col min="8452" max="8452" width="17.28515625" customWidth="1"/>
    <col min="8453" max="8453" width="14.5703125" customWidth="1"/>
    <col min="8455" max="8455" width="13.28515625" customWidth="1"/>
    <col min="8456" max="8456" width="11" customWidth="1"/>
    <col min="8457" max="8457" width="11" bestFit="1" customWidth="1"/>
    <col min="8703" max="8703" width="11" customWidth="1"/>
    <col min="8704" max="8704" width="5" customWidth="1"/>
    <col min="8705" max="8705" width="43.85546875" customWidth="1"/>
    <col min="8706" max="8706" width="11.7109375" customWidth="1"/>
    <col min="8707" max="8707" width="15.140625" customWidth="1"/>
    <col min="8708" max="8708" width="17.28515625" customWidth="1"/>
    <col min="8709" max="8709" width="14.5703125" customWidth="1"/>
    <col min="8711" max="8711" width="13.28515625" customWidth="1"/>
    <col min="8712" max="8712" width="11" customWidth="1"/>
    <col min="8713" max="8713" width="11" bestFit="1" customWidth="1"/>
    <col min="8959" max="8959" width="11" customWidth="1"/>
    <col min="8960" max="8960" width="5" customWidth="1"/>
    <col min="8961" max="8961" width="43.85546875" customWidth="1"/>
    <col min="8962" max="8962" width="11.7109375" customWidth="1"/>
    <col min="8963" max="8963" width="15.140625" customWidth="1"/>
    <col min="8964" max="8964" width="17.28515625" customWidth="1"/>
    <col min="8965" max="8965" width="14.5703125" customWidth="1"/>
    <col min="8967" max="8967" width="13.28515625" customWidth="1"/>
    <col min="8968" max="8968" width="11" customWidth="1"/>
    <col min="8969" max="8969" width="11" bestFit="1" customWidth="1"/>
    <col min="9215" max="9215" width="11" customWidth="1"/>
    <col min="9216" max="9216" width="5" customWidth="1"/>
    <col min="9217" max="9217" width="43.85546875" customWidth="1"/>
    <col min="9218" max="9218" width="11.7109375" customWidth="1"/>
    <col min="9219" max="9219" width="15.140625" customWidth="1"/>
    <col min="9220" max="9220" width="17.28515625" customWidth="1"/>
    <col min="9221" max="9221" width="14.5703125" customWidth="1"/>
    <col min="9223" max="9223" width="13.28515625" customWidth="1"/>
    <col min="9224" max="9224" width="11" customWidth="1"/>
    <col min="9225" max="9225" width="11" bestFit="1" customWidth="1"/>
    <col min="9471" max="9471" width="11" customWidth="1"/>
    <col min="9472" max="9472" width="5" customWidth="1"/>
    <col min="9473" max="9473" width="43.85546875" customWidth="1"/>
    <col min="9474" max="9474" width="11.7109375" customWidth="1"/>
    <col min="9475" max="9475" width="15.140625" customWidth="1"/>
    <col min="9476" max="9476" width="17.28515625" customWidth="1"/>
    <col min="9477" max="9477" width="14.5703125" customWidth="1"/>
    <col min="9479" max="9479" width="13.28515625" customWidth="1"/>
    <col min="9480" max="9480" width="11" customWidth="1"/>
    <col min="9481" max="9481" width="11" bestFit="1" customWidth="1"/>
    <col min="9727" max="9727" width="11" customWidth="1"/>
    <col min="9728" max="9728" width="5" customWidth="1"/>
    <col min="9729" max="9729" width="43.85546875" customWidth="1"/>
    <col min="9730" max="9730" width="11.7109375" customWidth="1"/>
    <col min="9731" max="9731" width="15.140625" customWidth="1"/>
    <col min="9732" max="9732" width="17.28515625" customWidth="1"/>
    <col min="9733" max="9733" width="14.5703125" customWidth="1"/>
    <col min="9735" max="9735" width="13.28515625" customWidth="1"/>
    <col min="9736" max="9736" width="11" customWidth="1"/>
    <col min="9737" max="9737" width="11" bestFit="1" customWidth="1"/>
    <col min="9983" max="9983" width="11" customWidth="1"/>
    <col min="9984" max="9984" width="5" customWidth="1"/>
    <col min="9985" max="9985" width="43.85546875" customWidth="1"/>
    <col min="9986" max="9986" width="11.7109375" customWidth="1"/>
    <col min="9987" max="9987" width="15.140625" customWidth="1"/>
    <col min="9988" max="9988" width="17.28515625" customWidth="1"/>
    <col min="9989" max="9989" width="14.5703125" customWidth="1"/>
    <col min="9991" max="9991" width="13.28515625" customWidth="1"/>
    <col min="9992" max="9992" width="11" customWidth="1"/>
    <col min="9993" max="9993" width="11" bestFit="1" customWidth="1"/>
    <col min="10239" max="10239" width="11" customWidth="1"/>
    <col min="10240" max="10240" width="5" customWidth="1"/>
    <col min="10241" max="10241" width="43.85546875" customWidth="1"/>
    <col min="10242" max="10242" width="11.7109375" customWidth="1"/>
    <col min="10243" max="10243" width="15.140625" customWidth="1"/>
    <col min="10244" max="10244" width="17.28515625" customWidth="1"/>
    <col min="10245" max="10245" width="14.5703125" customWidth="1"/>
    <col min="10247" max="10247" width="13.28515625" customWidth="1"/>
    <col min="10248" max="10248" width="11" customWidth="1"/>
    <col min="10249" max="10249" width="11" bestFit="1" customWidth="1"/>
    <col min="10495" max="10495" width="11" customWidth="1"/>
    <col min="10496" max="10496" width="5" customWidth="1"/>
    <col min="10497" max="10497" width="43.85546875" customWidth="1"/>
    <col min="10498" max="10498" width="11.7109375" customWidth="1"/>
    <col min="10499" max="10499" width="15.140625" customWidth="1"/>
    <col min="10500" max="10500" width="17.28515625" customWidth="1"/>
    <col min="10501" max="10501" width="14.5703125" customWidth="1"/>
    <col min="10503" max="10503" width="13.28515625" customWidth="1"/>
    <col min="10504" max="10504" width="11" customWidth="1"/>
    <col min="10505" max="10505" width="11" bestFit="1" customWidth="1"/>
    <col min="10751" max="10751" width="11" customWidth="1"/>
    <col min="10752" max="10752" width="5" customWidth="1"/>
    <col min="10753" max="10753" width="43.85546875" customWidth="1"/>
    <col min="10754" max="10754" width="11.7109375" customWidth="1"/>
    <col min="10755" max="10755" width="15.140625" customWidth="1"/>
    <col min="10756" max="10756" width="17.28515625" customWidth="1"/>
    <col min="10757" max="10757" width="14.5703125" customWidth="1"/>
    <col min="10759" max="10759" width="13.28515625" customWidth="1"/>
    <col min="10760" max="10760" width="11" customWidth="1"/>
    <col min="10761" max="10761" width="11" bestFit="1" customWidth="1"/>
    <col min="11007" max="11007" width="11" customWidth="1"/>
    <col min="11008" max="11008" width="5" customWidth="1"/>
    <col min="11009" max="11009" width="43.85546875" customWidth="1"/>
    <col min="11010" max="11010" width="11.7109375" customWidth="1"/>
    <col min="11011" max="11011" width="15.140625" customWidth="1"/>
    <col min="11012" max="11012" width="17.28515625" customWidth="1"/>
    <col min="11013" max="11013" width="14.5703125" customWidth="1"/>
    <col min="11015" max="11015" width="13.28515625" customWidth="1"/>
    <col min="11016" max="11016" width="11" customWidth="1"/>
    <col min="11017" max="11017" width="11" bestFit="1" customWidth="1"/>
    <col min="11263" max="11263" width="11" customWidth="1"/>
    <col min="11264" max="11264" width="5" customWidth="1"/>
    <col min="11265" max="11265" width="43.85546875" customWidth="1"/>
    <col min="11266" max="11266" width="11.7109375" customWidth="1"/>
    <col min="11267" max="11267" width="15.140625" customWidth="1"/>
    <col min="11268" max="11268" width="17.28515625" customWidth="1"/>
    <col min="11269" max="11269" width="14.5703125" customWidth="1"/>
    <col min="11271" max="11271" width="13.28515625" customWidth="1"/>
    <col min="11272" max="11272" width="11" customWidth="1"/>
    <col min="11273" max="11273" width="11" bestFit="1" customWidth="1"/>
    <col min="11519" max="11519" width="11" customWidth="1"/>
    <col min="11520" max="11520" width="5" customWidth="1"/>
    <col min="11521" max="11521" width="43.85546875" customWidth="1"/>
    <col min="11522" max="11522" width="11.7109375" customWidth="1"/>
    <col min="11523" max="11523" width="15.140625" customWidth="1"/>
    <col min="11524" max="11524" width="17.28515625" customWidth="1"/>
    <col min="11525" max="11525" width="14.5703125" customWidth="1"/>
    <col min="11527" max="11527" width="13.28515625" customWidth="1"/>
    <col min="11528" max="11528" width="11" customWidth="1"/>
    <col min="11529" max="11529" width="11" bestFit="1" customWidth="1"/>
    <col min="11775" max="11775" width="11" customWidth="1"/>
    <col min="11776" max="11776" width="5" customWidth="1"/>
    <col min="11777" max="11777" width="43.85546875" customWidth="1"/>
    <col min="11778" max="11778" width="11.7109375" customWidth="1"/>
    <col min="11779" max="11779" width="15.140625" customWidth="1"/>
    <col min="11780" max="11780" width="17.28515625" customWidth="1"/>
    <col min="11781" max="11781" width="14.5703125" customWidth="1"/>
    <col min="11783" max="11783" width="13.28515625" customWidth="1"/>
    <col min="11784" max="11784" width="11" customWidth="1"/>
    <col min="11785" max="11785" width="11" bestFit="1" customWidth="1"/>
    <col min="12031" max="12031" width="11" customWidth="1"/>
    <col min="12032" max="12032" width="5" customWidth="1"/>
    <col min="12033" max="12033" width="43.85546875" customWidth="1"/>
    <col min="12034" max="12034" width="11.7109375" customWidth="1"/>
    <col min="12035" max="12035" width="15.140625" customWidth="1"/>
    <col min="12036" max="12036" width="17.28515625" customWidth="1"/>
    <col min="12037" max="12037" width="14.5703125" customWidth="1"/>
    <col min="12039" max="12039" width="13.28515625" customWidth="1"/>
    <col min="12040" max="12040" width="11" customWidth="1"/>
    <col min="12041" max="12041" width="11" bestFit="1" customWidth="1"/>
    <col min="12287" max="12287" width="11" customWidth="1"/>
    <col min="12288" max="12288" width="5" customWidth="1"/>
    <col min="12289" max="12289" width="43.85546875" customWidth="1"/>
    <col min="12290" max="12290" width="11.7109375" customWidth="1"/>
    <col min="12291" max="12291" width="15.140625" customWidth="1"/>
    <col min="12292" max="12292" width="17.28515625" customWidth="1"/>
    <col min="12293" max="12293" width="14.5703125" customWidth="1"/>
    <col min="12295" max="12295" width="13.28515625" customWidth="1"/>
    <col min="12296" max="12296" width="11" customWidth="1"/>
    <col min="12297" max="12297" width="11" bestFit="1" customWidth="1"/>
    <col min="12543" max="12543" width="11" customWidth="1"/>
    <col min="12544" max="12544" width="5" customWidth="1"/>
    <col min="12545" max="12545" width="43.85546875" customWidth="1"/>
    <col min="12546" max="12546" width="11.7109375" customWidth="1"/>
    <col min="12547" max="12547" width="15.140625" customWidth="1"/>
    <col min="12548" max="12548" width="17.28515625" customWidth="1"/>
    <col min="12549" max="12549" width="14.5703125" customWidth="1"/>
    <col min="12551" max="12551" width="13.28515625" customWidth="1"/>
    <col min="12552" max="12552" width="11" customWidth="1"/>
    <col min="12553" max="12553" width="11" bestFit="1" customWidth="1"/>
    <col min="12799" max="12799" width="11" customWidth="1"/>
    <col min="12800" max="12800" width="5" customWidth="1"/>
    <col min="12801" max="12801" width="43.85546875" customWidth="1"/>
    <col min="12802" max="12802" width="11.7109375" customWidth="1"/>
    <col min="12803" max="12803" width="15.140625" customWidth="1"/>
    <col min="12804" max="12804" width="17.28515625" customWidth="1"/>
    <col min="12805" max="12805" width="14.5703125" customWidth="1"/>
    <col min="12807" max="12807" width="13.28515625" customWidth="1"/>
    <col min="12808" max="12808" width="11" customWidth="1"/>
    <col min="12809" max="12809" width="11" bestFit="1" customWidth="1"/>
    <col min="13055" max="13055" width="11" customWidth="1"/>
    <col min="13056" max="13056" width="5" customWidth="1"/>
    <col min="13057" max="13057" width="43.85546875" customWidth="1"/>
    <col min="13058" max="13058" width="11.7109375" customWidth="1"/>
    <col min="13059" max="13059" width="15.140625" customWidth="1"/>
    <col min="13060" max="13060" width="17.28515625" customWidth="1"/>
    <col min="13061" max="13061" width="14.5703125" customWidth="1"/>
    <col min="13063" max="13063" width="13.28515625" customWidth="1"/>
    <col min="13064" max="13064" width="11" customWidth="1"/>
    <col min="13065" max="13065" width="11" bestFit="1" customWidth="1"/>
    <col min="13311" max="13311" width="11" customWidth="1"/>
    <col min="13312" max="13312" width="5" customWidth="1"/>
    <col min="13313" max="13313" width="43.85546875" customWidth="1"/>
    <col min="13314" max="13314" width="11.7109375" customWidth="1"/>
    <col min="13315" max="13315" width="15.140625" customWidth="1"/>
    <col min="13316" max="13316" width="17.28515625" customWidth="1"/>
    <col min="13317" max="13317" width="14.5703125" customWidth="1"/>
    <col min="13319" max="13319" width="13.28515625" customWidth="1"/>
    <col min="13320" max="13320" width="11" customWidth="1"/>
    <col min="13321" max="13321" width="11" bestFit="1" customWidth="1"/>
    <col min="13567" max="13567" width="11" customWidth="1"/>
    <col min="13568" max="13568" width="5" customWidth="1"/>
    <col min="13569" max="13569" width="43.85546875" customWidth="1"/>
    <col min="13570" max="13570" width="11.7109375" customWidth="1"/>
    <col min="13571" max="13571" width="15.140625" customWidth="1"/>
    <col min="13572" max="13572" width="17.28515625" customWidth="1"/>
    <col min="13573" max="13573" width="14.5703125" customWidth="1"/>
    <col min="13575" max="13575" width="13.28515625" customWidth="1"/>
    <col min="13576" max="13576" width="11" customWidth="1"/>
    <col min="13577" max="13577" width="11" bestFit="1" customWidth="1"/>
    <col min="13823" max="13823" width="11" customWidth="1"/>
    <col min="13824" max="13824" width="5" customWidth="1"/>
    <col min="13825" max="13825" width="43.85546875" customWidth="1"/>
    <col min="13826" max="13826" width="11.7109375" customWidth="1"/>
    <col min="13827" max="13827" width="15.140625" customWidth="1"/>
    <col min="13828" max="13828" width="17.28515625" customWidth="1"/>
    <col min="13829" max="13829" width="14.5703125" customWidth="1"/>
    <col min="13831" max="13831" width="13.28515625" customWidth="1"/>
    <col min="13832" max="13832" width="11" customWidth="1"/>
    <col min="13833" max="13833" width="11" bestFit="1" customWidth="1"/>
    <col min="14079" max="14079" width="11" customWidth="1"/>
    <col min="14080" max="14080" width="5" customWidth="1"/>
    <col min="14081" max="14081" width="43.85546875" customWidth="1"/>
    <col min="14082" max="14082" width="11.7109375" customWidth="1"/>
    <col min="14083" max="14083" width="15.140625" customWidth="1"/>
    <col min="14084" max="14084" width="17.28515625" customWidth="1"/>
    <col min="14085" max="14085" width="14.5703125" customWidth="1"/>
    <col min="14087" max="14087" width="13.28515625" customWidth="1"/>
    <col min="14088" max="14088" width="11" customWidth="1"/>
    <col min="14089" max="14089" width="11" bestFit="1" customWidth="1"/>
    <col min="14335" max="14335" width="11" customWidth="1"/>
    <col min="14336" max="14336" width="5" customWidth="1"/>
    <col min="14337" max="14337" width="43.85546875" customWidth="1"/>
    <col min="14338" max="14338" width="11.7109375" customWidth="1"/>
    <col min="14339" max="14339" width="15.140625" customWidth="1"/>
    <col min="14340" max="14340" width="17.28515625" customWidth="1"/>
    <col min="14341" max="14341" width="14.5703125" customWidth="1"/>
    <col min="14343" max="14343" width="13.28515625" customWidth="1"/>
    <col min="14344" max="14344" width="11" customWidth="1"/>
    <col min="14345" max="14345" width="11" bestFit="1" customWidth="1"/>
    <col min="14591" max="14591" width="11" customWidth="1"/>
    <col min="14592" max="14592" width="5" customWidth="1"/>
    <col min="14593" max="14593" width="43.85546875" customWidth="1"/>
    <col min="14594" max="14594" width="11.7109375" customWidth="1"/>
    <col min="14595" max="14595" width="15.140625" customWidth="1"/>
    <col min="14596" max="14596" width="17.28515625" customWidth="1"/>
    <col min="14597" max="14597" width="14.5703125" customWidth="1"/>
    <col min="14599" max="14599" width="13.28515625" customWidth="1"/>
    <col min="14600" max="14600" width="11" customWidth="1"/>
    <col min="14601" max="14601" width="11" bestFit="1" customWidth="1"/>
    <col min="14847" max="14847" width="11" customWidth="1"/>
    <col min="14848" max="14848" width="5" customWidth="1"/>
    <col min="14849" max="14849" width="43.85546875" customWidth="1"/>
    <col min="14850" max="14850" width="11.7109375" customWidth="1"/>
    <col min="14851" max="14851" width="15.140625" customWidth="1"/>
    <col min="14852" max="14852" width="17.28515625" customWidth="1"/>
    <col min="14853" max="14853" width="14.5703125" customWidth="1"/>
    <col min="14855" max="14855" width="13.28515625" customWidth="1"/>
    <col min="14856" max="14856" width="11" customWidth="1"/>
    <col min="14857" max="14857" width="11" bestFit="1" customWidth="1"/>
    <col min="15103" max="15103" width="11" customWidth="1"/>
    <col min="15104" max="15104" width="5" customWidth="1"/>
    <col min="15105" max="15105" width="43.85546875" customWidth="1"/>
    <col min="15106" max="15106" width="11.7109375" customWidth="1"/>
    <col min="15107" max="15107" width="15.140625" customWidth="1"/>
    <col min="15108" max="15108" width="17.28515625" customWidth="1"/>
    <col min="15109" max="15109" width="14.5703125" customWidth="1"/>
    <col min="15111" max="15111" width="13.28515625" customWidth="1"/>
    <col min="15112" max="15112" width="11" customWidth="1"/>
    <col min="15113" max="15113" width="11" bestFit="1" customWidth="1"/>
    <col min="15359" max="15359" width="11" customWidth="1"/>
    <col min="15360" max="15360" width="5" customWidth="1"/>
    <col min="15361" max="15361" width="43.85546875" customWidth="1"/>
    <col min="15362" max="15362" width="11.7109375" customWidth="1"/>
    <col min="15363" max="15363" width="15.140625" customWidth="1"/>
    <col min="15364" max="15364" width="17.28515625" customWidth="1"/>
    <col min="15365" max="15365" width="14.5703125" customWidth="1"/>
    <col min="15367" max="15367" width="13.28515625" customWidth="1"/>
    <col min="15368" max="15368" width="11" customWidth="1"/>
    <col min="15369" max="15369" width="11" bestFit="1" customWidth="1"/>
    <col min="15615" max="15615" width="11" customWidth="1"/>
    <col min="15616" max="15616" width="5" customWidth="1"/>
    <col min="15617" max="15617" width="43.85546875" customWidth="1"/>
    <col min="15618" max="15618" width="11.7109375" customWidth="1"/>
    <col min="15619" max="15619" width="15.140625" customWidth="1"/>
    <col min="15620" max="15620" width="17.28515625" customWidth="1"/>
    <col min="15621" max="15621" width="14.5703125" customWidth="1"/>
    <col min="15623" max="15623" width="13.28515625" customWidth="1"/>
    <col min="15624" max="15624" width="11" customWidth="1"/>
    <col min="15625" max="15625" width="11" bestFit="1" customWidth="1"/>
    <col min="15871" max="15871" width="11" customWidth="1"/>
    <col min="15872" max="15872" width="5" customWidth="1"/>
    <col min="15873" max="15873" width="43.85546875" customWidth="1"/>
    <col min="15874" max="15874" width="11.7109375" customWidth="1"/>
    <col min="15875" max="15875" width="15.140625" customWidth="1"/>
    <col min="15876" max="15876" width="17.28515625" customWidth="1"/>
    <col min="15877" max="15877" width="14.5703125" customWidth="1"/>
    <col min="15879" max="15879" width="13.28515625" customWidth="1"/>
    <col min="15880" max="15880" width="11" customWidth="1"/>
    <col min="15881" max="15881" width="11" bestFit="1" customWidth="1"/>
    <col min="16127" max="16127" width="11" customWidth="1"/>
    <col min="16128" max="16128" width="5" customWidth="1"/>
    <col min="16129" max="16129" width="43.85546875" customWidth="1"/>
    <col min="16130" max="16130" width="11.7109375" customWidth="1"/>
    <col min="16131" max="16131" width="15.140625" customWidth="1"/>
    <col min="16132" max="16132" width="17.28515625" customWidth="1"/>
    <col min="16133" max="16133" width="14.5703125" customWidth="1"/>
    <col min="16135" max="16135" width="13.28515625" customWidth="1"/>
    <col min="16136" max="16136" width="11" customWidth="1"/>
    <col min="16137" max="16137" width="11" bestFit="1" customWidth="1"/>
  </cols>
  <sheetData>
    <row r="1" spans="1:9" ht="19.5" customHeight="1" x14ac:dyDescent="0.25">
      <c r="A1" s="2604" t="s">
        <v>1680</v>
      </c>
      <c r="B1" s="2604"/>
      <c r="C1" s="2604"/>
      <c r="D1" s="2604"/>
      <c r="E1" s="2604"/>
    </row>
    <row r="2" spans="1:9" ht="40.5" customHeight="1" x14ac:dyDescent="0.25">
      <c r="A2" s="2490" t="s">
        <v>73</v>
      </c>
      <c r="B2" s="2490"/>
      <c r="C2" s="2490"/>
      <c r="D2" s="2490"/>
      <c r="E2" s="2490"/>
      <c r="F2" s="1228"/>
      <c r="G2" s="629"/>
      <c r="H2" s="629"/>
      <c r="I2" s="629"/>
    </row>
    <row r="3" spans="1:9" ht="15.75" x14ac:dyDescent="0.25">
      <c r="A3" s="2453" t="s">
        <v>863</v>
      </c>
      <c r="B3" s="2453"/>
      <c r="C3" s="2453"/>
      <c r="D3" s="2453"/>
      <c r="E3" s="2453"/>
      <c r="F3" s="928"/>
      <c r="G3" s="629"/>
      <c r="H3" s="629"/>
      <c r="I3" s="629"/>
    </row>
    <row r="4" spans="1:9" ht="16.5" thickBot="1" x14ac:dyDescent="0.3">
      <c r="A4" s="629"/>
      <c r="B4" s="629"/>
      <c r="C4" s="629"/>
      <c r="D4" s="629"/>
      <c r="E4" s="629"/>
      <c r="F4" s="629"/>
      <c r="G4" s="629"/>
      <c r="H4" s="629"/>
      <c r="I4" s="629"/>
    </row>
    <row r="5" spans="1:9" ht="16.5" thickBot="1" x14ac:dyDescent="0.3">
      <c r="A5" s="929" t="s">
        <v>0</v>
      </c>
      <c r="B5" s="2078" t="s">
        <v>139</v>
      </c>
      <c r="C5" s="2078"/>
      <c r="D5" s="2078"/>
      <c r="E5" s="2078"/>
      <c r="F5" s="629"/>
      <c r="G5" s="629"/>
      <c r="H5" s="629"/>
      <c r="I5" s="629"/>
    </row>
    <row r="6" spans="1:9" ht="16.5" thickBot="1" x14ac:dyDescent="0.3">
      <c r="A6" s="929" t="s">
        <v>1</v>
      </c>
      <c r="B6" s="1663" t="s">
        <v>196</v>
      </c>
      <c r="C6" s="1664"/>
      <c r="D6" s="1664"/>
      <c r="E6" s="2079"/>
      <c r="F6" s="629"/>
      <c r="G6" s="629"/>
      <c r="H6" s="629"/>
      <c r="I6" s="629"/>
    </row>
    <row r="7" spans="1:9" ht="16.5" thickBot="1" x14ac:dyDescent="0.3">
      <c r="A7" s="929" t="s">
        <v>3</v>
      </c>
      <c r="B7" s="1567" t="s">
        <v>861</v>
      </c>
      <c r="C7" s="1568"/>
      <c r="D7" s="1568"/>
      <c r="E7" s="1569"/>
      <c r="F7" s="629"/>
      <c r="G7" s="629"/>
      <c r="H7" s="629"/>
      <c r="I7" s="629"/>
    </row>
    <row r="8" spans="1:9" ht="16.5" thickBot="1" x14ac:dyDescent="0.3">
      <c r="A8" s="2080" t="s">
        <v>5</v>
      </c>
      <c r="B8" s="2081"/>
      <c r="C8" s="2081"/>
      <c r="D8" s="2081"/>
      <c r="E8" s="2082"/>
      <c r="F8" s="629"/>
      <c r="G8" s="629"/>
      <c r="H8" s="629"/>
      <c r="I8" s="629"/>
    </row>
    <row r="9" spans="1:9" ht="15.75" x14ac:dyDescent="0.25">
      <c r="A9" s="2454" t="s">
        <v>197</v>
      </c>
      <c r="B9" s="2455"/>
      <c r="C9" s="2455"/>
      <c r="D9" s="2455"/>
      <c r="E9" s="2456"/>
      <c r="F9" s="629"/>
      <c r="G9" s="629"/>
      <c r="H9" s="629"/>
      <c r="I9" s="629"/>
    </row>
    <row r="10" spans="1:9" ht="15.75" x14ac:dyDescent="0.25">
      <c r="A10" s="2457"/>
      <c r="B10" s="2458"/>
      <c r="C10" s="2458"/>
      <c r="D10" s="2458"/>
      <c r="E10" s="2459"/>
      <c r="F10" s="629"/>
      <c r="G10" s="629"/>
      <c r="H10" s="629"/>
      <c r="I10" s="629"/>
    </row>
    <row r="11" spans="1:9" ht="16.5" thickBot="1" x14ac:dyDescent="0.3">
      <c r="A11" s="2460"/>
      <c r="B11" s="2461"/>
      <c r="C11" s="2461"/>
      <c r="D11" s="2461"/>
      <c r="E11" s="2462"/>
      <c r="F11" s="629"/>
      <c r="G11" s="629"/>
      <c r="H11" s="629"/>
      <c r="I11" s="629"/>
    </row>
    <row r="12" spans="1:9" ht="67.5" customHeight="1" thickBot="1" x14ac:dyDescent="0.3">
      <c r="A12" s="633" t="s">
        <v>6</v>
      </c>
      <c r="B12" s="2463" t="s">
        <v>735</v>
      </c>
      <c r="C12" s="2087"/>
      <c r="D12" s="2087"/>
      <c r="E12" s="2088"/>
      <c r="F12" s="629"/>
      <c r="G12" s="629"/>
      <c r="H12" s="629"/>
      <c r="I12" s="629"/>
    </row>
    <row r="13" spans="1:9" ht="15.75" x14ac:dyDescent="0.25">
      <c r="A13" s="1562" t="s">
        <v>7</v>
      </c>
      <c r="B13" s="634">
        <v>2019</v>
      </c>
      <c r="C13" s="634">
        <v>2020</v>
      </c>
      <c r="D13" s="634">
        <v>2021</v>
      </c>
      <c r="E13" s="634">
        <v>2022</v>
      </c>
      <c r="F13" s="629"/>
      <c r="G13" s="629"/>
      <c r="H13" s="629"/>
      <c r="I13" s="629"/>
    </row>
    <row r="14" spans="1:9" ht="16.5" thickBot="1" x14ac:dyDescent="0.3">
      <c r="A14" s="1563"/>
      <c r="B14" s="635" t="s">
        <v>8</v>
      </c>
      <c r="C14" s="635" t="s">
        <v>9</v>
      </c>
      <c r="D14" s="635" t="s">
        <v>9</v>
      </c>
      <c r="E14" s="635" t="s">
        <v>9</v>
      </c>
      <c r="F14" s="629"/>
      <c r="G14" s="629"/>
      <c r="H14" s="629"/>
      <c r="I14" s="629"/>
    </row>
    <row r="15" spans="1:9" ht="38.25" customHeight="1" thickBot="1" x14ac:dyDescent="0.3">
      <c r="A15" s="930" t="s">
        <v>736</v>
      </c>
      <c r="B15" s="637">
        <v>0.67</v>
      </c>
      <c r="C15" s="637">
        <v>0.74</v>
      </c>
      <c r="D15" s="637">
        <v>0.74</v>
      </c>
      <c r="E15" s="637">
        <v>0.74</v>
      </c>
      <c r="F15" s="629"/>
      <c r="G15" s="629"/>
      <c r="H15" s="629"/>
      <c r="I15" s="629"/>
    </row>
    <row r="16" spans="1:9" ht="39.75" customHeight="1" thickBot="1" x14ac:dyDescent="0.3">
      <c r="A16" s="930" t="s">
        <v>737</v>
      </c>
      <c r="B16" s="637">
        <v>0.7</v>
      </c>
      <c r="C16" s="637">
        <v>0.8</v>
      </c>
      <c r="D16" s="637">
        <v>0.81</v>
      </c>
      <c r="E16" s="637">
        <v>0.81</v>
      </c>
      <c r="F16" s="629"/>
      <c r="G16" s="629"/>
      <c r="H16" s="629"/>
      <c r="I16" s="629"/>
    </row>
    <row r="17" spans="1:9" ht="16.5" thickBot="1" x14ac:dyDescent="0.3">
      <c r="A17" s="638" t="s">
        <v>10</v>
      </c>
      <c r="B17" s="2463" t="s">
        <v>738</v>
      </c>
      <c r="C17" s="2086"/>
      <c r="D17" s="2086"/>
      <c r="E17" s="2464"/>
      <c r="F17" s="629"/>
      <c r="G17" s="629"/>
      <c r="H17" s="629"/>
      <c r="I17" s="629"/>
    </row>
    <row r="18" spans="1:9" ht="16.5" thickBot="1" x14ac:dyDescent="0.3">
      <c r="A18" s="1567" t="s">
        <v>11</v>
      </c>
      <c r="B18" s="1568"/>
      <c r="C18" s="1568"/>
      <c r="D18" s="1568"/>
      <c r="E18" s="1569"/>
      <c r="F18" s="629"/>
      <c r="G18" s="629"/>
      <c r="H18" s="931"/>
      <c r="I18" s="629"/>
    </row>
    <row r="19" spans="1:9" ht="16.5" thickBot="1" x14ac:dyDescent="0.3">
      <c r="A19" s="639"/>
      <c r="B19" s="640"/>
      <c r="C19" s="637" t="s">
        <v>138</v>
      </c>
      <c r="D19" s="637" t="s">
        <v>138</v>
      </c>
      <c r="E19" s="637" t="s">
        <v>138</v>
      </c>
      <c r="F19" s="629"/>
      <c r="G19" s="932"/>
      <c r="H19" s="629"/>
      <c r="I19" s="629"/>
    </row>
    <row r="20" spans="1:9" ht="58.5" customHeight="1" thickBot="1" x14ac:dyDescent="0.3">
      <c r="A20" s="933" t="s">
        <v>739</v>
      </c>
      <c r="B20" s="637">
        <v>0.67</v>
      </c>
      <c r="C20" s="637">
        <v>0.74</v>
      </c>
      <c r="D20" s="637">
        <v>0.76</v>
      </c>
      <c r="E20" s="637">
        <v>0.76</v>
      </c>
      <c r="F20" s="629"/>
      <c r="G20" s="629"/>
      <c r="H20" s="629"/>
      <c r="I20" s="629"/>
    </row>
    <row r="21" spans="1:9" ht="48" thickBot="1" x14ac:dyDescent="0.3">
      <c r="A21" s="934" t="s">
        <v>740</v>
      </c>
      <c r="B21" s="637">
        <v>0.7</v>
      </c>
      <c r="C21" s="637">
        <v>0.8</v>
      </c>
      <c r="D21" s="637">
        <v>0.81</v>
      </c>
      <c r="E21" s="637">
        <v>0.81</v>
      </c>
      <c r="F21" s="629"/>
      <c r="G21" s="629"/>
      <c r="H21" s="629"/>
      <c r="I21" s="629"/>
    </row>
    <row r="22" spans="1:9" ht="16.5" thickBot="1" x14ac:dyDescent="0.3">
      <c r="A22" s="1570" t="s">
        <v>12</v>
      </c>
      <c r="B22" s="1571"/>
      <c r="C22" s="1571"/>
      <c r="D22" s="1571"/>
      <c r="E22" s="1572"/>
      <c r="F22" s="629"/>
      <c r="G22" s="629"/>
      <c r="H22" s="629"/>
      <c r="I22" s="629"/>
    </row>
    <row r="23" spans="1:9" ht="16.5" thickBot="1" x14ac:dyDescent="0.3">
      <c r="A23" s="1570" t="s">
        <v>13</v>
      </c>
      <c r="B23" s="1571"/>
      <c r="C23" s="1571"/>
      <c r="D23" s="1571"/>
      <c r="E23" s="1572"/>
      <c r="F23" s="629"/>
      <c r="G23" s="629"/>
      <c r="H23" s="629"/>
      <c r="I23" s="629"/>
    </row>
    <row r="24" spans="1:9" ht="16.5" thickBot="1" x14ac:dyDescent="0.3">
      <c r="A24" s="642" t="s">
        <v>14</v>
      </c>
      <c r="B24" s="1567"/>
      <c r="C24" s="1573"/>
      <c r="D24" s="1573"/>
      <c r="E24" s="1574"/>
      <c r="F24" s="629"/>
      <c r="G24" s="629"/>
      <c r="H24" s="629"/>
      <c r="I24" s="629"/>
    </row>
    <row r="25" spans="1:9" ht="16.5" thickBot="1" x14ac:dyDescent="0.3">
      <c r="A25" s="643" t="s">
        <v>15</v>
      </c>
      <c r="B25" s="2465" t="s">
        <v>741</v>
      </c>
      <c r="C25" s="2466"/>
      <c r="D25" s="2466"/>
      <c r="E25" s="2467"/>
      <c r="F25" s="629"/>
      <c r="G25" s="629"/>
      <c r="H25" s="629"/>
      <c r="I25" s="629"/>
    </row>
    <row r="26" spans="1:9" ht="16.5" thickBot="1" x14ac:dyDescent="0.3">
      <c r="A26" s="643" t="s">
        <v>16</v>
      </c>
      <c r="B26" s="1578" t="s">
        <v>742</v>
      </c>
      <c r="C26" s="1573"/>
      <c r="D26" s="1573"/>
      <c r="E26" s="1574"/>
      <c r="F26" s="629"/>
      <c r="G26" s="629"/>
      <c r="H26" s="629"/>
      <c r="I26" s="629"/>
    </row>
    <row r="27" spans="1:9" ht="15.75" x14ac:dyDescent="0.25">
      <c r="A27" s="1562"/>
      <c r="B27" s="644">
        <v>2019</v>
      </c>
      <c r="C27" s="644">
        <v>2020</v>
      </c>
      <c r="D27" s="644">
        <v>2021</v>
      </c>
      <c r="E27" s="644">
        <v>2022</v>
      </c>
      <c r="F27" s="629"/>
      <c r="G27" s="629"/>
      <c r="H27" s="629"/>
      <c r="I27" s="629"/>
    </row>
    <row r="28" spans="1:9" ht="16.5" thickBot="1" x14ac:dyDescent="0.3">
      <c r="A28" s="1563"/>
      <c r="B28" s="645" t="s">
        <v>8</v>
      </c>
      <c r="C28" s="645" t="s">
        <v>9</v>
      </c>
      <c r="D28" s="645" t="s">
        <v>9</v>
      </c>
      <c r="E28" s="645" t="s">
        <v>9</v>
      </c>
      <c r="F28" s="629"/>
      <c r="G28" s="629"/>
      <c r="H28" s="629"/>
      <c r="I28" s="629"/>
    </row>
    <row r="29" spans="1:9" ht="16.5" thickBot="1" x14ac:dyDescent="0.3">
      <c r="A29" s="643" t="s">
        <v>17</v>
      </c>
      <c r="B29" s="646">
        <v>17</v>
      </c>
      <c r="C29" s="646">
        <v>17</v>
      </c>
      <c r="D29" s="646">
        <v>17</v>
      </c>
      <c r="E29" s="646">
        <v>17</v>
      </c>
      <c r="F29" s="629"/>
      <c r="G29" s="629"/>
      <c r="H29" s="629"/>
      <c r="I29" s="629"/>
    </row>
    <row r="30" spans="1:9" ht="16.5" thickBot="1" x14ac:dyDescent="0.3">
      <c r="A30" s="643" t="s">
        <v>18</v>
      </c>
      <c r="B30" s="646">
        <f>B59</f>
        <v>85027</v>
      </c>
      <c r="C30" s="646">
        <f>C59</f>
        <v>46017</v>
      </c>
      <c r="D30" s="646">
        <f>D59</f>
        <v>46017</v>
      </c>
      <c r="E30" s="646">
        <f>E59</f>
        <v>46017</v>
      </c>
      <c r="F30" s="629"/>
      <c r="G30" s="629"/>
      <c r="H30" s="629"/>
      <c r="I30" s="629"/>
    </row>
    <row r="31" spans="1:9" ht="16.5" thickBot="1" x14ac:dyDescent="0.3">
      <c r="A31" s="643" t="s">
        <v>19</v>
      </c>
      <c r="B31" s="646">
        <f>B30/B29</f>
        <v>5001.588235294118</v>
      </c>
      <c r="C31" s="646">
        <f>C30/C29</f>
        <v>2706.8823529411766</v>
      </c>
      <c r="D31" s="646">
        <f>D30/D29</f>
        <v>2706.8823529411766</v>
      </c>
      <c r="E31" s="646">
        <f>E30/E29</f>
        <v>2706.8823529411766</v>
      </c>
      <c r="F31" s="629"/>
      <c r="G31" s="629"/>
      <c r="H31" s="629"/>
      <c r="I31" s="629"/>
    </row>
    <row r="32" spans="1:9" ht="16.5" thickBot="1" x14ac:dyDescent="0.3">
      <c r="A32" s="643" t="s">
        <v>20</v>
      </c>
      <c r="B32" s="647" t="s">
        <v>21</v>
      </c>
      <c r="C32" s="648">
        <f>C29/B29-1</f>
        <v>0</v>
      </c>
      <c r="D32" s="648">
        <f t="shared" ref="D32:E34" si="0">D29/C29-1</f>
        <v>0</v>
      </c>
      <c r="E32" s="648">
        <f t="shared" si="0"/>
        <v>0</v>
      </c>
      <c r="F32" s="629"/>
      <c r="G32" s="935"/>
      <c r="H32" s="935"/>
      <c r="I32" s="935"/>
    </row>
    <row r="33" spans="1:11" ht="16.5" thickBot="1" x14ac:dyDescent="0.3">
      <c r="A33" s="643" t="s">
        <v>22</v>
      </c>
      <c r="B33" s="647" t="s">
        <v>21</v>
      </c>
      <c r="C33" s="648">
        <f>C30/B30-1</f>
        <v>-0.45879544144801065</v>
      </c>
      <c r="D33" s="648">
        <f t="shared" si="0"/>
        <v>0</v>
      </c>
      <c r="E33" s="648">
        <f t="shared" si="0"/>
        <v>0</v>
      </c>
      <c r="F33" s="629"/>
      <c r="G33" s="629"/>
      <c r="H33" s="629"/>
      <c r="I33" s="629"/>
    </row>
    <row r="34" spans="1:11" ht="16.5" thickBot="1" x14ac:dyDescent="0.3">
      <c r="A34" s="643" t="s">
        <v>23</v>
      </c>
      <c r="B34" s="647" t="s">
        <v>21</v>
      </c>
      <c r="C34" s="648">
        <f>C31/B31-1</f>
        <v>-0.45879544144801065</v>
      </c>
      <c r="D34" s="648">
        <f t="shared" si="0"/>
        <v>0</v>
      </c>
      <c r="E34" s="648">
        <f t="shared" si="0"/>
        <v>0</v>
      </c>
      <c r="F34" s="629"/>
      <c r="G34" s="629"/>
      <c r="H34" s="629"/>
      <c r="I34" s="629"/>
    </row>
    <row r="35" spans="1:11" ht="16.5" thickBot="1" x14ac:dyDescent="0.3">
      <c r="A35" s="1390" t="s">
        <v>1270</v>
      </c>
      <c r="B35" s="1391"/>
      <c r="C35" s="1391"/>
      <c r="D35" s="1391"/>
      <c r="E35" s="1392"/>
      <c r="F35" s="629"/>
      <c r="G35" s="629"/>
      <c r="H35" s="629"/>
      <c r="I35" s="629"/>
    </row>
    <row r="36" spans="1:11" ht="15.75" x14ac:dyDescent="0.25">
      <c r="A36" s="1562"/>
      <c r="B36" s="644">
        <v>2019</v>
      </c>
      <c r="C36" s="644">
        <v>2020</v>
      </c>
      <c r="D36" s="644">
        <v>2021</v>
      </c>
      <c r="E36" s="644">
        <v>2022</v>
      </c>
      <c r="F36" s="629"/>
      <c r="G36" s="629"/>
      <c r="H36" s="629"/>
      <c r="I36" s="936"/>
    </row>
    <row r="37" spans="1:11" ht="16.5" thickBot="1" x14ac:dyDescent="0.3">
      <c r="A37" s="1563"/>
      <c r="B37" s="645" t="s">
        <v>8</v>
      </c>
      <c r="C37" s="645" t="s">
        <v>9</v>
      </c>
      <c r="D37" s="645" t="s">
        <v>9</v>
      </c>
      <c r="E37" s="645" t="s">
        <v>9</v>
      </c>
      <c r="F37" s="629"/>
      <c r="G37" s="629"/>
      <c r="H37" s="629"/>
      <c r="I37" s="629"/>
    </row>
    <row r="38" spans="1:11" ht="16.5" thickBot="1" x14ac:dyDescent="0.3">
      <c r="A38" s="649" t="s">
        <v>24</v>
      </c>
      <c r="B38" s="537">
        <v>25313</v>
      </c>
      <c r="C38" s="537">
        <v>25963</v>
      </c>
      <c r="D38" s="537">
        <v>25963</v>
      </c>
      <c r="E38" s="537">
        <v>25963</v>
      </c>
      <c r="F38" s="629"/>
      <c r="G38" s="629"/>
      <c r="H38" s="935"/>
      <c r="I38" s="935"/>
      <c r="J38" s="935"/>
      <c r="K38" s="935"/>
    </row>
    <row r="39" spans="1:11" ht="16.5" thickBot="1" x14ac:dyDescent="0.3">
      <c r="A39" s="650" t="s">
        <v>296</v>
      </c>
      <c r="B39" s="537">
        <v>25313</v>
      </c>
      <c r="C39" s="537">
        <v>25963</v>
      </c>
      <c r="D39" s="537">
        <v>25963</v>
      </c>
      <c r="E39" s="537">
        <v>25963</v>
      </c>
      <c r="F39" s="629"/>
      <c r="G39" s="629"/>
      <c r="H39" s="629"/>
      <c r="I39" s="629"/>
    </row>
    <row r="40" spans="1:11" ht="16.5" thickBot="1" x14ac:dyDescent="0.3">
      <c r="A40" s="650" t="s">
        <v>297</v>
      </c>
      <c r="B40" s="539"/>
      <c r="C40" s="659"/>
      <c r="D40" s="659"/>
      <c r="E40" s="659"/>
      <c r="F40" s="629"/>
      <c r="G40" s="629"/>
      <c r="H40" s="629"/>
      <c r="I40" s="629"/>
    </row>
    <row r="41" spans="1:11" ht="16.5" thickBot="1" x14ac:dyDescent="0.3">
      <c r="A41" s="649" t="s">
        <v>25</v>
      </c>
      <c r="B41" s="537">
        <v>3714</v>
      </c>
      <c r="C41" s="537">
        <v>4054</v>
      </c>
      <c r="D41" s="537">
        <v>4054</v>
      </c>
      <c r="E41" s="537">
        <v>4054</v>
      </c>
      <c r="F41" s="629"/>
      <c r="G41" s="629"/>
      <c r="H41" s="629"/>
      <c r="I41" s="629"/>
    </row>
    <row r="42" spans="1:11" ht="16.5" thickBot="1" x14ac:dyDescent="0.3">
      <c r="A42" s="650" t="s">
        <v>296</v>
      </c>
      <c r="B42" s="537">
        <v>3714</v>
      </c>
      <c r="C42" s="537">
        <v>4054</v>
      </c>
      <c r="D42" s="537">
        <v>4054</v>
      </c>
      <c r="E42" s="537">
        <v>4054</v>
      </c>
      <c r="F42" s="629"/>
      <c r="G42" s="629"/>
      <c r="H42" s="629"/>
      <c r="I42" s="936"/>
    </row>
    <row r="43" spans="1:11" ht="16.5" thickBot="1" x14ac:dyDescent="0.3">
      <c r="A43" s="650" t="s">
        <v>297</v>
      </c>
      <c r="B43" s="539"/>
      <c r="C43" s="537"/>
      <c r="D43" s="537"/>
      <c r="E43" s="537"/>
      <c r="F43" s="629"/>
      <c r="G43" s="629"/>
      <c r="H43" s="629"/>
      <c r="I43" s="629"/>
    </row>
    <row r="44" spans="1:11" ht="16.5" thickBot="1" x14ac:dyDescent="0.3">
      <c r="A44" s="649" t="s">
        <v>26</v>
      </c>
      <c r="B44" s="539">
        <v>16000</v>
      </c>
      <c r="C44" s="539">
        <v>16000</v>
      </c>
      <c r="D44" s="539">
        <v>16000</v>
      </c>
      <c r="E44" s="539">
        <v>16000</v>
      </c>
      <c r="F44" s="629"/>
      <c r="G44" s="629"/>
      <c r="H44" s="629"/>
      <c r="I44" s="629"/>
    </row>
    <row r="45" spans="1:11" ht="16.5" thickBot="1" x14ac:dyDescent="0.3">
      <c r="A45" s="650" t="s">
        <v>296</v>
      </c>
      <c r="B45" s="539">
        <v>16000</v>
      </c>
      <c r="C45" s="539">
        <v>16000</v>
      </c>
      <c r="D45" s="539">
        <v>16000</v>
      </c>
      <c r="E45" s="539">
        <v>16000</v>
      </c>
      <c r="F45" s="629"/>
      <c r="G45" s="629"/>
      <c r="H45" s="629"/>
      <c r="I45" s="629"/>
    </row>
    <row r="46" spans="1:11" ht="16.5" thickBot="1" x14ac:dyDescent="0.3">
      <c r="A46" s="650" t="s">
        <v>297</v>
      </c>
      <c r="B46" s="539"/>
      <c r="C46" s="537"/>
      <c r="D46" s="537"/>
      <c r="E46" s="537"/>
      <c r="F46" s="629"/>
      <c r="G46" s="629"/>
      <c r="H46" s="629"/>
      <c r="I46" s="629"/>
    </row>
    <row r="47" spans="1:11" ht="16.5" thickBot="1" x14ac:dyDescent="0.3">
      <c r="A47" s="649" t="s">
        <v>27</v>
      </c>
      <c r="B47" s="539"/>
      <c r="C47" s="537"/>
      <c r="D47" s="537"/>
      <c r="E47" s="537"/>
      <c r="F47" s="629"/>
      <c r="G47" s="629"/>
      <c r="H47" s="629"/>
      <c r="I47" s="629"/>
    </row>
    <row r="48" spans="1:11" ht="16.5" thickBot="1" x14ac:dyDescent="0.3">
      <c r="A48" s="650" t="s">
        <v>296</v>
      </c>
      <c r="B48" s="539"/>
      <c r="C48" s="537"/>
      <c r="D48" s="537"/>
      <c r="E48" s="537"/>
      <c r="F48" s="629"/>
      <c r="G48" s="629"/>
      <c r="H48" s="935"/>
      <c r="I48" s="629"/>
    </row>
    <row r="49" spans="1:9" ht="16.5" thickBot="1" x14ac:dyDescent="0.3">
      <c r="A49" s="650" t="s">
        <v>297</v>
      </c>
      <c r="B49" s="539"/>
      <c r="C49" s="537"/>
      <c r="D49" s="537"/>
      <c r="E49" s="537"/>
      <c r="F49" s="629"/>
      <c r="G49" s="629"/>
      <c r="H49" s="629"/>
      <c r="I49" s="629"/>
    </row>
    <row r="50" spans="1:9" ht="16.5" thickBot="1" x14ac:dyDescent="0.3">
      <c r="A50" s="649" t="s">
        <v>28</v>
      </c>
      <c r="B50" s="539"/>
      <c r="C50" s="537"/>
      <c r="D50" s="537"/>
      <c r="E50" s="537"/>
      <c r="F50" s="629"/>
      <c r="G50" s="629"/>
      <c r="H50" s="629"/>
      <c r="I50" s="629"/>
    </row>
    <row r="51" spans="1:9" ht="16.5" thickBot="1" x14ac:dyDescent="0.3">
      <c r="A51" s="650" t="s">
        <v>296</v>
      </c>
      <c r="B51" s="539"/>
      <c r="C51" s="537"/>
      <c r="D51" s="537"/>
      <c r="E51" s="537"/>
      <c r="F51" s="629"/>
      <c r="G51" s="629"/>
      <c r="H51" s="629"/>
      <c r="I51" s="629"/>
    </row>
    <row r="52" spans="1:9" ht="16.5" thickBot="1" x14ac:dyDescent="0.3">
      <c r="A52" s="650" t="s">
        <v>297</v>
      </c>
      <c r="B52" s="539"/>
      <c r="C52" s="537"/>
      <c r="D52" s="537"/>
      <c r="E52" s="537"/>
      <c r="F52" s="629"/>
      <c r="G52" s="629"/>
      <c r="H52" s="629"/>
      <c r="I52" s="629"/>
    </row>
    <row r="53" spans="1:9" ht="16.5" thickBot="1" x14ac:dyDescent="0.3">
      <c r="A53" s="649" t="s">
        <v>29</v>
      </c>
      <c r="B53" s="539"/>
      <c r="C53" s="537"/>
      <c r="D53" s="537"/>
      <c r="E53" s="537"/>
      <c r="F53" s="629"/>
      <c r="G53" s="629"/>
      <c r="H53" s="629"/>
      <c r="I53" s="629"/>
    </row>
    <row r="54" spans="1:9" ht="16.5" thickBot="1" x14ac:dyDescent="0.3">
      <c r="A54" s="650" t="s">
        <v>296</v>
      </c>
      <c r="B54" s="539"/>
      <c r="C54" s="537"/>
      <c r="D54" s="537"/>
      <c r="E54" s="537"/>
      <c r="F54" s="629"/>
      <c r="G54" s="629"/>
      <c r="H54" s="629"/>
      <c r="I54" s="629"/>
    </row>
    <row r="55" spans="1:9" ht="16.5" thickBot="1" x14ac:dyDescent="0.3">
      <c r="A55" s="650" t="s">
        <v>297</v>
      </c>
      <c r="B55" s="539"/>
      <c r="C55" s="537"/>
      <c r="D55" s="537"/>
      <c r="E55" s="537"/>
      <c r="F55" s="629"/>
      <c r="G55" s="629"/>
      <c r="H55" s="629"/>
      <c r="I55" s="629"/>
    </row>
    <row r="56" spans="1:9" ht="16.5" thickBot="1" x14ac:dyDescent="0.3">
      <c r="A56" s="649" t="s">
        <v>30</v>
      </c>
      <c r="B56" s="1227">
        <v>40000</v>
      </c>
      <c r="C56" s="537">
        <v>0</v>
      </c>
      <c r="D56" s="537">
        <f>C56*1.03*0.99</f>
        <v>0</v>
      </c>
      <c r="E56" s="537">
        <f>D56*1.03*0.99</f>
        <v>0</v>
      </c>
      <c r="F56" s="629"/>
      <c r="G56" s="629"/>
      <c r="H56" s="937"/>
      <c r="I56" s="629"/>
    </row>
    <row r="57" spans="1:9" ht="16.5" thickBot="1" x14ac:dyDescent="0.3">
      <c r="A57" s="650" t="s">
        <v>296</v>
      </c>
      <c r="B57" s="539">
        <v>40000</v>
      </c>
      <c r="C57" s="653"/>
      <c r="D57" s="653"/>
      <c r="E57" s="653"/>
      <c r="F57" s="629"/>
      <c r="G57" s="629"/>
      <c r="H57" s="629"/>
      <c r="I57" s="629"/>
    </row>
    <row r="58" spans="1:9" ht="16.5" thickBot="1" x14ac:dyDescent="0.3">
      <c r="A58" s="650" t="s">
        <v>297</v>
      </c>
      <c r="B58" s="539"/>
      <c r="C58" s="654"/>
      <c r="D58" s="653"/>
      <c r="E58" s="653"/>
      <c r="F58" s="629"/>
      <c r="G58" s="629"/>
      <c r="H58" s="629"/>
      <c r="I58" s="629"/>
    </row>
    <row r="59" spans="1:9" ht="16.5" thickBot="1" x14ac:dyDescent="0.3">
      <c r="A59" s="655" t="s">
        <v>31</v>
      </c>
      <c r="B59" s="539">
        <f>B56+B53+B50+B47+B44+B41+B38</f>
        <v>85027</v>
      </c>
      <c r="C59" s="539">
        <f>C56+C53+C50+C47+C44+C41+C38</f>
        <v>46017</v>
      </c>
      <c r="D59" s="539">
        <f>D56+D53+D50+D47+D44+D41+D38</f>
        <v>46017</v>
      </c>
      <c r="E59" s="539">
        <f>E56+E53+E50+E47+E44+E41+E38</f>
        <v>46017</v>
      </c>
      <c r="F59" s="629"/>
      <c r="G59" s="629"/>
      <c r="H59" s="629"/>
      <c r="I59" s="629"/>
    </row>
    <row r="60" spans="1:9" ht="16.5" thickBot="1" x14ac:dyDescent="0.3">
      <c r="A60" s="656" t="s">
        <v>32</v>
      </c>
      <c r="B60" s="657">
        <f>IF(B59-B30=0,0,"Error")</f>
        <v>0</v>
      </c>
      <c r="C60" s="657">
        <f>IF(C59-C30=0,0,"Error")</f>
        <v>0</v>
      </c>
      <c r="D60" s="657">
        <f>IF(D59-D30=0,0,"Error")</f>
        <v>0</v>
      </c>
      <c r="E60" s="657">
        <f>IF(E59-E30=0,0,"Error")</f>
        <v>0</v>
      </c>
      <c r="F60" s="629"/>
      <c r="G60" s="629"/>
      <c r="H60" s="629"/>
      <c r="I60" s="629"/>
    </row>
    <row r="61" spans="1:9" ht="16.5" hidden="1" thickBot="1" x14ac:dyDescent="0.3">
      <c r="A61" s="658" t="s">
        <v>1271</v>
      </c>
      <c r="B61" s="1579"/>
      <c r="C61" s="1560"/>
      <c r="D61" s="1560"/>
      <c r="E61" s="1561"/>
      <c r="F61" s="629"/>
      <c r="G61" s="629"/>
      <c r="H61" s="629"/>
      <c r="I61" s="629"/>
    </row>
    <row r="62" spans="1:9" ht="16.5" hidden="1" thickBot="1" x14ac:dyDescent="0.3">
      <c r="A62" s="643" t="s">
        <v>15</v>
      </c>
      <c r="B62" s="1567"/>
      <c r="C62" s="1568"/>
      <c r="D62" s="1568"/>
      <c r="E62" s="1569"/>
      <c r="F62" s="629"/>
      <c r="G62" s="629"/>
      <c r="H62" s="629"/>
      <c r="I62" s="629"/>
    </row>
    <row r="63" spans="1:9" ht="16.5" hidden="1" thickBot="1" x14ac:dyDescent="0.3">
      <c r="A63" s="643" t="s">
        <v>16</v>
      </c>
      <c r="B63" s="1578"/>
      <c r="C63" s="1573"/>
      <c r="D63" s="1573"/>
      <c r="E63" s="1574"/>
      <c r="F63" s="629"/>
      <c r="G63" s="629"/>
      <c r="H63" s="629"/>
      <c r="I63" s="629"/>
    </row>
    <row r="64" spans="1:9" ht="15.75" hidden="1" x14ac:dyDescent="0.25">
      <c r="A64" s="1562"/>
      <c r="B64" s="644">
        <v>2019</v>
      </c>
      <c r="C64" s="644">
        <v>2020</v>
      </c>
      <c r="D64" s="644">
        <v>2021</v>
      </c>
      <c r="E64" s="644">
        <v>2022</v>
      </c>
      <c r="F64" s="629"/>
      <c r="G64" s="629"/>
      <c r="H64" s="629"/>
      <c r="I64" s="629"/>
    </row>
    <row r="65" spans="1:9" ht="16.5" hidden="1" thickBot="1" x14ac:dyDescent="0.3">
      <c r="A65" s="1563"/>
      <c r="B65" s="645" t="s">
        <v>8</v>
      </c>
      <c r="C65" s="645" t="s">
        <v>9</v>
      </c>
      <c r="D65" s="645" t="s">
        <v>9</v>
      </c>
      <c r="E65" s="645" t="s">
        <v>9</v>
      </c>
      <c r="F65" s="629"/>
      <c r="G65" s="629"/>
      <c r="H65" s="629"/>
      <c r="I65" s="629"/>
    </row>
    <row r="66" spans="1:9" ht="16.5" hidden="1" thickBot="1" x14ac:dyDescent="0.3">
      <c r="A66" s="643" t="s">
        <v>17</v>
      </c>
      <c r="B66" s="643"/>
      <c r="C66" s="643"/>
      <c r="D66" s="643"/>
      <c r="E66" s="643"/>
      <c r="F66" s="629"/>
      <c r="G66" s="629"/>
      <c r="H66" s="629"/>
      <c r="I66" s="629"/>
    </row>
    <row r="67" spans="1:9" ht="16.5" hidden="1" thickBot="1" x14ac:dyDescent="0.3">
      <c r="A67" s="643" t="s">
        <v>18</v>
      </c>
      <c r="B67" s="646">
        <f>B96</f>
        <v>0</v>
      </c>
      <c r="C67" s="646">
        <f>C96</f>
        <v>0</v>
      </c>
      <c r="D67" s="646">
        <f>D96</f>
        <v>0</v>
      </c>
      <c r="E67" s="646">
        <f>E96</f>
        <v>0</v>
      </c>
      <c r="F67" s="629"/>
      <c r="G67" s="629"/>
      <c r="H67" s="629"/>
      <c r="I67" s="629"/>
    </row>
    <row r="68" spans="1:9" ht="16.5" hidden="1" thickBot="1" x14ac:dyDescent="0.3">
      <c r="A68" s="643" t="s">
        <v>19</v>
      </c>
      <c r="B68" s="646"/>
      <c r="C68" s="646"/>
      <c r="D68" s="646"/>
      <c r="E68" s="646"/>
      <c r="F68" s="629"/>
      <c r="G68" s="629"/>
      <c r="H68" s="629"/>
      <c r="I68" s="629"/>
    </row>
    <row r="69" spans="1:9" ht="16.5" hidden="1" thickBot="1" x14ac:dyDescent="0.3">
      <c r="A69" s="643" t="s">
        <v>20</v>
      </c>
      <c r="B69" s="647"/>
      <c r="C69" s="648"/>
      <c r="D69" s="648"/>
      <c r="E69" s="648"/>
      <c r="F69" s="629"/>
      <c r="G69" s="629"/>
      <c r="H69" s="629"/>
      <c r="I69" s="629"/>
    </row>
    <row r="70" spans="1:9" ht="16.5" hidden="1" thickBot="1" x14ac:dyDescent="0.3">
      <c r="A70" s="643" t="s">
        <v>22</v>
      </c>
      <c r="B70" s="647"/>
      <c r="C70" s="648"/>
      <c r="D70" s="648"/>
      <c r="E70" s="648"/>
      <c r="F70" s="629"/>
      <c r="G70" s="629"/>
      <c r="H70" s="629"/>
      <c r="I70" s="629"/>
    </row>
    <row r="71" spans="1:9" ht="16.5" hidden="1" thickBot="1" x14ac:dyDescent="0.3">
      <c r="A71" s="643" t="s">
        <v>23</v>
      </c>
      <c r="B71" s="647"/>
      <c r="C71" s="648"/>
      <c r="D71" s="648"/>
      <c r="E71" s="648"/>
      <c r="F71" s="629"/>
      <c r="G71" s="629"/>
      <c r="H71" s="629"/>
      <c r="I71" s="629"/>
    </row>
    <row r="72" spans="1:9" ht="16.5" hidden="1" thickBot="1" x14ac:dyDescent="0.3">
      <c r="A72" s="1390" t="s">
        <v>1272</v>
      </c>
      <c r="B72" s="1391"/>
      <c r="C72" s="1391"/>
      <c r="D72" s="1391"/>
      <c r="E72" s="1392"/>
      <c r="F72" s="629"/>
      <c r="G72" s="629"/>
      <c r="H72" s="629"/>
      <c r="I72" s="629"/>
    </row>
    <row r="73" spans="1:9" ht="15.75" hidden="1" x14ac:dyDescent="0.25">
      <c r="A73" s="1562"/>
      <c r="B73" s="644">
        <v>2019</v>
      </c>
      <c r="C73" s="644">
        <v>2020</v>
      </c>
      <c r="D73" s="644">
        <v>2021</v>
      </c>
      <c r="E73" s="644">
        <v>2022</v>
      </c>
      <c r="F73" s="629"/>
      <c r="G73" s="629"/>
      <c r="H73" s="629"/>
      <c r="I73" s="629"/>
    </row>
    <row r="74" spans="1:9" ht="16.5" hidden="1" thickBot="1" x14ac:dyDescent="0.3">
      <c r="A74" s="1563"/>
      <c r="B74" s="645" t="s">
        <v>8</v>
      </c>
      <c r="C74" s="645" t="s">
        <v>9</v>
      </c>
      <c r="D74" s="645" t="s">
        <v>9</v>
      </c>
      <c r="E74" s="645" t="s">
        <v>9</v>
      </c>
      <c r="F74" s="629"/>
      <c r="G74" s="629"/>
      <c r="H74" s="629"/>
      <c r="I74" s="629"/>
    </row>
    <row r="75" spans="1:9" ht="16.5" hidden="1" thickBot="1" x14ac:dyDescent="0.3">
      <c r="A75" s="649" t="s">
        <v>24</v>
      </c>
      <c r="B75" s="537"/>
      <c r="C75" s="537"/>
      <c r="D75" s="537"/>
      <c r="E75" s="537"/>
      <c r="F75" s="629"/>
      <c r="G75" s="629"/>
      <c r="H75" s="629"/>
      <c r="I75" s="629"/>
    </row>
    <row r="76" spans="1:9" ht="16.5" hidden="1" thickBot="1" x14ac:dyDescent="0.3">
      <c r="A76" s="650" t="s">
        <v>296</v>
      </c>
      <c r="B76" s="539"/>
      <c r="C76" s="659"/>
      <c r="D76" s="659"/>
      <c r="E76" s="659"/>
      <c r="F76" s="629"/>
      <c r="G76" s="629"/>
      <c r="H76" s="629"/>
      <c r="I76" s="629"/>
    </row>
    <row r="77" spans="1:9" ht="16.5" hidden="1" thickBot="1" x14ac:dyDescent="0.3">
      <c r="A77" s="650" t="s">
        <v>297</v>
      </c>
      <c r="B77" s="539"/>
      <c r="C77" s="659"/>
      <c r="D77" s="659"/>
      <c r="E77" s="659"/>
      <c r="F77" s="629"/>
      <c r="G77" s="629"/>
      <c r="H77" s="629"/>
      <c r="I77" s="629"/>
    </row>
    <row r="78" spans="1:9" ht="16.5" hidden="1" thickBot="1" x14ac:dyDescent="0.3">
      <c r="A78" s="649" t="s">
        <v>25</v>
      </c>
      <c r="B78" s="537"/>
      <c r="C78" s="537"/>
      <c r="D78" s="537"/>
      <c r="E78" s="537"/>
      <c r="F78" s="629"/>
      <c r="G78" s="629"/>
      <c r="H78" s="629"/>
      <c r="I78" s="629"/>
    </row>
    <row r="79" spans="1:9" ht="16.5" hidden="1" thickBot="1" x14ac:dyDescent="0.3">
      <c r="A79" s="650" t="s">
        <v>296</v>
      </c>
      <c r="B79" s="539"/>
      <c r="C79" s="537"/>
      <c r="D79" s="537"/>
      <c r="E79" s="537"/>
      <c r="F79" s="629"/>
      <c r="G79" s="629"/>
      <c r="H79" s="629"/>
      <c r="I79" s="629"/>
    </row>
    <row r="80" spans="1:9" ht="16.5" hidden="1" thickBot="1" x14ac:dyDescent="0.3">
      <c r="A80" s="650" t="s">
        <v>297</v>
      </c>
      <c r="B80" s="539"/>
      <c r="C80" s="537"/>
      <c r="D80" s="537"/>
      <c r="E80" s="537"/>
      <c r="F80" s="629"/>
      <c r="G80" s="629"/>
      <c r="H80" s="629"/>
      <c r="I80" s="629"/>
    </row>
    <row r="81" spans="1:9" ht="16.5" hidden="1" thickBot="1" x14ac:dyDescent="0.3">
      <c r="A81" s="649" t="s">
        <v>26</v>
      </c>
      <c r="B81" s="539">
        <v>0</v>
      </c>
      <c r="C81" s="537">
        <v>0</v>
      </c>
      <c r="D81" s="537">
        <v>0</v>
      </c>
      <c r="E81" s="537">
        <v>0</v>
      </c>
      <c r="F81" s="629"/>
      <c r="G81" s="629"/>
      <c r="H81" s="629"/>
      <c r="I81" s="629"/>
    </row>
    <row r="82" spans="1:9" ht="16.5" hidden="1" thickBot="1" x14ac:dyDescent="0.3">
      <c r="A82" s="650" t="s">
        <v>296</v>
      </c>
      <c r="B82" s="539"/>
      <c r="C82" s="537"/>
      <c r="D82" s="537"/>
      <c r="E82" s="537"/>
      <c r="F82" s="629"/>
      <c r="G82" s="629"/>
      <c r="H82" s="629"/>
      <c r="I82" s="629"/>
    </row>
    <row r="83" spans="1:9" ht="16.5" hidden="1" thickBot="1" x14ac:dyDescent="0.3">
      <c r="A83" s="650" t="s">
        <v>297</v>
      </c>
      <c r="B83" s="539"/>
      <c r="C83" s="537"/>
      <c r="D83" s="537"/>
      <c r="E83" s="537"/>
      <c r="F83" s="629"/>
      <c r="G83" s="629"/>
      <c r="H83" s="629"/>
      <c r="I83" s="629"/>
    </row>
    <row r="84" spans="1:9" ht="16.5" hidden="1" thickBot="1" x14ac:dyDescent="0.3">
      <c r="A84" s="649" t="s">
        <v>27</v>
      </c>
      <c r="B84" s="539"/>
      <c r="C84" s="537"/>
      <c r="D84" s="537"/>
      <c r="E84" s="537"/>
      <c r="F84" s="629"/>
      <c r="G84" s="629"/>
      <c r="H84" s="629"/>
      <c r="I84" s="629"/>
    </row>
    <row r="85" spans="1:9" ht="16.5" hidden="1" thickBot="1" x14ac:dyDescent="0.3">
      <c r="A85" s="650" t="s">
        <v>296</v>
      </c>
      <c r="B85" s="539"/>
      <c r="C85" s="537"/>
      <c r="D85" s="537"/>
      <c r="E85" s="537"/>
      <c r="F85" s="629"/>
      <c r="G85" s="629"/>
      <c r="H85" s="629"/>
      <c r="I85" s="629"/>
    </row>
    <row r="86" spans="1:9" ht="16.5" hidden="1" thickBot="1" x14ac:dyDescent="0.3">
      <c r="A86" s="650" t="s">
        <v>297</v>
      </c>
      <c r="B86" s="539"/>
      <c r="C86" s="537"/>
      <c r="D86" s="537"/>
      <c r="E86" s="537"/>
      <c r="F86" s="629"/>
      <c r="G86" s="629"/>
      <c r="H86" s="629"/>
      <c r="I86" s="629"/>
    </row>
    <row r="87" spans="1:9" ht="16.5" hidden="1" thickBot="1" x14ac:dyDescent="0.3">
      <c r="A87" s="649" t="s">
        <v>28</v>
      </c>
      <c r="B87" s="539"/>
      <c r="C87" s="537"/>
      <c r="D87" s="537"/>
      <c r="E87" s="537"/>
      <c r="F87" s="629"/>
      <c r="G87" s="629"/>
      <c r="H87" s="629"/>
      <c r="I87" s="629"/>
    </row>
    <row r="88" spans="1:9" ht="16.5" hidden="1" thickBot="1" x14ac:dyDescent="0.3">
      <c r="A88" s="650" t="s">
        <v>296</v>
      </c>
      <c r="B88" s="539"/>
      <c r="C88" s="537"/>
      <c r="D88" s="537"/>
      <c r="E88" s="537"/>
      <c r="F88" s="629"/>
      <c r="G88" s="629"/>
      <c r="H88" s="629"/>
      <c r="I88" s="629"/>
    </row>
    <row r="89" spans="1:9" ht="16.5" hidden="1" thickBot="1" x14ac:dyDescent="0.3">
      <c r="A89" s="650" t="s">
        <v>297</v>
      </c>
      <c r="B89" s="539"/>
      <c r="C89" s="537"/>
      <c r="D89" s="537"/>
      <c r="E89" s="537"/>
      <c r="F89" s="629"/>
      <c r="G89" s="629"/>
      <c r="H89" s="629"/>
      <c r="I89" s="629"/>
    </row>
    <row r="90" spans="1:9" ht="16.5" hidden="1" thickBot="1" x14ac:dyDescent="0.3">
      <c r="A90" s="649" t="s">
        <v>29</v>
      </c>
      <c r="B90" s="539"/>
      <c r="C90" s="537"/>
      <c r="D90" s="537"/>
      <c r="E90" s="537"/>
      <c r="F90" s="629"/>
      <c r="G90" s="629"/>
      <c r="H90" s="629"/>
      <c r="I90" s="629"/>
    </row>
    <row r="91" spans="1:9" ht="16.5" hidden="1" thickBot="1" x14ac:dyDescent="0.3">
      <c r="A91" s="650" t="s">
        <v>296</v>
      </c>
      <c r="B91" s="539"/>
      <c r="C91" s="537"/>
      <c r="D91" s="537"/>
      <c r="E91" s="537"/>
      <c r="F91" s="629"/>
      <c r="G91" s="629"/>
      <c r="H91" s="629"/>
      <c r="I91" s="629"/>
    </row>
    <row r="92" spans="1:9" ht="16.5" hidden="1" thickBot="1" x14ac:dyDescent="0.3">
      <c r="A92" s="650" t="s">
        <v>297</v>
      </c>
      <c r="B92" s="539"/>
      <c r="C92" s="537"/>
      <c r="D92" s="537"/>
      <c r="E92" s="537"/>
      <c r="F92" s="629"/>
      <c r="G92" s="629"/>
      <c r="H92" s="629"/>
      <c r="I92" s="629"/>
    </row>
    <row r="93" spans="1:9" ht="16.5" hidden="1" thickBot="1" x14ac:dyDescent="0.3">
      <c r="A93" s="649" t="s">
        <v>30</v>
      </c>
      <c r="B93" s="539"/>
      <c r="C93" s="537"/>
      <c r="D93" s="537"/>
      <c r="E93" s="537"/>
      <c r="F93" s="629"/>
      <c r="G93" s="629"/>
      <c r="H93" s="629"/>
      <c r="I93" s="629"/>
    </row>
    <row r="94" spans="1:9" ht="16.5" hidden="1" thickBot="1" x14ac:dyDescent="0.3">
      <c r="A94" s="650" t="s">
        <v>296</v>
      </c>
      <c r="B94" s="539"/>
      <c r="C94" s="537"/>
      <c r="D94" s="537"/>
      <c r="E94" s="537"/>
      <c r="F94" s="629"/>
      <c r="G94" s="629"/>
      <c r="H94" s="629"/>
      <c r="I94" s="629"/>
    </row>
    <row r="95" spans="1:9" ht="16.5" hidden="1" thickBot="1" x14ac:dyDescent="0.3">
      <c r="A95" s="650" t="s">
        <v>297</v>
      </c>
      <c r="B95" s="539"/>
      <c r="C95" s="537"/>
      <c r="D95" s="537"/>
      <c r="E95" s="537"/>
      <c r="F95" s="629"/>
      <c r="G95" s="629"/>
      <c r="H95" s="629"/>
      <c r="I95" s="629"/>
    </row>
    <row r="96" spans="1:9" ht="16.5" hidden="1" thickBot="1" x14ac:dyDescent="0.3">
      <c r="A96" s="660" t="s">
        <v>53</v>
      </c>
      <c r="B96" s="539">
        <f>B93+B90+B87+B84+B81+B78+B75</f>
        <v>0</v>
      </c>
      <c r="C96" s="539">
        <f>C93+C90+C87+C84+C81+C78+C75</f>
        <v>0</v>
      </c>
      <c r="D96" s="539">
        <f>D93+D90+D87+D84+D81+D78+D75</f>
        <v>0</v>
      </c>
      <c r="E96" s="539">
        <f>E93+E90+E87+E84+E81+E78+E75</f>
        <v>0</v>
      </c>
      <c r="F96" s="629"/>
      <c r="G96" s="629"/>
      <c r="H96" s="629"/>
      <c r="I96" s="629"/>
    </row>
    <row r="97" spans="1:9" ht="16.5" hidden="1" thickBot="1" x14ac:dyDescent="0.3">
      <c r="A97" s="656" t="s">
        <v>32</v>
      </c>
      <c r="B97" s="657">
        <f>IF(B96-B67=0,0,"Error")</f>
        <v>0</v>
      </c>
      <c r="C97" s="657">
        <f>IF(C96-C67=0,0,"Error")</f>
        <v>0</v>
      </c>
      <c r="D97" s="657">
        <f>IF(D96-D67=0,0,"Error")</f>
        <v>0</v>
      </c>
      <c r="E97" s="657">
        <f>IF(E96-E67=0,0,"Error")</f>
        <v>0</v>
      </c>
      <c r="F97" s="629"/>
      <c r="G97" s="629"/>
      <c r="H97" s="629"/>
      <c r="I97" s="629"/>
    </row>
    <row r="98" spans="1:9" ht="16.5" hidden="1" thickBot="1" x14ac:dyDescent="0.3">
      <c r="A98" s="658" t="s">
        <v>1273</v>
      </c>
      <c r="B98" s="1579"/>
      <c r="C98" s="1560"/>
      <c r="D98" s="1560"/>
      <c r="E98" s="1561"/>
      <c r="F98" s="629"/>
      <c r="G98" s="629"/>
      <c r="H98" s="629"/>
      <c r="I98" s="629"/>
    </row>
    <row r="99" spans="1:9" ht="16.5" hidden="1" thickBot="1" x14ac:dyDescent="0.3">
      <c r="A99" s="643" t="s">
        <v>15</v>
      </c>
      <c r="B99" s="1567"/>
      <c r="C99" s="1568"/>
      <c r="D99" s="1568"/>
      <c r="E99" s="1569"/>
      <c r="F99" s="629"/>
      <c r="G99" s="629"/>
      <c r="H99" s="629"/>
      <c r="I99" s="629"/>
    </row>
    <row r="100" spans="1:9" ht="16.5" hidden="1" thickBot="1" x14ac:dyDescent="0.3">
      <c r="A100" s="643" t="s">
        <v>16</v>
      </c>
      <c r="B100" s="1578"/>
      <c r="C100" s="1573"/>
      <c r="D100" s="1573"/>
      <c r="E100" s="1574"/>
      <c r="F100" s="629"/>
      <c r="G100" s="629"/>
      <c r="H100" s="629"/>
      <c r="I100" s="629"/>
    </row>
    <row r="101" spans="1:9" ht="15.75" hidden="1" x14ac:dyDescent="0.25">
      <c r="A101" s="1562"/>
      <c r="B101" s="644">
        <v>2019</v>
      </c>
      <c r="C101" s="644">
        <v>2020</v>
      </c>
      <c r="D101" s="644">
        <v>2021</v>
      </c>
      <c r="E101" s="644">
        <v>2022</v>
      </c>
      <c r="F101" s="629"/>
      <c r="G101" s="629"/>
      <c r="H101" s="629"/>
      <c r="I101" s="629"/>
    </row>
    <row r="102" spans="1:9" ht="16.5" hidden="1" thickBot="1" x14ac:dyDescent="0.3">
      <c r="A102" s="1563"/>
      <c r="B102" s="645" t="s">
        <v>8</v>
      </c>
      <c r="C102" s="645" t="s">
        <v>9</v>
      </c>
      <c r="D102" s="645" t="s">
        <v>9</v>
      </c>
      <c r="E102" s="645" t="s">
        <v>9</v>
      </c>
      <c r="F102" s="629"/>
      <c r="G102" s="629"/>
      <c r="H102" s="629"/>
      <c r="I102" s="629"/>
    </row>
    <row r="103" spans="1:9" ht="16.5" hidden="1" thickBot="1" x14ac:dyDescent="0.3">
      <c r="A103" s="643" t="s">
        <v>17</v>
      </c>
      <c r="B103" s="661"/>
      <c r="C103" s="661"/>
      <c r="D103" s="661"/>
      <c r="E103" s="661"/>
      <c r="F103" s="629"/>
      <c r="G103" s="629"/>
      <c r="H103" s="629"/>
      <c r="I103" s="629"/>
    </row>
    <row r="104" spans="1:9" ht="16.5" hidden="1" thickBot="1" x14ac:dyDescent="0.3">
      <c r="A104" s="643" t="s">
        <v>18</v>
      </c>
      <c r="B104" s="646">
        <f>B133</f>
        <v>0</v>
      </c>
      <c r="C104" s="646">
        <f>C133</f>
        <v>0</v>
      </c>
      <c r="D104" s="646">
        <f>D133</f>
        <v>0</v>
      </c>
      <c r="E104" s="646">
        <f>E133</f>
        <v>0</v>
      </c>
      <c r="F104" s="629"/>
      <c r="G104" s="629"/>
      <c r="H104" s="629"/>
      <c r="I104" s="629"/>
    </row>
    <row r="105" spans="1:9" ht="16.5" hidden="1" thickBot="1" x14ac:dyDescent="0.3">
      <c r="A105" s="643" t="s">
        <v>19</v>
      </c>
      <c r="B105" s="646"/>
      <c r="C105" s="646"/>
      <c r="D105" s="646"/>
      <c r="E105" s="646"/>
      <c r="F105" s="629"/>
      <c r="G105" s="629"/>
      <c r="H105" s="629"/>
      <c r="I105" s="629"/>
    </row>
    <row r="106" spans="1:9" ht="16.5" hidden="1" thickBot="1" x14ac:dyDescent="0.3">
      <c r="A106" s="643" t="s">
        <v>20</v>
      </c>
      <c r="B106" s="647"/>
      <c r="C106" s="648"/>
      <c r="D106" s="648"/>
      <c r="E106" s="648"/>
      <c r="F106" s="629"/>
      <c r="G106" s="629"/>
      <c r="H106" s="629"/>
      <c r="I106" s="629"/>
    </row>
    <row r="107" spans="1:9" ht="16.5" hidden="1" thickBot="1" x14ac:dyDescent="0.3">
      <c r="A107" s="643" t="s">
        <v>22</v>
      </c>
      <c r="B107" s="647"/>
      <c r="C107" s="648"/>
      <c r="D107" s="648"/>
      <c r="E107" s="648"/>
      <c r="F107" s="629"/>
      <c r="G107" s="629"/>
      <c r="H107" s="629"/>
      <c r="I107" s="629"/>
    </row>
    <row r="108" spans="1:9" ht="16.5" hidden="1" thickBot="1" x14ac:dyDescent="0.3">
      <c r="A108" s="643" t="s">
        <v>23</v>
      </c>
      <c r="B108" s="647"/>
      <c r="C108" s="648"/>
      <c r="D108" s="648"/>
      <c r="E108" s="648"/>
      <c r="F108" s="629"/>
      <c r="G108" s="629"/>
      <c r="H108" s="629"/>
      <c r="I108" s="629"/>
    </row>
    <row r="109" spans="1:9" ht="16.5" hidden="1" thickBot="1" x14ac:dyDescent="0.3">
      <c r="A109" s="1390" t="s">
        <v>1272</v>
      </c>
      <c r="B109" s="1391"/>
      <c r="C109" s="1391"/>
      <c r="D109" s="1391"/>
      <c r="E109" s="1392"/>
      <c r="F109" s="629"/>
      <c r="G109" s="629"/>
      <c r="H109" s="629"/>
      <c r="I109" s="629"/>
    </row>
    <row r="110" spans="1:9" ht="15.75" hidden="1" x14ac:dyDescent="0.25">
      <c r="A110" s="1562"/>
      <c r="B110" s="644">
        <v>2019</v>
      </c>
      <c r="C110" s="644">
        <v>2020</v>
      </c>
      <c r="D110" s="644">
        <v>2021</v>
      </c>
      <c r="E110" s="644">
        <v>2022</v>
      </c>
      <c r="F110" s="629"/>
      <c r="G110" s="629"/>
      <c r="H110" s="629"/>
      <c r="I110" s="629"/>
    </row>
    <row r="111" spans="1:9" ht="23.25" hidden="1" customHeight="1" thickBot="1" x14ac:dyDescent="0.3">
      <c r="A111" s="1563"/>
      <c r="B111" s="645" t="s">
        <v>8</v>
      </c>
      <c r="C111" s="645" t="s">
        <v>9</v>
      </c>
      <c r="D111" s="645" t="s">
        <v>9</v>
      </c>
      <c r="E111" s="645" t="s">
        <v>9</v>
      </c>
      <c r="F111" s="629"/>
      <c r="G111" s="629"/>
      <c r="H111" s="629"/>
      <c r="I111" s="629"/>
    </row>
    <row r="112" spans="1:9" ht="16.5" hidden="1" thickBot="1" x14ac:dyDescent="0.3">
      <c r="A112" s="649" t="s">
        <v>24</v>
      </c>
      <c r="B112" s="537"/>
      <c r="C112" s="537"/>
      <c r="D112" s="537"/>
      <c r="E112" s="537"/>
      <c r="F112" s="629"/>
      <c r="G112" s="629"/>
      <c r="H112" s="629"/>
      <c r="I112" s="629"/>
    </row>
    <row r="113" spans="1:9" ht="16.5" hidden="1" thickBot="1" x14ac:dyDescent="0.3">
      <c r="A113" s="650" t="s">
        <v>296</v>
      </c>
      <c r="B113" s="539"/>
      <c r="C113" s="659"/>
      <c r="D113" s="659"/>
      <c r="E113" s="659"/>
      <c r="F113" s="629"/>
      <c r="G113" s="629"/>
      <c r="H113" s="629"/>
      <c r="I113" s="629"/>
    </row>
    <row r="114" spans="1:9" ht="16.5" hidden="1" thickBot="1" x14ac:dyDescent="0.3">
      <c r="A114" s="650" t="s">
        <v>297</v>
      </c>
      <c r="B114" s="539"/>
      <c r="C114" s="659"/>
      <c r="D114" s="659"/>
      <c r="E114" s="659"/>
      <c r="F114" s="629"/>
      <c r="G114" s="629"/>
      <c r="H114" s="629"/>
      <c r="I114" s="629"/>
    </row>
    <row r="115" spans="1:9" ht="16.5" hidden="1" thickBot="1" x14ac:dyDescent="0.3">
      <c r="A115" s="649" t="s">
        <v>25</v>
      </c>
      <c r="B115" s="537"/>
      <c r="C115" s="537"/>
      <c r="D115" s="537"/>
      <c r="E115" s="537"/>
      <c r="F115" s="629"/>
      <c r="G115" s="629"/>
      <c r="H115" s="629"/>
      <c r="I115" s="629"/>
    </row>
    <row r="116" spans="1:9" ht="16.5" hidden="1" thickBot="1" x14ac:dyDescent="0.3">
      <c r="A116" s="650" t="s">
        <v>296</v>
      </c>
      <c r="B116" s="539"/>
      <c r="C116" s="537"/>
      <c r="D116" s="537"/>
      <c r="E116" s="537"/>
      <c r="F116" s="629"/>
      <c r="G116" s="629"/>
      <c r="H116" s="629"/>
      <c r="I116" s="629"/>
    </row>
    <row r="117" spans="1:9" ht="16.5" hidden="1" thickBot="1" x14ac:dyDescent="0.3">
      <c r="A117" s="650" t="s">
        <v>297</v>
      </c>
      <c r="B117" s="539"/>
      <c r="C117" s="537"/>
      <c r="D117" s="537"/>
      <c r="E117" s="537"/>
      <c r="F117" s="629"/>
      <c r="G117" s="629"/>
      <c r="H117" s="629"/>
      <c r="I117" s="629"/>
    </row>
    <row r="118" spans="1:9" ht="16.5" hidden="1" thickBot="1" x14ac:dyDescent="0.3">
      <c r="A118" s="649" t="s">
        <v>26</v>
      </c>
      <c r="B118" s="662">
        <v>0</v>
      </c>
      <c r="C118" s="663">
        <v>0</v>
      </c>
      <c r="D118" s="663">
        <v>0</v>
      </c>
      <c r="E118" s="663">
        <v>0</v>
      </c>
      <c r="F118" s="629"/>
      <c r="G118" s="629"/>
      <c r="H118" s="629"/>
      <c r="I118" s="629"/>
    </row>
    <row r="119" spans="1:9" ht="16.5" hidden="1" thickBot="1" x14ac:dyDescent="0.3">
      <c r="A119" s="650" t="s">
        <v>296</v>
      </c>
      <c r="B119" s="539"/>
      <c r="C119" s="537"/>
      <c r="D119" s="537"/>
      <c r="E119" s="537"/>
      <c r="F119" s="629"/>
      <c r="G119" s="629"/>
      <c r="H119" s="629"/>
      <c r="I119" s="629"/>
    </row>
    <row r="120" spans="1:9" ht="16.5" hidden="1" thickBot="1" x14ac:dyDescent="0.3">
      <c r="A120" s="650" t="s">
        <v>297</v>
      </c>
      <c r="B120" s="539"/>
      <c r="C120" s="537"/>
      <c r="D120" s="537"/>
      <c r="E120" s="537"/>
      <c r="F120" s="629"/>
      <c r="G120" s="629"/>
      <c r="H120" s="629"/>
      <c r="I120" s="629"/>
    </row>
    <row r="121" spans="1:9" ht="16.5" hidden="1" thickBot="1" x14ac:dyDescent="0.3">
      <c r="A121" s="649" t="s">
        <v>27</v>
      </c>
      <c r="B121" s="539"/>
      <c r="C121" s="537"/>
      <c r="D121" s="537"/>
      <c r="E121" s="537"/>
      <c r="F121" s="629"/>
      <c r="G121" s="629"/>
      <c r="H121" s="629"/>
      <c r="I121" s="629"/>
    </row>
    <row r="122" spans="1:9" ht="16.5" hidden="1" thickBot="1" x14ac:dyDescent="0.3">
      <c r="A122" s="650" t="s">
        <v>296</v>
      </c>
      <c r="B122" s="539"/>
      <c r="C122" s="537"/>
      <c r="D122" s="537"/>
      <c r="E122" s="537"/>
      <c r="F122" s="629"/>
      <c r="G122" s="629"/>
      <c r="H122" s="629"/>
      <c r="I122" s="629"/>
    </row>
    <row r="123" spans="1:9" ht="16.5" hidden="1" thickBot="1" x14ac:dyDescent="0.3">
      <c r="A123" s="650" t="s">
        <v>297</v>
      </c>
      <c r="B123" s="539"/>
      <c r="C123" s="537"/>
      <c r="D123" s="537"/>
      <c r="E123" s="537"/>
      <c r="F123" s="629"/>
      <c r="G123" s="629"/>
      <c r="H123" s="629"/>
      <c r="I123" s="629"/>
    </row>
    <row r="124" spans="1:9" ht="16.5" hidden="1" thickBot="1" x14ac:dyDescent="0.3">
      <c r="A124" s="649" t="s">
        <v>28</v>
      </c>
      <c r="B124" s="539"/>
      <c r="C124" s="537"/>
      <c r="D124" s="537"/>
      <c r="E124" s="537"/>
      <c r="F124" s="629"/>
      <c r="G124" s="629"/>
      <c r="H124" s="629"/>
      <c r="I124" s="629"/>
    </row>
    <row r="125" spans="1:9" ht="16.5" hidden="1" thickBot="1" x14ac:dyDescent="0.3">
      <c r="A125" s="650" t="s">
        <v>296</v>
      </c>
      <c r="B125" s="539"/>
      <c r="C125" s="537"/>
      <c r="D125" s="537"/>
      <c r="E125" s="537"/>
      <c r="F125" s="629"/>
      <c r="G125" s="629"/>
      <c r="H125" s="629"/>
      <c r="I125" s="629"/>
    </row>
    <row r="126" spans="1:9" ht="16.5" hidden="1" thickBot="1" x14ac:dyDescent="0.3">
      <c r="A126" s="650" t="s">
        <v>297</v>
      </c>
      <c r="B126" s="539"/>
      <c r="C126" s="537"/>
      <c r="D126" s="537"/>
      <c r="E126" s="537"/>
      <c r="F126" s="629"/>
      <c r="G126" s="629"/>
      <c r="H126" s="629"/>
      <c r="I126" s="629"/>
    </row>
    <row r="127" spans="1:9" ht="16.5" hidden="1" thickBot="1" x14ac:dyDescent="0.3">
      <c r="A127" s="649" t="s">
        <v>29</v>
      </c>
      <c r="B127" s="539">
        <v>0</v>
      </c>
      <c r="C127" s="537">
        <v>0</v>
      </c>
      <c r="D127" s="537">
        <v>0</v>
      </c>
      <c r="E127" s="537">
        <v>0</v>
      </c>
      <c r="F127" s="629"/>
      <c r="G127" s="629"/>
      <c r="H127" s="629"/>
      <c r="I127" s="629"/>
    </row>
    <row r="128" spans="1:9" ht="16.5" hidden="1" thickBot="1" x14ac:dyDescent="0.3">
      <c r="A128" s="650" t="s">
        <v>296</v>
      </c>
      <c r="B128" s="539"/>
      <c r="C128" s="537"/>
      <c r="D128" s="537"/>
      <c r="E128" s="537"/>
      <c r="F128" s="629"/>
      <c r="G128" s="629"/>
      <c r="H128" s="629"/>
      <c r="I128" s="629"/>
    </row>
    <row r="129" spans="1:9" ht="16.5" hidden="1" thickBot="1" x14ac:dyDescent="0.3">
      <c r="A129" s="650" t="s">
        <v>297</v>
      </c>
      <c r="B129" s="539"/>
      <c r="C129" s="537"/>
      <c r="D129" s="537"/>
      <c r="E129" s="537"/>
      <c r="F129" s="629"/>
      <c r="G129" s="629"/>
      <c r="H129" s="629"/>
      <c r="I129" s="629"/>
    </row>
    <row r="130" spans="1:9" ht="16.5" hidden="1" thickBot="1" x14ac:dyDescent="0.3">
      <c r="A130" s="649" t="s">
        <v>30</v>
      </c>
      <c r="B130" s="539"/>
      <c r="C130" s="537"/>
      <c r="D130" s="537"/>
      <c r="E130" s="537"/>
      <c r="F130" s="629"/>
      <c r="G130" s="629"/>
      <c r="H130" s="629"/>
      <c r="I130" s="629"/>
    </row>
    <row r="131" spans="1:9" ht="16.5" hidden="1" thickBot="1" x14ac:dyDescent="0.3">
      <c r="A131" s="650" t="s">
        <v>296</v>
      </c>
      <c r="B131" s="539"/>
      <c r="C131" s="537"/>
      <c r="D131" s="537"/>
      <c r="E131" s="537"/>
      <c r="F131" s="629"/>
      <c r="G131" s="629"/>
      <c r="H131" s="629"/>
      <c r="I131" s="629"/>
    </row>
    <row r="132" spans="1:9" ht="16.5" hidden="1" thickBot="1" x14ac:dyDescent="0.3">
      <c r="A132" s="650" t="s">
        <v>297</v>
      </c>
      <c r="B132" s="539"/>
      <c r="C132" s="537"/>
      <c r="D132" s="537"/>
      <c r="E132" s="537"/>
      <c r="F132" s="629"/>
      <c r="G132" s="629"/>
      <c r="H132" s="629"/>
      <c r="I132" s="629"/>
    </row>
    <row r="133" spans="1:9" ht="16.5" hidden="1" thickBot="1" x14ac:dyDescent="0.3">
      <c r="A133" s="660" t="s">
        <v>53</v>
      </c>
      <c r="B133" s="539">
        <f>B130+B127+B124+B121+B118+B115+B112</f>
        <v>0</v>
      </c>
      <c r="C133" s="539">
        <f>C130+C127+C124+C121+C118+C115+C112</f>
        <v>0</v>
      </c>
      <c r="D133" s="539">
        <f>D130+D127+D124+D121+D118+D115+D112</f>
        <v>0</v>
      </c>
      <c r="E133" s="539">
        <f>E130+E127+E124+E121+E118+E115+E112</f>
        <v>0</v>
      </c>
      <c r="F133" s="629"/>
      <c r="G133" s="629"/>
      <c r="H133" s="629"/>
      <c r="I133" s="629"/>
    </row>
    <row r="134" spans="1:9" ht="16.5" hidden="1" thickBot="1" x14ac:dyDescent="0.3">
      <c r="A134" s="656" t="s">
        <v>32</v>
      </c>
      <c r="B134" s="657">
        <f>IF(B133-B104=0,0,"Error")</f>
        <v>0</v>
      </c>
      <c r="C134" s="657">
        <f>IF(C133-C104=0,0,"Error")</f>
        <v>0</v>
      </c>
      <c r="D134" s="657">
        <f>IF(D133-D104=0,0,"Error")</f>
        <v>0</v>
      </c>
      <c r="E134" s="657">
        <f>IF(E133-E104=0,0,"Error")</f>
        <v>0</v>
      </c>
      <c r="F134" s="629"/>
      <c r="G134" s="629"/>
      <c r="H134" s="629"/>
      <c r="I134" s="629"/>
    </row>
    <row r="135" spans="1:9" ht="16.5" hidden="1" thickBot="1" x14ac:dyDescent="0.3">
      <c r="A135" s="1570" t="s">
        <v>39</v>
      </c>
      <c r="B135" s="1571"/>
      <c r="C135" s="1571"/>
      <c r="D135" s="1571"/>
      <c r="E135" s="1572"/>
      <c r="F135" s="629"/>
      <c r="G135" s="629"/>
      <c r="H135" s="629"/>
      <c r="I135" s="629"/>
    </row>
    <row r="136" spans="1:9" ht="16.5" hidden="1" thickBot="1" x14ac:dyDescent="0.3">
      <c r="A136" s="1570" t="s">
        <v>40</v>
      </c>
      <c r="B136" s="1571"/>
      <c r="C136" s="1571"/>
      <c r="D136" s="1571"/>
      <c r="E136" s="1572"/>
      <c r="F136" s="629"/>
      <c r="G136" s="629"/>
      <c r="H136" s="629"/>
      <c r="I136" s="629"/>
    </row>
    <row r="137" spans="1:9" ht="16.5" hidden="1" thickBot="1" x14ac:dyDescent="0.3">
      <c r="A137" s="642" t="s">
        <v>56</v>
      </c>
      <c r="B137" s="2472" t="s">
        <v>743</v>
      </c>
      <c r="C137" s="2473"/>
      <c r="D137" s="2473"/>
      <c r="E137" s="2474"/>
      <c r="F137" s="629"/>
      <c r="G137" s="629"/>
      <c r="H137" s="629"/>
      <c r="I137" s="629"/>
    </row>
    <row r="138" spans="1:9" ht="16.5" hidden="1" thickBot="1" x14ac:dyDescent="0.3">
      <c r="A138" s="642" t="s">
        <v>82</v>
      </c>
      <c r="B138" s="938"/>
      <c r="C138" s="939">
        <v>2318</v>
      </c>
      <c r="D138" s="2470"/>
      <c r="E138" s="2471"/>
      <c r="F138" s="629"/>
      <c r="G138" s="629"/>
      <c r="H138" s="629"/>
      <c r="I138" s="629"/>
    </row>
    <row r="139" spans="1:9" ht="16.5" hidden="1" thickBot="1" x14ac:dyDescent="0.3">
      <c r="A139" s="940"/>
      <c r="B139" s="2468"/>
      <c r="C139" s="2469"/>
      <c r="D139" s="2470"/>
      <c r="E139" s="2471"/>
      <c r="F139" s="629"/>
      <c r="G139" s="629"/>
      <c r="H139" s="629"/>
      <c r="I139" s="629"/>
    </row>
    <row r="140" spans="1:9" ht="16.5" hidden="1" thickBot="1" x14ac:dyDescent="0.3">
      <c r="A140" s="643" t="s">
        <v>15</v>
      </c>
      <c r="B140" s="2475" t="s">
        <v>1274</v>
      </c>
      <c r="C140" s="2476"/>
      <c r="D140" s="2476"/>
      <c r="E140" s="2477"/>
      <c r="F140" s="629"/>
      <c r="G140" s="629"/>
      <c r="H140" s="629"/>
      <c r="I140" s="629"/>
    </row>
    <row r="141" spans="1:9" ht="16.5" hidden="1" thickBot="1" x14ac:dyDescent="0.3">
      <c r="A141" s="643" t="s">
        <v>16</v>
      </c>
      <c r="B141" s="1578" t="s">
        <v>744</v>
      </c>
      <c r="C141" s="1573"/>
      <c r="D141" s="1573"/>
      <c r="E141" s="1574"/>
      <c r="F141" s="629"/>
      <c r="G141" s="629"/>
      <c r="H141" s="629"/>
      <c r="I141" s="629"/>
    </row>
    <row r="142" spans="1:9" ht="15.75" hidden="1" x14ac:dyDescent="0.25">
      <c r="A142" s="1562"/>
      <c r="B142" s="644">
        <v>2019</v>
      </c>
      <c r="C142" s="644">
        <v>2020</v>
      </c>
      <c r="D142" s="644">
        <v>2021</v>
      </c>
      <c r="E142" s="644">
        <v>2022</v>
      </c>
      <c r="F142" s="629"/>
      <c r="G142" s="629"/>
      <c r="H142" s="629"/>
      <c r="I142" s="629"/>
    </row>
    <row r="143" spans="1:9" ht="16.5" hidden="1" thickBot="1" x14ac:dyDescent="0.3">
      <c r="A143" s="1563"/>
      <c r="B143" s="645" t="s">
        <v>8</v>
      </c>
      <c r="C143" s="645" t="s">
        <v>9</v>
      </c>
      <c r="D143" s="645" t="s">
        <v>9</v>
      </c>
      <c r="E143" s="645" t="s">
        <v>9</v>
      </c>
      <c r="F143" s="629"/>
      <c r="G143" s="629"/>
      <c r="H143" s="629"/>
      <c r="I143" s="629"/>
    </row>
    <row r="144" spans="1:9" ht="16.5" hidden="1" thickBot="1" x14ac:dyDescent="0.3">
      <c r="A144" s="643" t="s">
        <v>17</v>
      </c>
      <c r="B144" s="646"/>
      <c r="C144" s="646"/>
      <c r="D144" s="646"/>
      <c r="E144" s="646"/>
      <c r="F144" s="629"/>
      <c r="G144" s="629"/>
      <c r="H144" s="629"/>
      <c r="I144" s="629"/>
    </row>
    <row r="145" spans="1:9" ht="16.5" hidden="1" thickBot="1" x14ac:dyDescent="0.3">
      <c r="A145" s="643" t="s">
        <v>18</v>
      </c>
      <c r="B145" s="646">
        <f>B165-B156</f>
        <v>0</v>
      </c>
      <c r="C145" s="646">
        <f>C165-C156</f>
        <v>0</v>
      </c>
      <c r="D145" s="646">
        <f>D165-D156</f>
        <v>0</v>
      </c>
      <c r="E145" s="646">
        <f>E165-E156</f>
        <v>0</v>
      </c>
      <c r="F145" s="629"/>
      <c r="G145" s="629"/>
      <c r="H145" s="629"/>
      <c r="I145" s="629"/>
    </row>
    <row r="146" spans="1:9" ht="16.5" hidden="1" thickBot="1" x14ac:dyDescent="0.3">
      <c r="A146" s="643" t="s">
        <v>19</v>
      </c>
      <c r="B146" s="646"/>
      <c r="C146" s="646"/>
      <c r="D146" s="646"/>
      <c r="E146" s="646"/>
      <c r="F146" s="629"/>
      <c r="G146" s="629"/>
      <c r="H146" s="629"/>
      <c r="I146" s="629"/>
    </row>
    <row r="147" spans="1:9" ht="16.5" hidden="1" thickBot="1" x14ac:dyDescent="0.3">
      <c r="A147" s="643" t="s">
        <v>20</v>
      </c>
      <c r="B147" s="647"/>
      <c r="C147" s="648"/>
      <c r="D147" s="648"/>
      <c r="E147" s="648"/>
      <c r="F147" s="629"/>
      <c r="G147" s="935"/>
      <c r="H147" s="935"/>
      <c r="I147" s="935"/>
    </row>
    <row r="148" spans="1:9" ht="16.5" hidden="1" thickBot="1" x14ac:dyDescent="0.3">
      <c r="A148" s="643" t="s">
        <v>22</v>
      </c>
      <c r="B148" s="647"/>
      <c r="C148" s="648"/>
      <c r="D148" s="648"/>
      <c r="E148" s="648"/>
      <c r="F148" s="629"/>
      <c r="G148" s="629"/>
      <c r="H148" s="629"/>
      <c r="I148" s="629"/>
    </row>
    <row r="149" spans="1:9" ht="16.5" hidden="1" thickBot="1" x14ac:dyDescent="0.3">
      <c r="A149" s="643" t="s">
        <v>23</v>
      </c>
      <c r="B149" s="647"/>
      <c r="C149" s="648"/>
      <c r="D149" s="648"/>
      <c r="E149" s="648"/>
      <c r="F149" s="629"/>
      <c r="G149" s="629"/>
      <c r="H149" s="629"/>
      <c r="I149" s="629"/>
    </row>
    <row r="150" spans="1:9" ht="16.5" hidden="1" thickBot="1" x14ac:dyDescent="0.3">
      <c r="A150" s="642" t="s">
        <v>14</v>
      </c>
      <c r="B150" s="2478"/>
      <c r="C150" s="2479"/>
      <c r="D150" s="2479"/>
      <c r="E150" s="2480"/>
      <c r="F150" s="629"/>
      <c r="G150" s="629"/>
      <c r="H150" s="629"/>
      <c r="I150" s="629"/>
    </row>
    <row r="151" spans="1:9" ht="16.5" hidden="1" thickBot="1" x14ac:dyDescent="0.3">
      <c r="A151" s="643" t="s">
        <v>15</v>
      </c>
      <c r="B151" s="1567"/>
      <c r="C151" s="1568"/>
      <c r="D151" s="1568"/>
      <c r="E151" s="1569"/>
      <c r="F151" s="629"/>
      <c r="G151" s="629"/>
      <c r="H151" s="629"/>
      <c r="I151" s="629"/>
    </row>
    <row r="152" spans="1:9" ht="16.5" hidden="1" thickBot="1" x14ac:dyDescent="0.3">
      <c r="A152" s="643" t="s">
        <v>16</v>
      </c>
      <c r="B152" s="1578"/>
      <c r="C152" s="1573"/>
      <c r="D152" s="1573"/>
      <c r="E152" s="1574"/>
      <c r="F152" s="629"/>
      <c r="G152" s="629"/>
      <c r="H152" s="629"/>
      <c r="I152" s="629"/>
    </row>
    <row r="153" spans="1:9" ht="15.75" hidden="1" x14ac:dyDescent="0.25">
      <c r="A153" s="1562"/>
      <c r="B153" s="644">
        <v>2019</v>
      </c>
      <c r="C153" s="644">
        <v>2020</v>
      </c>
      <c r="D153" s="644">
        <v>2021</v>
      </c>
      <c r="E153" s="644">
        <v>2022</v>
      </c>
      <c r="F153" s="629"/>
      <c r="G153" s="629"/>
      <c r="H153" s="629"/>
      <c r="I153" s="629"/>
    </row>
    <row r="154" spans="1:9" ht="16.5" hidden="1" thickBot="1" x14ac:dyDescent="0.3">
      <c r="A154" s="1563"/>
      <c r="B154" s="645" t="s">
        <v>8</v>
      </c>
      <c r="C154" s="645" t="s">
        <v>9</v>
      </c>
      <c r="D154" s="645" t="s">
        <v>9</v>
      </c>
      <c r="E154" s="645" t="s">
        <v>9</v>
      </c>
      <c r="F154" s="629"/>
      <c r="G154" s="629"/>
      <c r="H154" s="629"/>
      <c r="I154" s="629"/>
    </row>
    <row r="155" spans="1:9" ht="16.5" hidden="1" thickBot="1" x14ac:dyDescent="0.3">
      <c r="A155" s="643" t="s">
        <v>17</v>
      </c>
      <c r="B155" s="647">
        <v>17</v>
      </c>
      <c r="C155" s="647">
        <v>6</v>
      </c>
      <c r="D155" s="647">
        <v>14</v>
      </c>
      <c r="E155" s="647">
        <v>14</v>
      </c>
      <c r="F155" s="629"/>
      <c r="G155" s="629"/>
      <c r="H155" s="629"/>
      <c r="I155" s="629"/>
    </row>
    <row r="156" spans="1:9" ht="16.5" hidden="1" thickBot="1" x14ac:dyDescent="0.3">
      <c r="A156" s="643" t="s">
        <v>18</v>
      </c>
      <c r="B156" s="646">
        <v>2500</v>
      </c>
      <c r="C156" s="941">
        <v>2000</v>
      </c>
      <c r="D156" s="941">
        <v>2000</v>
      </c>
      <c r="E156" s="941">
        <v>2000</v>
      </c>
      <c r="F156" s="629"/>
      <c r="G156" s="629"/>
      <c r="H156" s="629"/>
      <c r="I156" s="629"/>
    </row>
    <row r="157" spans="1:9" ht="16.5" hidden="1" thickBot="1" x14ac:dyDescent="0.3">
      <c r="A157" s="643" t="s">
        <v>19</v>
      </c>
      <c r="B157" s="646">
        <f>B156/B155</f>
        <v>147.05882352941177</v>
      </c>
      <c r="C157" s="646">
        <f>C156/C155</f>
        <v>333.33333333333331</v>
      </c>
      <c r="D157" s="646">
        <f>D156/D155</f>
        <v>142.85714285714286</v>
      </c>
      <c r="E157" s="646">
        <f>E156/E155</f>
        <v>142.85714285714286</v>
      </c>
      <c r="F157" s="629"/>
      <c r="G157" s="629"/>
      <c r="H157" s="629"/>
      <c r="I157" s="629"/>
    </row>
    <row r="158" spans="1:9" ht="16.5" hidden="1" thickBot="1" x14ac:dyDescent="0.3">
      <c r="A158" s="643" t="s">
        <v>20</v>
      </c>
      <c r="B158" s="647" t="s">
        <v>21</v>
      </c>
      <c r="C158" s="648">
        <f t="shared" ref="C158:E160" si="1">C155/B155-1</f>
        <v>-0.64705882352941169</v>
      </c>
      <c r="D158" s="648">
        <f t="shared" si="1"/>
        <v>1.3333333333333335</v>
      </c>
      <c r="E158" s="648">
        <f t="shared" si="1"/>
        <v>0</v>
      </c>
      <c r="F158" s="629"/>
      <c r="G158" s="935"/>
      <c r="H158" s="935"/>
      <c r="I158" s="935"/>
    </row>
    <row r="159" spans="1:9" ht="16.5" hidden="1" thickBot="1" x14ac:dyDescent="0.3">
      <c r="A159" s="643" t="s">
        <v>22</v>
      </c>
      <c r="B159" s="647" t="s">
        <v>21</v>
      </c>
      <c r="C159" s="648">
        <f t="shared" si="1"/>
        <v>-0.19999999999999996</v>
      </c>
      <c r="D159" s="648">
        <f t="shared" si="1"/>
        <v>0</v>
      </c>
      <c r="E159" s="648">
        <f t="shared" si="1"/>
        <v>0</v>
      </c>
      <c r="F159" s="629"/>
      <c r="G159" s="629"/>
      <c r="H159" s="629"/>
      <c r="I159" s="629"/>
    </row>
    <row r="160" spans="1:9" ht="16.5" hidden="1" thickBot="1" x14ac:dyDescent="0.3">
      <c r="A160" s="643" t="s">
        <v>23</v>
      </c>
      <c r="B160" s="647" t="s">
        <v>21</v>
      </c>
      <c r="C160" s="648">
        <f t="shared" si="1"/>
        <v>1.2666666666666666</v>
      </c>
      <c r="D160" s="648">
        <f t="shared" si="1"/>
        <v>-0.5714285714285714</v>
      </c>
      <c r="E160" s="648">
        <f t="shared" si="1"/>
        <v>0</v>
      </c>
      <c r="F160" s="629"/>
      <c r="G160" s="629"/>
      <c r="H160" s="629"/>
      <c r="I160" s="629"/>
    </row>
    <row r="161" spans="1:9" ht="16.5" hidden="1" thickBot="1" x14ac:dyDescent="0.3">
      <c r="A161" s="1390" t="s">
        <v>1275</v>
      </c>
      <c r="B161" s="1391"/>
      <c r="C161" s="1391"/>
      <c r="D161" s="1391"/>
      <c r="E161" s="1392"/>
      <c r="F161" s="629"/>
      <c r="G161" s="629"/>
      <c r="H161" s="629"/>
      <c r="I161" s="629"/>
    </row>
    <row r="162" spans="1:9" ht="15.75" hidden="1" x14ac:dyDescent="0.25">
      <c r="A162" s="1562"/>
      <c r="B162" s="644">
        <v>2019</v>
      </c>
      <c r="C162" s="644">
        <v>2020</v>
      </c>
      <c r="D162" s="644">
        <v>2021</v>
      </c>
      <c r="E162" s="644">
        <v>2022</v>
      </c>
      <c r="F162" s="629"/>
      <c r="G162" s="629"/>
      <c r="H162" s="629"/>
      <c r="I162" s="629"/>
    </row>
    <row r="163" spans="1:9" ht="16.5" hidden="1" thickBot="1" x14ac:dyDescent="0.3">
      <c r="A163" s="1563"/>
      <c r="B163" s="645" t="s">
        <v>8</v>
      </c>
      <c r="C163" s="645" t="s">
        <v>9</v>
      </c>
      <c r="D163" s="645" t="s">
        <v>9</v>
      </c>
      <c r="E163" s="645" t="s">
        <v>9</v>
      </c>
      <c r="F163" s="629"/>
      <c r="G163" s="629"/>
      <c r="H163" s="629"/>
      <c r="I163" s="629"/>
    </row>
    <row r="164" spans="1:9" ht="16.5" hidden="1" thickBot="1" x14ac:dyDescent="0.3">
      <c r="A164" s="649" t="s">
        <v>42</v>
      </c>
      <c r="B164" s="537"/>
      <c r="C164" s="537"/>
      <c r="D164" s="537"/>
      <c r="E164" s="537"/>
      <c r="F164" s="629"/>
      <c r="G164" s="629"/>
      <c r="H164" s="629"/>
      <c r="I164" s="629"/>
    </row>
    <row r="165" spans="1:9" ht="16.5" hidden="1" thickBot="1" x14ac:dyDescent="0.3">
      <c r="A165" s="649" t="s">
        <v>43</v>
      </c>
      <c r="B165" s="539">
        <f>B156</f>
        <v>2500</v>
      </c>
      <c r="C165" s="539">
        <f>C156</f>
        <v>2000</v>
      </c>
      <c r="D165" s="539">
        <f>D156</f>
        <v>2000</v>
      </c>
      <c r="E165" s="539">
        <f>E156</f>
        <v>2000</v>
      </c>
      <c r="F165" s="629"/>
      <c r="G165" s="629"/>
      <c r="H165" s="629"/>
      <c r="I165" s="629"/>
    </row>
    <row r="166" spans="1:9" ht="16.5" hidden="1" thickBot="1" x14ac:dyDescent="0.3">
      <c r="A166" s="655" t="s">
        <v>31</v>
      </c>
      <c r="B166" s="539">
        <f>B165+B164</f>
        <v>2500</v>
      </c>
      <c r="C166" s="539">
        <f>C165+C164</f>
        <v>2000</v>
      </c>
      <c r="D166" s="539">
        <f>D165+D164</f>
        <v>2000</v>
      </c>
      <c r="E166" s="539">
        <f>E165+E164</f>
        <v>2000</v>
      </c>
      <c r="F166" s="629"/>
      <c r="G166" s="629"/>
      <c r="H166" s="629"/>
      <c r="I166" s="629"/>
    </row>
    <row r="167" spans="1:9" ht="16.5" hidden="1" thickBot="1" x14ac:dyDescent="0.3">
      <c r="A167" s="670" t="s">
        <v>45</v>
      </c>
      <c r="B167" s="1592"/>
      <c r="C167" s="1594"/>
      <c r="D167" s="1594"/>
      <c r="E167" s="1595"/>
      <c r="F167" s="629"/>
      <c r="G167" s="629"/>
      <c r="H167" s="629"/>
      <c r="I167" s="629"/>
    </row>
    <row r="168" spans="1:9" ht="63.75" hidden="1" thickBot="1" x14ac:dyDescent="0.3">
      <c r="A168" s="642" t="s">
        <v>74</v>
      </c>
      <c r="B168" s="671"/>
      <c r="C168" s="942" t="s">
        <v>306</v>
      </c>
      <c r="D168" s="673"/>
      <c r="E168" s="674"/>
      <c r="F168" s="629"/>
      <c r="G168" s="629"/>
      <c r="H168" s="629"/>
      <c r="I168" s="629"/>
    </row>
    <row r="169" spans="1:9" ht="16.5" hidden="1" thickBot="1" x14ac:dyDescent="0.3">
      <c r="A169" s="643" t="s">
        <v>15</v>
      </c>
      <c r="B169" s="1567"/>
      <c r="C169" s="1568"/>
      <c r="D169" s="1568"/>
      <c r="E169" s="1569"/>
      <c r="F169" s="629"/>
      <c r="G169" s="629"/>
      <c r="H169" s="629"/>
      <c r="I169" s="629"/>
    </row>
    <row r="170" spans="1:9" ht="16.5" hidden="1" thickBot="1" x14ac:dyDescent="0.3">
      <c r="A170" s="643" t="s">
        <v>16</v>
      </c>
      <c r="B170" s="1578"/>
      <c r="C170" s="1573"/>
      <c r="D170" s="1573"/>
      <c r="E170" s="1574"/>
      <c r="F170" s="629"/>
      <c r="G170" s="629"/>
      <c r="H170" s="629"/>
      <c r="I170" s="629"/>
    </row>
    <row r="171" spans="1:9" ht="15.75" hidden="1" x14ac:dyDescent="0.25">
      <c r="A171" s="1562"/>
      <c r="B171" s="644">
        <v>2019</v>
      </c>
      <c r="C171" s="644">
        <v>2020</v>
      </c>
      <c r="D171" s="644">
        <v>2021</v>
      </c>
      <c r="E171" s="644">
        <v>2022</v>
      </c>
      <c r="F171" s="629"/>
      <c r="G171" s="629"/>
      <c r="H171" s="629"/>
      <c r="I171" s="629"/>
    </row>
    <row r="172" spans="1:9" ht="16.5" hidden="1" thickBot="1" x14ac:dyDescent="0.3">
      <c r="A172" s="1563"/>
      <c r="B172" s="645" t="s">
        <v>8</v>
      </c>
      <c r="C172" s="645" t="s">
        <v>9</v>
      </c>
      <c r="D172" s="645" t="s">
        <v>9</v>
      </c>
      <c r="E172" s="645" t="s">
        <v>9</v>
      </c>
      <c r="F172" s="629"/>
      <c r="G172" s="629"/>
      <c r="H172" s="629"/>
      <c r="I172" s="629"/>
    </row>
    <row r="173" spans="1:9" ht="16.5" hidden="1" thickBot="1" x14ac:dyDescent="0.3">
      <c r="A173" s="643" t="s">
        <v>17</v>
      </c>
      <c r="B173" s="643"/>
      <c r="C173" s="643"/>
      <c r="D173" s="643"/>
      <c r="E173" s="643"/>
      <c r="F173" s="629"/>
      <c r="G173" s="629"/>
      <c r="H173" s="629"/>
      <c r="I173" s="629"/>
    </row>
    <row r="174" spans="1:9" ht="16.5" hidden="1" thickBot="1" x14ac:dyDescent="0.3">
      <c r="A174" s="643" t="s">
        <v>18</v>
      </c>
      <c r="B174" s="646">
        <f>B184</f>
        <v>0</v>
      </c>
      <c r="C174" s="646">
        <f>C184</f>
        <v>0</v>
      </c>
      <c r="D174" s="646">
        <f>D184</f>
        <v>0</v>
      </c>
      <c r="E174" s="646">
        <f>E184</f>
        <v>0</v>
      </c>
      <c r="F174" s="629"/>
      <c r="G174" s="629"/>
      <c r="H174" s="629"/>
      <c r="I174" s="629"/>
    </row>
    <row r="175" spans="1:9" ht="16.5" hidden="1" thickBot="1" x14ac:dyDescent="0.3">
      <c r="A175" s="643" t="s">
        <v>19</v>
      </c>
      <c r="B175" s="646"/>
      <c r="C175" s="646"/>
      <c r="D175" s="646"/>
      <c r="E175" s="646"/>
      <c r="F175" s="629"/>
      <c r="G175" s="629"/>
      <c r="H175" s="629"/>
      <c r="I175" s="629"/>
    </row>
    <row r="176" spans="1:9" ht="16.5" hidden="1" thickBot="1" x14ac:dyDescent="0.3">
      <c r="A176" s="643" t="s">
        <v>20</v>
      </c>
      <c r="B176" s="647"/>
      <c r="C176" s="648"/>
      <c r="D176" s="648"/>
      <c r="E176" s="648"/>
      <c r="F176" s="629"/>
      <c r="G176" s="935"/>
      <c r="H176" s="935"/>
      <c r="I176" s="935"/>
    </row>
    <row r="177" spans="1:9" ht="16.5" hidden="1" thickBot="1" x14ac:dyDescent="0.3">
      <c r="A177" s="643" t="s">
        <v>22</v>
      </c>
      <c r="B177" s="647"/>
      <c r="C177" s="648"/>
      <c r="D177" s="648"/>
      <c r="E177" s="648"/>
      <c r="F177" s="629"/>
      <c r="G177" s="629"/>
      <c r="H177" s="629"/>
      <c r="I177" s="629"/>
    </row>
    <row r="178" spans="1:9" ht="16.5" hidden="1" thickBot="1" x14ac:dyDescent="0.3">
      <c r="A178" s="643" t="s">
        <v>23</v>
      </c>
      <c r="B178" s="647"/>
      <c r="C178" s="648"/>
      <c r="D178" s="648"/>
      <c r="E178" s="648"/>
      <c r="F178" s="629"/>
      <c r="G178" s="629"/>
      <c r="H178" s="629"/>
      <c r="I178" s="629"/>
    </row>
    <row r="179" spans="1:9" ht="16.5" hidden="1" thickBot="1" x14ac:dyDescent="0.3">
      <c r="A179" s="1390" t="s">
        <v>1276</v>
      </c>
      <c r="B179" s="1391"/>
      <c r="C179" s="1391"/>
      <c r="D179" s="1391"/>
      <c r="E179" s="1392"/>
      <c r="F179" s="629"/>
      <c r="G179" s="629"/>
      <c r="H179" s="629"/>
      <c r="I179" s="629"/>
    </row>
    <row r="180" spans="1:9" ht="15.75" hidden="1" x14ac:dyDescent="0.25">
      <c r="A180" s="1562"/>
      <c r="B180" s="644">
        <v>2019</v>
      </c>
      <c r="C180" s="644">
        <v>2020</v>
      </c>
      <c r="D180" s="644">
        <v>2021</v>
      </c>
      <c r="E180" s="644">
        <v>2022</v>
      </c>
      <c r="F180" s="629"/>
      <c r="G180" s="629"/>
      <c r="H180" s="629"/>
      <c r="I180" s="629"/>
    </row>
    <row r="181" spans="1:9" ht="16.5" hidden="1" thickBot="1" x14ac:dyDescent="0.3">
      <c r="A181" s="1563"/>
      <c r="B181" s="645" t="s">
        <v>8</v>
      </c>
      <c r="C181" s="645" t="s">
        <v>9</v>
      </c>
      <c r="D181" s="645" t="s">
        <v>9</v>
      </c>
      <c r="E181" s="645" t="s">
        <v>9</v>
      </c>
      <c r="F181" s="629"/>
      <c r="G181" s="629"/>
      <c r="H181" s="629"/>
      <c r="I181" s="629"/>
    </row>
    <row r="182" spans="1:9" ht="16.5" hidden="1" thickBot="1" x14ac:dyDescent="0.3">
      <c r="A182" s="649" t="s">
        <v>42</v>
      </c>
      <c r="B182" s="537"/>
      <c r="C182" s="537"/>
      <c r="D182" s="537"/>
      <c r="E182" s="537"/>
      <c r="F182" s="629"/>
      <c r="G182" s="629"/>
      <c r="H182" s="629"/>
      <c r="I182" s="629"/>
    </row>
    <row r="183" spans="1:9" ht="16.5" hidden="1" thickBot="1" x14ac:dyDescent="0.3">
      <c r="A183" s="649" t="s">
        <v>43</v>
      </c>
      <c r="B183" s="539">
        <v>0</v>
      </c>
      <c r="C183" s="539">
        <v>0</v>
      </c>
      <c r="D183" s="539">
        <v>0</v>
      </c>
      <c r="E183" s="539">
        <v>0</v>
      </c>
      <c r="F183" s="629"/>
      <c r="G183" s="629"/>
      <c r="H183" s="629"/>
      <c r="I183" s="629"/>
    </row>
    <row r="184" spans="1:9" ht="16.5" hidden="1" thickBot="1" x14ac:dyDescent="0.3">
      <c r="A184" s="655" t="s">
        <v>53</v>
      </c>
      <c r="B184" s="539">
        <f>B183+B182</f>
        <v>0</v>
      </c>
      <c r="C184" s="539">
        <f>C183+C182</f>
        <v>0</v>
      </c>
      <c r="D184" s="539">
        <f>D183+D182</f>
        <v>0</v>
      </c>
      <c r="E184" s="539">
        <f>E183+E182</f>
        <v>0</v>
      </c>
      <c r="F184" s="629"/>
      <c r="G184" s="629"/>
      <c r="H184" s="629"/>
      <c r="I184" s="629"/>
    </row>
    <row r="185" spans="1:9" ht="16.5" hidden="1" thickBot="1" x14ac:dyDescent="0.3">
      <c r="A185" s="1570" t="s">
        <v>46</v>
      </c>
      <c r="B185" s="1571"/>
      <c r="C185" s="1571"/>
      <c r="D185" s="1571"/>
      <c r="E185" s="1572"/>
      <c r="F185" s="629"/>
      <c r="G185" s="629"/>
      <c r="H185" s="629"/>
      <c r="I185" s="629"/>
    </row>
    <row r="186" spans="1:9" ht="16.5" hidden="1" thickBot="1" x14ac:dyDescent="0.3">
      <c r="A186" s="1570" t="s">
        <v>47</v>
      </c>
      <c r="B186" s="1571"/>
      <c r="C186" s="1571"/>
      <c r="D186" s="1571"/>
      <c r="E186" s="1572"/>
      <c r="F186" s="629"/>
      <c r="G186" s="629"/>
      <c r="H186" s="629"/>
      <c r="I186" s="629"/>
    </row>
    <row r="187" spans="1:9" ht="16.5" hidden="1" thickBot="1" x14ac:dyDescent="0.3">
      <c r="A187" s="668" t="s">
        <v>45</v>
      </c>
      <c r="B187" s="2491"/>
      <c r="C187" s="2492"/>
      <c r="D187" s="2492"/>
      <c r="E187" s="2493"/>
      <c r="F187" s="629"/>
      <c r="G187" s="629"/>
      <c r="H187" s="629"/>
      <c r="I187" s="629"/>
    </row>
    <row r="188" spans="1:9" ht="63.75" hidden="1" thickBot="1" x14ac:dyDescent="0.3">
      <c r="A188" s="642" t="s">
        <v>14</v>
      </c>
      <c r="B188" s="943" t="s">
        <v>62</v>
      </c>
      <c r="C188" s="670" t="s">
        <v>306</v>
      </c>
      <c r="D188" s="673"/>
      <c r="E188" s="674"/>
      <c r="F188" s="629"/>
      <c r="G188" s="629"/>
      <c r="H188" s="629"/>
      <c r="I188" s="629"/>
    </row>
    <row r="189" spans="1:9" ht="16.5" hidden="1" thickBot="1" x14ac:dyDescent="0.3">
      <c r="A189" s="643" t="s">
        <v>15</v>
      </c>
      <c r="B189" s="1567" t="s">
        <v>62</v>
      </c>
      <c r="C189" s="1568"/>
      <c r="D189" s="1568"/>
      <c r="E189" s="1569"/>
      <c r="F189" s="629"/>
      <c r="G189" s="629"/>
      <c r="H189" s="629"/>
      <c r="I189" s="629"/>
    </row>
    <row r="190" spans="1:9" ht="16.5" hidden="1" thickBot="1" x14ac:dyDescent="0.3">
      <c r="A190" s="643" t="s">
        <v>16</v>
      </c>
      <c r="B190" s="1578" t="s">
        <v>62</v>
      </c>
      <c r="C190" s="1573"/>
      <c r="D190" s="1573"/>
      <c r="E190" s="1574"/>
      <c r="F190" s="629"/>
      <c r="G190" s="629"/>
      <c r="H190" s="629"/>
      <c r="I190" s="629"/>
    </row>
    <row r="191" spans="1:9" ht="15.75" hidden="1" x14ac:dyDescent="0.25">
      <c r="A191" s="1562"/>
      <c r="B191" s="644">
        <v>2019</v>
      </c>
      <c r="C191" s="644">
        <v>2020</v>
      </c>
      <c r="D191" s="644">
        <v>2021</v>
      </c>
      <c r="E191" s="644">
        <v>2022</v>
      </c>
      <c r="F191" s="629"/>
      <c r="G191" s="629"/>
      <c r="H191" s="629"/>
      <c r="I191" s="629"/>
    </row>
    <row r="192" spans="1:9" ht="16.5" hidden="1" thickBot="1" x14ac:dyDescent="0.3">
      <c r="A192" s="1563"/>
      <c r="B192" s="645" t="s">
        <v>8</v>
      </c>
      <c r="C192" s="645" t="s">
        <v>9</v>
      </c>
      <c r="D192" s="645" t="s">
        <v>9</v>
      </c>
      <c r="E192" s="645" t="s">
        <v>9</v>
      </c>
      <c r="F192" s="629"/>
      <c r="G192" s="629"/>
      <c r="H192" s="629"/>
      <c r="I192" s="629"/>
    </row>
    <row r="193" spans="1:9" ht="16.5" hidden="1" thickBot="1" x14ac:dyDescent="0.3">
      <c r="A193" s="643" t="s">
        <v>17</v>
      </c>
      <c r="B193" s="646"/>
      <c r="C193" s="646"/>
      <c r="D193" s="646"/>
      <c r="E193" s="646"/>
      <c r="F193" s="629"/>
      <c r="G193" s="629"/>
      <c r="H193" s="629"/>
      <c r="I193" s="629"/>
    </row>
    <row r="194" spans="1:9" ht="16.5" hidden="1" thickBot="1" x14ac:dyDescent="0.3">
      <c r="A194" s="643" t="s">
        <v>18</v>
      </c>
      <c r="B194" s="646">
        <f>B204</f>
        <v>0</v>
      </c>
      <c r="C194" s="646">
        <f>C204</f>
        <v>0</v>
      </c>
      <c r="D194" s="646">
        <f>D204</f>
        <v>0</v>
      </c>
      <c r="E194" s="646"/>
      <c r="F194" s="629"/>
      <c r="G194" s="629"/>
      <c r="H194" s="629"/>
      <c r="I194" s="629"/>
    </row>
    <row r="195" spans="1:9" ht="16.5" hidden="1" thickBot="1" x14ac:dyDescent="0.3">
      <c r="A195" s="643" t="s">
        <v>19</v>
      </c>
      <c r="B195" s="646"/>
      <c r="C195" s="646"/>
      <c r="D195" s="646"/>
      <c r="E195" s="646"/>
      <c r="F195" s="629"/>
      <c r="G195" s="629"/>
      <c r="H195" s="629"/>
      <c r="I195" s="629"/>
    </row>
    <row r="196" spans="1:9" ht="16.5" hidden="1" thickBot="1" x14ac:dyDescent="0.3">
      <c r="A196" s="643" t="s">
        <v>20</v>
      </c>
      <c r="B196" s="647"/>
      <c r="C196" s="648"/>
      <c r="D196" s="648"/>
      <c r="E196" s="648"/>
      <c r="F196" s="629"/>
      <c r="G196" s="935"/>
      <c r="H196" s="935"/>
      <c r="I196" s="935"/>
    </row>
    <row r="197" spans="1:9" ht="16.5" hidden="1" thickBot="1" x14ac:dyDescent="0.3">
      <c r="A197" s="643" t="s">
        <v>22</v>
      </c>
      <c r="B197" s="647"/>
      <c r="C197" s="648"/>
      <c r="D197" s="648"/>
      <c r="E197" s="648"/>
      <c r="F197" s="629"/>
      <c r="G197" s="629"/>
      <c r="H197" s="629"/>
      <c r="I197" s="629"/>
    </row>
    <row r="198" spans="1:9" ht="16.5" hidden="1" thickBot="1" x14ac:dyDescent="0.3">
      <c r="A198" s="643" t="s">
        <v>23</v>
      </c>
      <c r="B198" s="647"/>
      <c r="C198" s="648"/>
      <c r="D198" s="648"/>
      <c r="E198" s="648"/>
      <c r="F198" s="629"/>
      <c r="G198" s="629"/>
      <c r="H198" s="629"/>
      <c r="I198" s="629"/>
    </row>
    <row r="199" spans="1:9" ht="16.5" hidden="1" thickBot="1" x14ac:dyDescent="0.3">
      <c r="A199" s="1390" t="s">
        <v>1270</v>
      </c>
      <c r="B199" s="1391"/>
      <c r="C199" s="1391"/>
      <c r="D199" s="1391"/>
      <c r="E199" s="1392"/>
      <c r="F199" s="629"/>
      <c r="G199" s="629"/>
      <c r="H199" s="629"/>
      <c r="I199" s="629"/>
    </row>
    <row r="200" spans="1:9" ht="15.75" hidden="1" x14ac:dyDescent="0.25">
      <c r="A200" s="1562"/>
      <c r="B200" s="644">
        <v>2019</v>
      </c>
      <c r="C200" s="644">
        <v>2020</v>
      </c>
      <c r="D200" s="644">
        <v>2021</v>
      </c>
      <c r="E200" s="644">
        <v>2022</v>
      </c>
      <c r="F200" s="629"/>
      <c r="G200" s="629"/>
      <c r="H200" s="629"/>
      <c r="I200" s="629"/>
    </row>
    <row r="201" spans="1:9" ht="16.5" hidden="1" thickBot="1" x14ac:dyDescent="0.3">
      <c r="A201" s="1563"/>
      <c r="B201" s="645" t="s">
        <v>8</v>
      </c>
      <c r="C201" s="645" t="s">
        <v>9</v>
      </c>
      <c r="D201" s="645" t="s">
        <v>9</v>
      </c>
      <c r="E201" s="645" t="s">
        <v>9</v>
      </c>
      <c r="F201" s="629"/>
      <c r="G201" s="629"/>
      <c r="H201" s="629"/>
      <c r="I201" s="629"/>
    </row>
    <row r="202" spans="1:9" ht="16.5" hidden="1" thickBot="1" x14ac:dyDescent="0.3">
      <c r="A202" s="649" t="s">
        <v>42</v>
      </c>
      <c r="B202" s="537"/>
      <c r="C202" s="537"/>
      <c r="D202" s="537"/>
      <c r="E202" s="537"/>
      <c r="F202" s="629"/>
      <c r="G202" s="629"/>
      <c r="H202" s="629"/>
      <c r="I202" s="629"/>
    </row>
    <row r="203" spans="1:9" ht="16.5" hidden="1" thickBot="1" x14ac:dyDescent="0.3">
      <c r="A203" s="649" t="s">
        <v>43</v>
      </c>
      <c r="B203" s="539">
        <v>0</v>
      </c>
      <c r="C203" s="537">
        <v>0</v>
      </c>
      <c r="D203" s="537">
        <v>0</v>
      </c>
      <c r="E203" s="537">
        <v>0</v>
      </c>
      <c r="F203" s="629"/>
      <c r="G203" s="629"/>
      <c r="H203" s="629"/>
      <c r="I203" s="629"/>
    </row>
    <row r="204" spans="1:9" ht="16.5" hidden="1" thickBot="1" x14ac:dyDescent="0.3">
      <c r="A204" s="655" t="s">
        <v>31</v>
      </c>
      <c r="B204" s="539">
        <f>B203+B202</f>
        <v>0</v>
      </c>
      <c r="C204" s="539">
        <f>C203+C202</f>
        <v>0</v>
      </c>
      <c r="D204" s="539">
        <f>D203+D202</f>
        <v>0</v>
      </c>
      <c r="E204" s="539">
        <f>E203+E202</f>
        <v>0</v>
      </c>
      <c r="F204" s="629"/>
      <c r="G204" s="629"/>
      <c r="H204" s="629"/>
      <c r="I204" s="629"/>
    </row>
    <row r="205" spans="1:9" ht="15.75" hidden="1" x14ac:dyDescent="0.25">
      <c r="A205" s="2093" t="s">
        <v>44</v>
      </c>
      <c r="B205" s="2481"/>
      <c r="C205" s="2482"/>
      <c r="D205" s="2482"/>
      <c r="E205" s="2483"/>
      <c r="F205" s="629"/>
      <c r="G205" s="629"/>
      <c r="H205" s="629"/>
      <c r="I205" s="629"/>
    </row>
    <row r="206" spans="1:9" ht="15.75" hidden="1" x14ac:dyDescent="0.25">
      <c r="A206" s="2094"/>
      <c r="B206" s="2484"/>
      <c r="C206" s="2485"/>
      <c r="D206" s="2485"/>
      <c r="E206" s="2486"/>
      <c r="F206" s="629"/>
      <c r="G206" s="629"/>
      <c r="H206" s="629"/>
      <c r="I206" s="629"/>
    </row>
    <row r="207" spans="1:9" ht="16.5" hidden="1" thickBot="1" x14ac:dyDescent="0.3">
      <c r="A207" s="2095"/>
      <c r="B207" s="2487"/>
      <c r="C207" s="2488"/>
      <c r="D207" s="2488"/>
      <c r="E207" s="2489"/>
      <c r="F207" s="629"/>
      <c r="G207" s="629"/>
      <c r="H207" s="629"/>
      <c r="I207" s="629"/>
    </row>
    <row r="208" spans="1:9" ht="16.5" hidden="1" thickBot="1" x14ac:dyDescent="0.3">
      <c r="A208" s="668" t="s">
        <v>45</v>
      </c>
      <c r="B208" s="1592"/>
      <c r="C208" s="1593"/>
      <c r="D208" s="1594"/>
      <c r="E208" s="1595"/>
      <c r="F208" s="629"/>
      <c r="G208" s="629"/>
      <c r="H208" s="629"/>
      <c r="I208" s="629"/>
    </row>
    <row r="209" spans="1:9" ht="63.75" hidden="1" thickBot="1" x14ac:dyDescent="0.3">
      <c r="A209" s="642" t="s">
        <v>74</v>
      </c>
      <c r="B209" s="671" t="s">
        <v>62</v>
      </c>
      <c r="C209" s="672" t="s">
        <v>306</v>
      </c>
      <c r="D209" s="673"/>
      <c r="E209" s="674"/>
      <c r="F209" s="629"/>
      <c r="G209" s="629"/>
      <c r="H209" s="629"/>
      <c r="I209" s="629"/>
    </row>
    <row r="210" spans="1:9" ht="16.5" hidden="1" thickBot="1" x14ac:dyDescent="0.3">
      <c r="A210" s="643" t="s">
        <v>15</v>
      </c>
      <c r="B210" s="1567" t="s">
        <v>62</v>
      </c>
      <c r="C210" s="1581"/>
      <c r="D210" s="1568"/>
      <c r="E210" s="1569"/>
      <c r="F210" s="629"/>
      <c r="G210" s="629"/>
      <c r="H210" s="629"/>
      <c r="I210" s="629"/>
    </row>
    <row r="211" spans="1:9" ht="16.5" hidden="1" thickBot="1" x14ac:dyDescent="0.3">
      <c r="A211" s="643" t="s">
        <v>16</v>
      </c>
      <c r="B211" s="1578" t="s">
        <v>62</v>
      </c>
      <c r="C211" s="1573"/>
      <c r="D211" s="1573"/>
      <c r="E211" s="1574"/>
      <c r="F211" s="629"/>
      <c r="G211" s="629"/>
      <c r="H211" s="629"/>
      <c r="I211" s="629"/>
    </row>
    <row r="212" spans="1:9" ht="15.75" hidden="1" x14ac:dyDescent="0.25">
      <c r="A212" s="1562"/>
      <c r="B212" s="644">
        <v>2019</v>
      </c>
      <c r="C212" s="644">
        <v>2020</v>
      </c>
      <c r="D212" s="644">
        <v>2021</v>
      </c>
      <c r="E212" s="644">
        <v>2022</v>
      </c>
      <c r="F212" s="629"/>
      <c r="G212" s="629"/>
      <c r="H212" s="629"/>
      <c r="I212" s="629"/>
    </row>
    <row r="213" spans="1:9" ht="16.5" hidden="1" thickBot="1" x14ac:dyDescent="0.3">
      <c r="A213" s="1563"/>
      <c r="B213" s="645" t="s">
        <v>8</v>
      </c>
      <c r="C213" s="645" t="s">
        <v>9</v>
      </c>
      <c r="D213" s="645" t="s">
        <v>9</v>
      </c>
      <c r="E213" s="645" t="s">
        <v>9</v>
      </c>
      <c r="F213" s="629"/>
      <c r="G213" s="629"/>
      <c r="H213" s="629"/>
      <c r="I213" s="629"/>
    </row>
    <row r="214" spans="1:9" ht="16.5" hidden="1" thickBot="1" x14ac:dyDescent="0.3">
      <c r="A214" s="643" t="s">
        <v>17</v>
      </c>
      <c r="B214" s="646"/>
      <c r="C214" s="646"/>
      <c r="D214" s="646"/>
      <c r="E214" s="646"/>
      <c r="F214" s="629"/>
      <c r="G214" s="629"/>
      <c r="H214" s="629"/>
      <c r="I214" s="629"/>
    </row>
    <row r="215" spans="1:9" ht="16.5" hidden="1" thickBot="1" x14ac:dyDescent="0.3">
      <c r="A215" s="643" t="s">
        <v>18</v>
      </c>
      <c r="B215" s="646">
        <f>B225</f>
        <v>0</v>
      </c>
      <c r="C215" s="646">
        <f>C225</f>
        <v>0</v>
      </c>
      <c r="D215" s="646">
        <f>D225</f>
        <v>0</v>
      </c>
      <c r="E215" s="646"/>
      <c r="F215" s="629"/>
      <c r="G215" s="629"/>
      <c r="H215" s="629"/>
      <c r="I215" s="629"/>
    </row>
    <row r="216" spans="1:9" ht="16.5" hidden="1" thickBot="1" x14ac:dyDescent="0.3">
      <c r="A216" s="643" t="s">
        <v>19</v>
      </c>
      <c r="B216" s="646"/>
      <c r="C216" s="646"/>
      <c r="D216" s="646"/>
      <c r="E216" s="646"/>
      <c r="F216" s="629"/>
      <c r="G216" s="629"/>
      <c r="H216" s="629"/>
      <c r="I216" s="629"/>
    </row>
    <row r="217" spans="1:9" ht="16.5" hidden="1" thickBot="1" x14ac:dyDescent="0.3">
      <c r="A217" s="643" t="s">
        <v>20</v>
      </c>
      <c r="B217" s="647"/>
      <c r="C217" s="648"/>
      <c r="D217" s="648"/>
      <c r="E217" s="648"/>
      <c r="F217" s="629"/>
      <c r="G217" s="935"/>
      <c r="H217" s="935"/>
      <c r="I217" s="935"/>
    </row>
    <row r="218" spans="1:9" ht="16.5" hidden="1" thickBot="1" x14ac:dyDescent="0.3">
      <c r="A218" s="643" t="s">
        <v>22</v>
      </c>
      <c r="B218" s="647"/>
      <c r="C218" s="648"/>
      <c r="D218" s="648"/>
      <c r="E218" s="648"/>
      <c r="F218" s="629"/>
      <c r="G218" s="629"/>
      <c r="H218" s="629"/>
      <c r="I218" s="629"/>
    </row>
    <row r="219" spans="1:9" ht="16.5" hidden="1" thickBot="1" x14ac:dyDescent="0.3">
      <c r="A219" s="643" t="s">
        <v>23</v>
      </c>
      <c r="B219" s="647"/>
      <c r="C219" s="648"/>
      <c r="D219" s="648"/>
      <c r="E219" s="648"/>
      <c r="F219" s="629"/>
      <c r="G219" s="629"/>
      <c r="H219" s="629"/>
      <c r="I219" s="629"/>
    </row>
    <row r="220" spans="1:9" ht="16.5" hidden="1" thickBot="1" x14ac:dyDescent="0.3">
      <c r="A220" s="1390" t="s">
        <v>1276</v>
      </c>
      <c r="B220" s="1391"/>
      <c r="C220" s="1391"/>
      <c r="D220" s="1391"/>
      <c r="E220" s="1392"/>
      <c r="F220" s="629"/>
      <c r="G220" s="629"/>
      <c r="H220" s="629"/>
      <c r="I220" s="629"/>
    </row>
    <row r="221" spans="1:9" ht="15.75" hidden="1" x14ac:dyDescent="0.25">
      <c r="A221" s="1562"/>
      <c r="B221" s="644">
        <v>2019</v>
      </c>
      <c r="C221" s="644">
        <v>2020</v>
      </c>
      <c r="D221" s="644">
        <v>2021</v>
      </c>
      <c r="E221" s="644">
        <v>2022</v>
      </c>
      <c r="F221" s="629"/>
      <c r="G221" s="629"/>
      <c r="H221" s="629"/>
      <c r="I221" s="629"/>
    </row>
    <row r="222" spans="1:9" ht="16.5" hidden="1" thickBot="1" x14ac:dyDescent="0.3">
      <c r="A222" s="1563"/>
      <c r="B222" s="645" t="s">
        <v>8</v>
      </c>
      <c r="C222" s="645" t="s">
        <v>9</v>
      </c>
      <c r="D222" s="645" t="s">
        <v>9</v>
      </c>
      <c r="E222" s="645" t="s">
        <v>9</v>
      </c>
      <c r="F222" s="629"/>
      <c r="G222" s="629"/>
      <c r="H222" s="629"/>
      <c r="I222" s="629"/>
    </row>
    <row r="223" spans="1:9" ht="16.5" hidden="1" thickBot="1" x14ac:dyDescent="0.3">
      <c r="A223" s="649" t="s">
        <v>42</v>
      </c>
      <c r="B223" s="537"/>
      <c r="C223" s="537"/>
      <c r="D223" s="537"/>
      <c r="E223" s="537"/>
      <c r="F223" s="629"/>
      <c r="G223" s="629"/>
      <c r="H223" s="629"/>
      <c r="I223" s="629"/>
    </row>
    <row r="224" spans="1:9" ht="16.5" hidden="1" thickBot="1" x14ac:dyDescent="0.3">
      <c r="A224" s="649" t="s">
        <v>43</v>
      </c>
      <c r="B224" s="539">
        <v>0</v>
      </c>
      <c r="C224" s="537">
        <v>0</v>
      </c>
      <c r="D224" s="537">
        <v>0</v>
      </c>
      <c r="E224" s="537"/>
      <c r="F224" s="629"/>
      <c r="G224" s="629"/>
      <c r="H224" s="629"/>
      <c r="I224" s="629"/>
    </row>
    <row r="225" spans="1:9" ht="16.5" hidden="1" thickBot="1" x14ac:dyDescent="0.3">
      <c r="A225" s="655" t="s">
        <v>53</v>
      </c>
      <c r="B225" s="539">
        <f>B224+B223</f>
        <v>0</v>
      </c>
      <c r="C225" s="539">
        <f>C224+C223</f>
        <v>0</v>
      </c>
      <c r="D225" s="539">
        <f>D224+D223</f>
        <v>0</v>
      </c>
      <c r="E225" s="539">
        <f>E224+E223</f>
        <v>0</v>
      </c>
      <c r="F225" s="629"/>
      <c r="G225" s="629"/>
      <c r="H225" s="629"/>
      <c r="I225" s="629"/>
    </row>
    <row r="226" spans="1:9" ht="16.5" thickBot="1" x14ac:dyDescent="0.3">
      <c r="A226" s="675"/>
      <c r="B226" s="676"/>
      <c r="C226" s="676"/>
      <c r="D226" s="676"/>
      <c r="E226" s="676"/>
      <c r="F226" s="629"/>
      <c r="G226" s="629"/>
      <c r="H226" s="629"/>
      <c r="I226" s="629"/>
    </row>
    <row r="227" spans="1:9" ht="32.25" thickBot="1" x14ac:dyDescent="0.3">
      <c r="A227" s="638" t="s">
        <v>57</v>
      </c>
      <c r="B227" s="677">
        <f>+B215+B194+B174+B145+B67+B30+B156+B104</f>
        <v>87527</v>
      </c>
      <c r="C227" s="677">
        <f>+C215+C194+C174+C145+C67+C30+C156+C104</f>
        <v>48017</v>
      </c>
      <c r="D227" s="677">
        <f>+D215+D194+D174+D145+D67+D30+D156+D104</f>
        <v>48017</v>
      </c>
      <c r="E227" s="677">
        <f>+E215+E194+E174+E145+E67+E30+E156+E104</f>
        <v>48017</v>
      </c>
      <c r="F227" s="629"/>
      <c r="G227" s="629"/>
      <c r="H227" s="629"/>
      <c r="I227" s="629"/>
    </row>
    <row r="228" spans="1:9" ht="32.25" thickBot="1" x14ac:dyDescent="0.3">
      <c r="A228" s="638" t="s">
        <v>58</v>
      </c>
      <c r="B228" s="677">
        <f>B224+B204+B184+B166+B133+B96+B59</f>
        <v>87527</v>
      </c>
      <c r="C228" s="677">
        <f>C224+C204+C184+C166+C133+C96+C59</f>
        <v>48017</v>
      </c>
      <c r="D228" s="677">
        <f>D224+D204+D184+D166+D133+D96+D59</f>
        <v>48017</v>
      </c>
      <c r="E228" s="677">
        <f>E224+E204+E184+E166+E133+E96+E59</f>
        <v>48017</v>
      </c>
      <c r="F228" s="629"/>
      <c r="G228" s="629"/>
      <c r="H228" s="629"/>
      <c r="I228" s="629"/>
    </row>
    <row r="229" spans="1:9" ht="16.5" thickBot="1" x14ac:dyDescent="0.3">
      <c r="A229" s="649" t="s">
        <v>24</v>
      </c>
      <c r="B229" s="678">
        <f>B230+B231</f>
        <v>25313</v>
      </c>
      <c r="C229" s="678">
        <f>C230+C231</f>
        <v>25963</v>
      </c>
      <c r="D229" s="678">
        <f>D230+D231</f>
        <v>25963</v>
      </c>
      <c r="E229" s="678">
        <f>E230+E231</f>
        <v>25963</v>
      </c>
      <c r="F229" s="629"/>
      <c r="G229" s="935"/>
      <c r="H229" s="629"/>
      <c r="I229" s="629"/>
    </row>
    <row r="230" spans="1:9" ht="16.5" thickBot="1" x14ac:dyDescent="0.3">
      <c r="A230" s="650" t="s">
        <v>296</v>
      </c>
      <c r="B230" s="539">
        <f>B39+B76+B113</f>
        <v>25313</v>
      </c>
      <c r="C230" s="539">
        <f t="shared" ref="B230:E231" si="2">C39+C76+C113</f>
        <v>25963</v>
      </c>
      <c r="D230" s="539">
        <f t="shared" si="2"/>
        <v>25963</v>
      </c>
      <c r="E230" s="539">
        <f t="shared" si="2"/>
        <v>25963</v>
      </c>
      <c r="F230" s="629"/>
      <c r="G230" s="935"/>
      <c r="H230" s="629"/>
      <c r="I230" s="629"/>
    </row>
    <row r="231" spans="1:9" ht="16.5" thickBot="1" x14ac:dyDescent="0.3">
      <c r="A231" s="650" t="s">
        <v>319</v>
      </c>
      <c r="B231" s="539">
        <f t="shared" si="2"/>
        <v>0</v>
      </c>
      <c r="C231" s="539">
        <f t="shared" si="2"/>
        <v>0</v>
      </c>
      <c r="D231" s="539">
        <f t="shared" si="2"/>
        <v>0</v>
      </c>
      <c r="E231" s="539">
        <f t="shared" si="2"/>
        <v>0</v>
      </c>
      <c r="F231" s="629"/>
      <c r="G231" s="629"/>
      <c r="H231" s="629"/>
      <c r="I231" s="629"/>
    </row>
    <row r="232" spans="1:9" ht="16.5" thickBot="1" x14ac:dyDescent="0.3">
      <c r="A232" s="649" t="s">
        <v>25</v>
      </c>
      <c r="B232" s="678">
        <f>B233+B234</f>
        <v>3714</v>
      </c>
      <c r="C232" s="678">
        <f>C233+C234</f>
        <v>4054</v>
      </c>
      <c r="D232" s="678">
        <f>D233+D234</f>
        <v>4054</v>
      </c>
      <c r="E232" s="678">
        <f>E233+E234</f>
        <v>4054</v>
      </c>
      <c r="F232" s="629"/>
      <c r="G232" s="629"/>
      <c r="H232" s="935"/>
      <c r="I232" s="629"/>
    </row>
    <row r="233" spans="1:9" ht="16.5" thickBot="1" x14ac:dyDescent="0.3">
      <c r="A233" s="650" t="s">
        <v>296</v>
      </c>
      <c r="B233" s="537">
        <f>B42+B79+B116</f>
        <v>3714</v>
      </c>
      <c r="C233" s="537">
        <f>C42+C79+C116</f>
        <v>4054</v>
      </c>
      <c r="D233" s="537">
        <f>D42+D79+D116</f>
        <v>4054</v>
      </c>
      <c r="E233" s="537">
        <f>E42+E79+E116</f>
        <v>4054</v>
      </c>
      <c r="F233" s="629"/>
      <c r="G233" s="629"/>
      <c r="H233" s="629"/>
      <c r="I233" s="629"/>
    </row>
    <row r="234" spans="1:9" ht="16.5" thickBot="1" x14ac:dyDescent="0.3">
      <c r="A234" s="650" t="s">
        <v>319</v>
      </c>
      <c r="B234" s="539">
        <f>B43+B80+B114</f>
        <v>0</v>
      </c>
      <c r="C234" s="539">
        <f>C43+C80+C114</f>
        <v>0</v>
      </c>
      <c r="D234" s="539">
        <f>D43+D80+D114</f>
        <v>0</v>
      </c>
      <c r="E234" s="539">
        <f>E43+E80+E114</f>
        <v>0</v>
      </c>
      <c r="F234" s="629"/>
      <c r="G234" s="629"/>
      <c r="H234" s="629"/>
      <c r="I234" s="629"/>
    </row>
    <row r="235" spans="1:9" ht="16.5" thickBot="1" x14ac:dyDescent="0.3">
      <c r="A235" s="649" t="s">
        <v>26</v>
      </c>
      <c r="B235" s="678">
        <f>B236+B237</f>
        <v>16000</v>
      </c>
      <c r="C235" s="678">
        <f>C236+C237</f>
        <v>16000</v>
      </c>
      <c r="D235" s="678">
        <f>D236+D237</f>
        <v>16000</v>
      </c>
      <c r="E235" s="678">
        <f>E236+E237</f>
        <v>16000</v>
      </c>
      <c r="F235" s="629"/>
      <c r="G235" s="629"/>
      <c r="H235" s="629"/>
      <c r="I235" s="629"/>
    </row>
    <row r="236" spans="1:9" ht="16.5" thickBot="1" x14ac:dyDescent="0.3">
      <c r="A236" s="650" t="s">
        <v>296</v>
      </c>
      <c r="B236" s="539">
        <f t="shared" ref="B236:E237" si="3">B45+B82+B119</f>
        <v>16000</v>
      </c>
      <c r="C236" s="539">
        <f t="shared" si="3"/>
        <v>16000</v>
      </c>
      <c r="D236" s="539">
        <f t="shared" si="3"/>
        <v>16000</v>
      </c>
      <c r="E236" s="539">
        <f t="shared" si="3"/>
        <v>16000</v>
      </c>
      <c r="F236" s="629"/>
      <c r="G236" s="629"/>
      <c r="H236" s="629"/>
      <c r="I236" s="629"/>
    </row>
    <row r="237" spans="1:9" ht="16.5" thickBot="1" x14ac:dyDescent="0.3">
      <c r="A237" s="650" t="s">
        <v>319</v>
      </c>
      <c r="B237" s="539">
        <f t="shared" si="3"/>
        <v>0</v>
      </c>
      <c r="C237" s="539">
        <f t="shared" si="3"/>
        <v>0</v>
      </c>
      <c r="D237" s="539">
        <f t="shared" si="3"/>
        <v>0</v>
      </c>
      <c r="E237" s="539">
        <f t="shared" si="3"/>
        <v>0</v>
      </c>
      <c r="F237" s="629"/>
      <c r="G237" s="629"/>
      <c r="H237" s="629"/>
      <c r="I237" s="629"/>
    </row>
    <row r="238" spans="1:9" ht="16.5" thickBot="1" x14ac:dyDescent="0.3">
      <c r="A238" s="649" t="s">
        <v>27</v>
      </c>
      <c r="B238" s="678">
        <f>B239+B240</f>
        <v>0</v>
      </c>
      <c r="C238" s="678">
        <f>C239+C240</f>
        <v>0</v>
      </c>
      <c r="D238" s="678">
        <f>D239+D240</f>
        <v>0</v>
      </c>
      <c r="E238" s="678">
        <f>E239+E240</f>
        <v>0</v>
      </c>
      <c r="F238" s="629"/>
      <c r="G238" s="629"/>
      <c r="H238" s="629"/>
      <c r="I238" s="629"/>
    </row>
    <row r="239" spans="1:9" ht="16.5" thickBot="1" x14ac:dyDescent="0.3">
      <c r="A239" s="650" t="s">
        <v>296</v>
      </c>
      <c r="B239" s="537">
        <f t="shared" ref="B239:E240" si="4">B48+B85+B122</f>
        <v>0</v>
      </c>
      <c r="C239" s="537">
        <f t="shared" si="4"/>
        <v>0</v>
      </c>
      <c r="D239" s="537">
        <f t="shared" si="4"/>
        <v>0</v>
      </c>
      <c r="E239" s="537">
        <f t="shared" si="4"/>
        <v>0</v>
      </c>
      <c r="F239" s="629"/>
      <c r="G239" s="629"/>
      <c r="H239" s="629"/>
      <c r="I239" s="629"/>
    </row>
    <row r="240" spans="1:9" ht="16.5" thickBot="1" x14ac:dyDescent="0.3">
      <c r="A240" s="650" t="s">
        <v>319</v>
      </c>
      <c r="B240" s="539">
        <f t="shared" si="4"/>
        <v>0</v>
      </c>
      <c r="C240" s="539">
        <f t="shared" si="4"/>
        <v>0</v>
      </c>
      <c r="D240" s="539">
        <f t="shared" si="4"/>
        <v>0</v>
      </c>
      <c r="E240" s="539">
        <f t="shared" si="4"/>
        <v>0</v>
      </c>
      <c r="F240" s="629"/>
      <c r="G240" s="629"/>
      <c r="H240" s="629"/>
      <c r="I240" s="629"/>
    </row>
    <row r="241" spans="1:9" ht="16.5" thickBot="1" x14ac:dyDescent="0.3">
      <c r="A241" s="649" t="s">
        <v>28</v>
      </c>
      <c r="B241" s="678">
        <f>B242+B243</f>
        <v>0</v>
      </c>
      <c r="C241" s="678">
        <f>C242+C243</f>
        <v>0</v>
      </c>
      <c r="D241" s="678">
        <f>D242+D243</f>
        <v>0</v>
      </c>
      <c r="E241" s="678">
        <f>E242+E243</f>
        <v>0</v>
      </c>
      <c r="F241" s="629"/>
      <c r="G241" s="629"/>
      <c r="H241" s="629"/>
      <c r="I241" s="629"/>
    </row>
    <row r="242" spans="1:9" ht="16.5" thickBot="1" x14ac:dyDescent="0.3">
      <c r="A242" s="650" t="s">
        <v>296</v>
      </c>
      <c r="B242" s="537">
        <f t="shared" ref="B242:E243" si="5">B51+B88+B125</f>
        <v>0</v>
      </c>
      <c r="C242" s="537">
        <f t="shared" si="5"/>
        <v>0</v>
      </c>
      <c r="D242" s="537">
        <f t="shared" si="5"/>
        <v>0</v>
      </c>
      <c r="E242" s="537">
        <f t="shared" si="5"/>
        <v>0</v>
      </c>
      <c r="F242" s="629"/>
      <c r="G242" s="629"/>
      <c r="H242" s="629"/>
      <c r="I242" s="629"/>
    </row>
    <row r="243" spans="1:9" ht="16.5" thickBot="1" x14ac:dyDescent="0.3">
      <c r="A243" s="650" t="s">
        <v>319</v>
      </c>
      <c r="B243" s="539">
        <f t="shared" si="5"/>
        <v>0</v>
      </c>
      <c r="C243" s="539">
        <f t="shared" si="5"/>
        <v>0</v>
      </c>
      <c r="D243" s="539">
        <f t="shared" si="5"/>
        <v>0</v>
      </c>
      <c r="E243" s="539">
        <f t="shared" si="5"/>
        <v>0</v>
      </c>
      <c r="F243" s="629"/>
      <c r="G243" s="629"/>
      <c r="H243" s="629"/>
      <c r="I243" s="629"/>
    </row>
    <row r="244" spans="1:9" ht="16.5" thickBot="1" x14ac:dyDescent="0.3">
      <c r="A244" s="649" t="s">
        <v>29</v>
      </c>
      <c r="B244" s="678">
        <f>B245+B246</f>
        <v>0</v>
      </c>
      <c r="C244" s="678">
        <f>C245+C246</f>
        <v>0</v>
      </c>
      <c r="D244" s="678">
        <f>D245+D246</f>
        <v>0</v>
      </c>
      <c r="E244" s="678">
        <f>E245+E246</f>
        <v>0</v>
      </c>
      <c r="F244" s="629"/>
      <c r="G244" s="629"/>
      <c r="H244" s="629"/>
      <c r="I244" s="629"/>
    </row>
    <row r="245" spans="1:9" ht="16.5" thickBot="1" x14ac:dyDescent="0.3">
      <c r="A245" s="650" t="s">
        <v>296</v>
      </c>
      <c r="B245" s="537">
        <f t="shared" ref="B245:E246" si="6">B54+B91+B128</f>
        <v>0</v>
      </c>
      <c r="C245" s="537">
        <f t="shared" si="6"/>
        <v>0</v>
      </c>
      <c r="D245" s="537">
        <f t="shared" si="6"/>
        <v>0</v>
      </c>
      <c r="E245" s="537">
        <f t="shared" si="6"/>
        <v>0</v>
      </c>
      <c r="F245" s="629"/>
      <c r="G245" s="629"/>
      <c r="H245" s="629"/>
      <c r="I245" s="629"/>
    </row>
    <row r="246" spans="1:9" ht="16.5" thickBot="1" x14ac:dyDescent="0.3">
      <c r="A246" s="650" t="s">
        <v>319</v>
      </c>
      <c r="B246" s="539">
        <f t="shared" si="6"/>
        <v>0</v>
      </c>
      <c r="C246" s="539">
        <f t="shared" si="6"/>
        <v>0</v>
      </c>
      <c r="D246" s="539">
        <f t="shared" si="6"/>
        <v>0</v>
      </c>
      <c r="E246" s="539">
        <f t="shared" si="6"/>
        <v>0</v>
      </c>
      <c r="F246" s="629"/>
      <c r="G246" s="629"/>
      <c r="H246" s="629"/>
      <c r="I246" s="629"/>
    </row>
    <row r="247" spans="1:9" ht="16.5" thickBot="1" x14ac:dyDescent="0.3">
      <c r="A247" s="649" t="s">
        <v>30</v>
      </c>
      <c r="B247" s="678">
        <f>B93+B56</f>
        <v>40000</v>
      </c>
      <c r="C247" s="678">
        <f>C93+C56</f>
        <v>0</v>
      </c>
      <c r="D247" s="678">
        <f>D93+D56</f>
        <v>0</v>
      </c>
      <c r="E247" s="678">
        <f>E93+E56</f>
        <v>0</v>
      </c>
      <c r="F247" s="629"/>
      <c r="G247" s="629"/>
      <c r="H247" s="629"/>
      <c r="I247" s="629"/>
    </row>
    <row r="248" spans="1:9" ht="16.5" thickBot="1" x14ac:dyDescent="0.3">
      <c r="A248" s="650" t="s">
        <v>296</v>
      </c>
      <c r="B248" s="537">
        <f t="shared" ref="B248:E249" si="7">B57+B94+B131</f>
        <v>40000</v>
      </c>
      <c r="C248" s="537">
        <f t="shared" si="7"/>
        <v>0</v>
      </c>
      <c r="D248" s="537">
        <f t="shared" si="7"/>
        <v>0</v>
      </c>
      <c r="E248" s="537">
        <f t="shared" si="7"/>
        <v>0</v>
      </c>
      <c r="F248" s="629"/>
      <c r="G248" s="629"/>
      <c r="H248" s="629"/>
      <c r="I248" s="629"/>
    </row>
    <row r="249" spans="1:9" ht="16.5" thickBot="1" x14ac:dyDescent="0.3">
      <c r="A249" s="650" t="s">
        <v>319</v>
      </c>
      <c r="B249" s="539">
        <f t="shared" si="7"/>
        <v>0</v>
      </c>
      <c r="C249" s="539">
        <f t="shared" si="7"/>
        <v>0</v>
      </c>
      <c r="D249" s="539">
        <f t="shared" si="7"/>
        <v>0</v>
      </c>
      <c r="E249" s="539">
        <f t="shared" si="7"/>
        <v>0</v>
      </c>
      <c r="F249" s="629"/>
      <c r="G249" s="629"/>
      <c r="H249" s="629"/>
      <c r="I249" s="629"/>
    </row>
    <row r="250" spans="1:9" ht="16.5" thickBot="1" x14ac:dyDescent="0.3">
      <c r="A250" s="649" t="s">
        <v>59</v>
      </c>
      <c r="B250" s="537">
        <f t="shared" ref="B250:E251" si="8">B164+B182+B202+B223</f>
        <v>0</v>
      </c>
      <c r="C250" s="537">
        <f t="shared" si="8"/>
        <v>0</v>
      </c>
      <c r="D250" s="537">
        <f t="shared" si="8"/>
        <v>0</v>
      </c>
      <c r="E250" s="537">
        <f t="shared" si="8"/>
        <v>0</v>
      </c>
      <c r="F250" s="629"/>
      <c r="G250" s="629"/>
      <c r="H250" s="629"/>
      <c r="I250" s="629"/>
    </row>
    <row r="251" spans="1:9" ht="16.5" thickBot="1" x14ac:dyDescent="0.3">
      <c r="A251" s="649" t="s">
        <v>60</v>
      </c>
      <c r="B251" s="537">
        <f t="shared" si="8"/>
        <v>2500</v>
      </c>
      <c r="C251" s="537">
        <f t="shared" si="8"/>
        <v>2000</v>
      </c>
      <c r="D251" s="537">
        <f t="shared" si="8"/>
        <v>2000</v>
      </c>
      <c r="E251" s="537">
        <f t="shared" si="8"/>
        <v>2000</v>
      </c>
      <c r="F251" s="629"/>
      <c r="G251" s="629"/>
      <c r="H251" s="629"/>
      <c r="I251" s="629"/>
    </row>
    <row r="252" spans="1:9" ht="16.5" thickBot="1" x14ac:dyDescent="0.3">
      <c r="A252" s="656" t="s">
        <v>32</v>
      </c>
      <c r="B252" s="657">
        <f>IF(B228-B227=0,0,"Error")</f>
        <v>0</v>
      </c>
      <c r="C252" s="657">
        <f>IF(C228-C227=0,0,"Error")</f>
        <v>0</v>
      </c>
      <c r="D252" s="657">
        <f>IF(D228-D227=0,0,"Error")</f>
        <v>0</v>
      </c>
      <c r="E252" s="657">
        <f>IF(E228-E227=0,0,"Error")</f>
        <v>0</v>
      </c>
      <c r="F252" s="629"/>
      <c r="G252" s="629"/>
      <c r="H252" s="629"/>
      <c r="I252" s="629"/>
    </row>
  </sheetData>
  <mergeCells count="68">
    <mergeCell ref="A1:E1"/>
    <mergeCell ref="A2:E2"/>
    <mergeCell ref="B208:E208"/>
    <mergeCell ref="B210:E210"/>
    <mergeCell ref="B211:E211"/>
    <mergeCell ref="A212:A213"/>
    <mergeCell ref="A171:A172"/>
    <mergeCell ref="A179:E179"/>
    <mergeCell ref="A180:A181"/>
    <mergeCell ref="A185:E185"/>
    <mergeCell ref="A186:E186"/>
    <mergeCell ref="B187:E187"/>
    <mergeCell ref="A153:A154"/>
    <mergeCell ref="A161:E161"/>
    <mergeCell ref="A162:A163"/>
    <mergeCell ref="B167:E167"/>
    <mergeCell ref="B169:E169"/>
    <mergeCell ref="A220:E220"/>
    <mergeCell ref="A221:A222"/>
    <mergeCell ref="B189:E189"/>
    <mergeCell ref="B190:E190"/>
    <mergeCell ref="A191:A192"/>
    <mergeCell ref="A199:E199"/>
    <mergeCell ref="A200:A201"/>
    <mergeCell ref="A205:A207"/>
    <mergeCell ref="B205:E207"/>
    <mergeCell ref="B170:E170"/>
    <mergeCell ref="B140:E140"/>
    <mergeCell ref="B141:E141"/>
    <mergeCell ref="A142:A143"/>
    <mergeCell ref="B150:E150"/>
    <mergeCell ref="B151:E151"/>
    <mergeCell ref="B152:E152"/>
    <mergeCell ref="B139:E139"/>
    <mergeCell ref="A73:A74"/>
    <mergeCell ref="B98:E98"/>
    <mergeCell ref="B99:E99"/>
    <mergeCell ref="B100:E100"/>
    <mergeCell ref="A101:A102"/>
    <mergeCell ref="A109:E109"/>
    <mergeCell ref="A110:A111"/>
    <mergeCell ref="A135:E135"/>
    <mergeCell ref="A136:E136"/>
    <mergeCell ref="B137:E137"/>
    <mergeCell ref="D138:E138"/>
    <mergeCell ref="A72:E72"/>
    <mergeCell ref="A23:E23"/>
    <mergeCell ref="B24:E24"/>
    <mergeCell ref="B25:E25"/>
    <mergeCell ref="B26:E26"/>
    <mergeCell ref="A27:A28"/>
    <mergeCell ref="A35:E35"/>
    <mergeCell ref="A36:A37"/>
    <mergeCell ref="B61:E61"/>
    <mergeCell ref="B62:E62"/>
    <mergeCell ref="B63:E63"/>
    <mergeCell ref="A64:A65"/>
    <mergeCell ref="A22:E22"/>
    <mergeCell ref="A3:E3"/>
    <mergeCell ref="B5:E5"/>
    <mergeCell ref="B6:E6"/>
    <mergeCell ref="B7:E7"/>
    <mergeCell ref="A8:E8"/>
    <mergeCell ref="A9:E11"/>
    <mergeCell ref="B12:E12"/>
    <mergeCell ref="A13:A14"/>
    <mergeCell ref="B17:E17"/>
    <mergeCell ref="A18:E18"/>
  </mergeCells>
  <pageMargins left="0.7" right="0.7" top="0.75" bottom="0.75" header="0.3" footer="0.3"/>
  <pageSetup scale="8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344"/>
  <sheetViews>
    <sheetView view="pageBreakPreview" zoomScaleNormal="120" zoomScaleSheetLayoutView="100" workbookViewId="0">
      <selection activeCell="A9" sqref="A9:E11"/>
    </sheetView>
  </sheetViews>
  <sheetFormatPr defaultRowHeight="15" x14ac:dyDescent="0.25"/>
  <cols>
    <col min="1" max="1" width="35.28515625" style="72" customWidth="1"/>
    <col min="2" max="2" width="18" style="72" customWidth="1"/>
    <col min="3" max="3" width="16.85546875" style="72" customWidth="1"/>
    <col min="4" max="4" width="14.28515625" style="72" customWidth="1"/>
    <col min="5" max="5" width="12.5703125" style="72" customWidth="1"/>
    <col min="6" max="16384" width="9.140625" style="72"/>
  </cols>
  <sheetData>
    <row r="1" spans="1:5" ht="15.75" x14ac:dyDescent="0.25">
      <c r="A1" s="2610" t="s">
        <v>1681</v>
      </c>
      <c r="B1" s="2610"/>
      <c r="C1" s="2610"/>
      <c r="D1" s="2610"/>
      <c r="E1" s="2610"/>
    </row>
    <row r="2" spans="1:5" ht="18" customHeight="1" x14ac:dyDescent="0.25">
      <c r="A2" s="2117" t="s">
        <v>884</v>
      </c>
      <c r="B2" s="2117"/>
      <c r="C2" s="2117"/>
      <c r="D2" s="2117"/>
      <c r="E2" s="2117"/>
    </row>
    <row r="3" spans="1:5" ht="18" customHeight="1" x14ac:dyDescent="0.25">
      <c r="A3" s="2118" t="s">
        <v>863</v>
      </c>
      <c r="B3" s="2118"/>
      <c r="C3" s="2118"/>
      <c r="D3" s="2118"/>
      <c r="E3" s="2118"/>
    </row>
    <row r="4" spans="1:5" ht="15.75" thickBot="1" x14ac:dyDescent="0.3"/>
    <row r="5" spans="1:5" ht="15.75" thickBot="1" x14ac:dyDescent="0.3">
      <c r="A5" s="316" t="s">
        <v>0</v>
      </c>
      <c r="B5" s="2494" t="s">
        <v>212</v>
      </c>
      <c r="C5" s="2494"/>
      <c r="D5" s="2494"/>
      <c r="E5" s="2494"/>
    </row>
    <row r="6" spans="1:5" ht="15.75" thickBot="1" x14ac:dyDescent="0.3">
      <c r="A6" s="316" t="s">
        <v>1</v>
      </c>
      <c r="B6" s="2495" t="s">
        <v>202</v>
      </c>
      <c r="C6" s="2496"/>
      <c r="D6" s="2496"/>
      <c r="E6" s="2497"/>
    </row>
    <row r="7" spans="1:5" ht="15.75" thickBot="1" x14ac:dyDescent="0.3">
      <c r="A7" s="316" t="s">
        <v>3</v>
      </c>
      <c r="B7" s="2123" t="s">
        <v>861</v>
      </c>
      <c r="C7" s="2124"/>
      <c r="D7" s="2124"/>
      <c r="E7" s="2125"/>
    </row>
    <row r="8" spans="1:5" ht="15.75" thickBot="1" x14ac:dyDescent="0.3">
      <c r="A8" s="2126" t="s">
        <v>5</v>
      </c>
      <c r="B8" s="2127"/>
      <c r="C8" s="2127"/>
      <c r="D8" s="2127"/>
      <c r="E8" s="2128"/>
    </row>
    <row r="9" spans="1:5" ht="43.5" customHeight="1" thickBot="1" x14ac:dyDescent="0.3">
      <c r="A9" s="2498" t="s">
        <v>1181</v>
      </c>
      <c r="B9" s="2499"/>
      <c r="C9" s="2499"/>
      <c r="D9" s="2499"/>
      <c r="E9" s="2500"/>
    </row>
    <row r="10" spans="1:5" ht="36.75" customHeight="1" thickBot="1" x14ac:dyDescent="0.3">
      <c r="A10" s="2498"/>
      <c r="B10" s="2499"/>
      <c r="C10" s="2499"/>
      <c r="D10" s="2499"/>
      <c r="E10" s="2500"/>
    </row>
    <row r="11" spans="1:5" ht="57.75" customHeight="1" thickBot="1" x14ac:dyDescent="0.3">
      <c r="A11" s="2498"/>
      <c r="B11" s="2499"/>
      <c r="C11" s="2499"/>
      <c r="D11" s="2499"/>
      <c r="E11" s="2500"/>
    </row>
    <row r="12" spans="1:5" ht="50.25" customHeight="1" thickBot="1" x14ac:dyDescent="0.3">
      <c r="A12" s="317" t="s">
        <v>6</v>
      </c>
      <c r="B12" s="2124" t="s">
        <v>1182</v>
      </c>
      <c r="C12" s="2501"/>
      <c r="D12" s="2501"/>
      <c r="E12" s="2502"/>
    </row>
    <row r="13" spans="1:5" ht="23.25" customHeight="1" x14ac:dyDescent="0.25">
      <c r="A13" s="2138" t="s">
        <v>7</v>
      </c>
      <c r="B13" s="782">
        <v>2019</v>
      </c>
      <c r="C13" s="782">
        <v>2020</v>
      </c>
      <c r="D13" s="782">
        <v>2021</v>
      </c>
      <c r="E13" s="782">
        <v>2022</v>
      </c>
    </row>
    <row r="14" spans="1:5" ht="15.75" thickBot="1" x14ac:dyDescent="0.3">
      <c r="A14" s="2139"/>
      <c r="B14" s="783" t="s">
        <v>8</v>
      </c>
      <c r="C14" s="783" t="s">
        <v>9</v>
      </c>
      <c r="D14" s="783" t="s">
        <v>9</v>
      </c>
      <c r="E14" s="783" t="s">
        <v>9</v>
      </c>
    </row>
    <row r="15" spans="1:5" ht="18.75" customHeight="1" thickBot="1" x14ac:dyDescent="0.3">
      <c r="A15" s="19" t="s">
        <v>92</v>
      </c>
      <c r="B15" s="422">
        <v>0.5</v>
      </c>
      <c r="C15" s="422">
        <v>0.6</v>
      </c>
      <c r="D15" s="422">
        <v>0.7</v>
      </c>
      <c r="E15" s="422">
        <v>0</v>
      </c>
    </row>
    <row r="16" spans="1:5" ht="15.75" thickBot="1" x14ac:dyDescent="0.3">
      <c r="A16" s="19" t="s">
        <v>93</v>
      </c>
      <c r="B16" s="422">
        <v>0.5</v>
      </c>
      <c r="C16" s="422">
        <v>0.65</v>
      </c>
      <c r="D16" s="422">
        <v>0.7</v>
      </c>
      <c r="E16" s="422">
        <v>0</v>
      </c>
    </row>
    <row r="17" spans="1:5" ht="15.75" thickBot="1" x14ac:dyDescent="0.3">
      <c r="A17" s="19" t="s">
        <v>67</v>
      </c>
      <c r="B17" s="422">
        <v>0.4</v>
      </c>
      <c r="C17" s="422">
        <v>0.5</v>
      </c>
      <c r="D17" s="422">
        <v>0.6</v>
      </c>
      <c r="E17" s="422">
        <v>0</v>
      </c>
    </row>
    <row r="18" spans="1:5" ht="32.25" customHeight="1" thickBot="1" x14ac:dyDescent="0.3">
      <c r="A18" s="76" t="s">
        <v>10</v>
      </c>
      <c r="B18" s="2498" t="s">
        <v>1183</v>
      </c>
      <c r="C18" s="2499"/>
      <c r="D18" s="2499"/>
      <c r="E18" s="2500"/>
    </row>
    <row r="19" spans="1:5" ht="23.25" customHeight="1" thickBot="1" x14ac:dyDescent="0.3">
      <c r="A19" s="2140" t="s">
        <v>11</v>
      </c>
      <c r="B19" s="2141"/>
      <c r="C19" s="2141"/>
      <c r="D19" s="2141"/>
      <c r="E19" s="2142"/>
    </row>
    <row r="20" spans="1:5" ht="27" customHeight="1" thickBot="1" x14ac:dyDescent="0.3">
      <c r="A20" s="58" t="s">
        <v>1184</v>
      </c>
      <c r="B20" s="784">
        <v>55</v>
      </c>
      <c r="C20" s="785">
        <v>0.8</v>
      </c>
      <c r="D20" s="785">
        <v>1</v>
      </c>
      <c r="E20" s="785">
        <v>0</v>
      </c>
    </row>
    <row r="21" spans="1:5" ht="30.75" customHeight="1" thickBot="1" x14ac:dyDescent="0.3">
      <c r="A21" s="58" t="s">
        <v>67</v>
      </c>
      <c r="B21" s="784" t="s">
        <v>68</v>
      </c>
      <c r="C21" s="785" t="s">
        <v>69</v>
      </c>
      <c r="D21" s="785" t="s">
        <v>69</v>
      </c>
      <c r="E21" s="785">
        <v>0</v>
      </c>
    </row>
    <row r="22" spans="1:5" ht="24" customHeight="1" thickBot="1" x14ac:dyDescent="0.3">
      <c r="A22" s="2143" t="s">
        <v>12</v>
      </c>
      <c r="B22" s="2144"/>
      <c r="C22" s="2144"/>
      <c r="D22" s="2144"/>
      <c r="E22" s="2145"/>
    </row>
    <row r="23" spans="1:5" ht="15.75" thickBot="1" x14ac:dyDescent="0.3">
      <c r="A23" s="2146" t="s">
        <v>13</v>
      </c>
      <c r="B23" s="2147"/>
      <c r="C23" s="2147"/>
      <c r="D23" s="2147"/>
      <c r="E23" s="2148"/>
    </row>
    <row r="24" spans="1:5" ht="18.75" customHeight="1" thickBot="1" x14ac:dyDescent="0.3">
      <c r="A24" s="296" t="s">
        <v>14</v>
      </c>
      <c r="B24" s="2140" t="s">
        <v>1185</v>
      </c>
      <c r="C24" s="2113"/>
      <c r="D24" s="2113"/>
      <c r="E24" s="1517"/>
    </row>
    <row r="25" spans="1:5" ht="66.75" customHeight="1" thickBot="1" x14ac:dyDescent="0.3">
      <c r="A25" s="58" t="s">
        <v>15</v>
      </c>
      <c r="B25" s="2503" t="s">
        <v>1186</v>
      </c>
      <c r="C25" s="2504"/>
      <c r="D25" s="2504"/>
      <c r="E25" s="2505"/>
    </row>
    <row r="26" spans="1:5" ht="15.75" thickBot="1" x14ac:dyDescent="0.3">
      <c r="A26" s="58" t="s">
        <v>16</v>
      </c>
      <c r="B26" s="1516" t="s">
        <v>1187</v>
      </c>
      <c r="C26" s="2113"/>
      <c r="D26" s="2113"/>
      <c r="E26" s="1517"/>
    </row>
    <row r="27" spans="1:5" ht="15.75" customHeight="1" x14ac:dyDescent="0.25">
      <c r="A27" s="2138"/>
      <c r="B27" s="298">
        <v>2019</v>
      </c>
      <c r="C27" s="298">
        <v>2020</v>
      </c>
      <c r="D27" s="298">
        <v>2021</v>
      </c>
      <c r="E27" s="298">
        <v>2022</v>
      </c>
    </row>
    <row r="28" spans="1:5" ht="12.75" customHeight="1" thickBot="1" x14ac:dyDescent="0.3">
      <c r="A28" s="2139"/>
      <c r="B28" s="299" t="s">
        <v>8</v>
      </c>
      <c r="C28" s="299" t="s">
        <v>9</v>
      </c>
      <c r="D28" s="299" t="s">
        <v>9</v>
      </c>
      <c r="E28" s="299" t="s">
        <v>9</v>
      </c>
    </row>
    <row r="29" spans="1:5" ht="15.75" thickBot="1" x14ac:dyDescent="0.3">
      <c r="A29" s="58" t="s">
        <v>17</v>
      </c>
      <c r="B29" s="41">
        <v>11</v>
      </c>
      <c r="C29" s="10">
        <v>9</v>
      </c>
      <c r="D29" s="10">
        <v>9</v>
      </c>
      <c r="E29" s="10">
        <v>0</v>
      </c>
    </row>
    <row r="30" spans="1:5" ht="15.75" thickBot="1" x14ac:dyDescent="0.3">
      <c r="A30" s="58" t="s">
        <v>18</v>
      </c>
      <c r="B30" s="41">
        <f>B59</f>
        <v>63325</v>
      </c>
      <c r="C30" s="41">
        <f>C59</f>
        <v>65200</v>
      </c>
      <c r="D30" s="41">
        <f t="shared" ref="D30:E30" si="0">D59</f>
        <v>66000</v>
      </c>
      <c r="E30" s="41">
        <f t="shared" si="0"/>
        <v>68000</v>
      </c>
    </row>
    <row r="31" spans="1:5" ht="15.75" thickBot="1" x14ac:dyDescent="0.3">
      <c r="A31" s="58" t="s">
        <v>19</v>
      </c>
      <c r="B31" s="41">
        <f>B30/B29</f>
        <v>5756.818181818182</v>
      </c>
      <c r="C31" s="41">
        <f t="shared" ref="C31:E31" si="1">C30/C29</f>
        <v>7244.4444444444443</v>
      </c>
      <c r="D31" s="41">
        <f t="shared" si="1"/>
        <v>7333.333333333333</v>
      </c>
      <c r="E31" s="41" t="e">
        <f t="shared" si="1"/>
        <v>#DIV/0!</v>
      </c>
    </row>
    <row r="32" spans="1:5" ht="15.75" thickBot="1" x14ac:dyDescent="0.3">
      <c r="A32" s="58" t="s">
        <v>20</v>
      </c>
      <c r="B32" s="428" t="s">
        <v>21</v>
      </c>
      <c r="C32" s="73">
        <f>C29/B29-1</f>
        <v>-0.18181818181818177</v>
      </c>
      <c r="D32" s="73">
        <f t="shared" ref="D32:E34" si="2">D29/C29-1</f>
        <v>0</v>
      </c>
      <c r="E32" s="73">
        <f t="shared" si="2"/>
        <v>-1</v>
      </c>
    </row>
    <row r="33" spans="1:5" ht="15.75" thickBot="1" x14ac:dyDescent="0.3">
      <c r="A33" s="58" t="s">
        <v>22</v>
      </c>
      <c r="B33" s="428" t="s">
        <v>21</v>
      </c>
      <c r="C33" s="73">
        <f>C30/B30-1</f>
        <v>2.9609159099881488E-2</v>
      </c>
      <c r="D33" s="73">
        <f t="shared" si="2"/>
        <v>1.2269938650306678E-2</v>
      </c>
      <c r="E33" s="73">
        <f t="shared" si="2"/>
        <v>3.0303030303030276E-2</v>
      </c>
    </row>
    <row r="34" spans="1:5" ht="15.75" thickBot="1" x14ac:dyDescent="0.3">
      <c r="A34" s="58" t="s">
        <v>23</v>
      </c>
      <c r="B34" s="428" t="s">
        <v>21</v>
      </c>
      <c r="C34" s="73">
        <f>C31/B31-1</f>
        <v>0.25841119445541083</v>
      </c>
      <c r="D34" s="73">
        <f t="shared" si="2"/>
        <v>1.2269938650306678E-2</v>
      </c>
      <c r="E34" s="73" t="e">
        <f t="shared" si="2"/>
        <v>#DIV/0!</v>
      </c>
    </row>
    <row r="35" spans="1:5" ht="15.75" thickBot="1" x14ac:dyDescent="0.3">
      <c r="A35" s="2129" t="s">
        <v>164</v>
      </c>
      <c r="B35" s="2130"/>
      <c r="C35" s="2130"/>
      <c r="D35" s="2130"/>
      <c r="E35" s="2131"/>
    </row>
    <row r="36" spans="1:5" ht="12.75" customHeight="1" x14ac:dyDescent="0.25">
      <c r="A36" s="2138"/>
      <c r="B36" s="298">
        <v>2019</v>
      </c>
      <c r="C36" s="298">
        <v>2020</v>
      </c>
      <c r="D36" s="298">
        <v>2021</v>
      </c>
      <c r="E36" s="298">
        <v>2022</v>
      </c>
    </row>
    <row r="37" spans="1:5" ht="9" customHeight="1" thickBot="1" x14ac:dyDescent="0.3">
      <c r="A37" s="2139"/>
      <c r="B37" s="299" t="s">
        <v>8</v>
      </c>
      <c r="C37" s="299" t="s">
        <v>9</v>
      </c>
      <c r="D37" s="299" t="s">
        <v>9</v>
      </c>
      <c r="E37" s="299" t="s">
        <v>9</v>
      </c>
    </row>
    <row r="38" spans="1:5" ht="15.75" thickBot="1" x14ac:dyDescent="0.3">
      <c r="A38" s="300" t="s">
        <v>24</v>
      </c>
      <c r="B38" s="43">
        <f>B39+B40</f>
        <v>41520</v>
      </c>
      <c r="C38" s="43">
        <f>C39+C40</f>
        <v>43861</v>
      </c>
      <c r="D38" s="43">
        <f t="shared" ref="D38:E38" si="3">D39+D40</f>
        <v>43315</v>
      </c>
      <c r="E38" s="43">
        <f t="shared" si="3"/>
        <v>45000</v>
      </c>
    </row>
    <row r="39" spans="1:5" ht="15.75" thickBot="1" x14ac:dyDescent="0.3">
      <c r="A39" s="301" t="s">
        <v>296</v>
      </c>
      <c r="B39" s="42">
        <v>41520</v>
      </c>
      <c r="C39" s="43">
        <v>43861</v>
      </c>
      <c r="D39" s="43">
        <v>43315</v>
      </c>
      <c r="E39" s="43">
        <v>45000</v>
      </c>
    </row>
    <row r="40" spans="1:5" ht="15.75" thickBot="1" x14ac:dyDescent="0.3">
      <c r="A40" s="301" t="s">
        <v>297</v>
      </c>
      <c r="B40" s="42"/>
      <c r="C40" s="42"/>
      <c r="D40" s="42"/>
      <c r="E40" s="42"/>
    </row>
    <row r="41" spans="1:5" ht="15.75" thickBot="1" x14ac:dyDescent="0.3">
      <c r="A41" s="300" t="s">
        <v>25</v>
      </c>
      <c r="B41" s="43">
        <f>B42+B43</f>
        <v>6805</v>
      </c>
      <c r="C41" s="43">
        <f>C42+C43</f>
        <v>7339</v>
      </c>
      <c r="D41" s="43">
        <f t="shared" ref="D41:E41" si="4">D42+D43</f>
        <v>8685</v>
      </c>
      <c r="E41" s="43">
        <f t="shared" si="4"/>
        <v>9000</v>
      </c>
    </row>
    <row r="42" spans="1:5" ht="15.75" thickBot="1" x14ac:dyDescent="0.3">
      <c r="A42" s="301" t="s">
        <v>296</v>
      </c>
      <c r="B42" s="42">
        <v>6805</v>
      </c>
      <c r="C42" s="43">
        <v>7339</v>
      </c>
      <c r="D42" s="43">
        <v>8685</v>
      </c>
      <c r="E42" s="43">
        <v>9000</v>
      </c>
    </row>
    <row r="43" spans="1:5" ht="15.75" thickBot="1" x14ac:dyDescent="0.3">
      <c r="A43" s="301" t="s">
        <v>297</v>
      </c>
      <c r="B43" s="42"/>
      <c r="C43" s="43"/>
      <c r="D43" s="43"/>
      <c r="E43" s="43"/>
    </row>
    <row r="44" spans="1:5" ht="15.75" thickBot="1" x14ac:dyDescent="0.3">
      <c r="A44" s="300" t="s">
        <v>26</v>
      </c>
      <c r="B44" s="42">
        <f>B45+B46</f>
        <v>14000</v>
      </c>
      <c r="C44" s="31">
        <f>C45+C46</f>
        <v>13000</v>
      </c>
      <c r="D44" s="43">
        <f t="shared" ref="D44:E44" si="5">D45+D46</f>
        <v>13000</v>
      </c>
      <c r="E44" s="43">
        <f t="shared" si="5"/>
        <v>13000</v>
      </c>
    </row>
    <row r="45" spans="1:5" ht="15.75" thickBot="1" x14ac:dyDescent="0.3">
      <c r="A45" s="301" t="s">
        <v>296</v>
      </c>
      <c r="B45" s="42">
        <v>14000</v>
      </c>
      <c r="C45" s="43">
        <v>13000</v>
      </c>
      <c r="D45" s="43">
        <v>13000</v>
      </c>
      <c r="E45" s="43">
        <v>13000</v>
      </c>
    </row>
    <row r="46" spans="1:5" ht="15.75" thickBot="1" x14ac:dyDescent="0.3">
      <c r="A46" s="301" t="s">
        <v>297</v>
      </c>
      <c r="B46" s="42"/>
      <c r="C46" s="43"/>
      <c r="D46" s="43"/>
      <c r="E46" s="43"/>
    </row>
    <row r="47" spans="1:5" ht="15.75" thickBot="1" x14ac:dyDescent="0.3">
      <c r="A47" s="300" t="s">
        <v>27</v>
      </c>
      <c r="B47" s="42"/>
      <c r="C47" s="43"/>
      <c r="D47" s="43"/>
      <c r="E47" s="43"/>
    </row>
    <row r="48" spans="1:5" ht="15.75" thickBot="1" x14ac:dyDescent="0.3">
      <c r="A48" s="301" t="s">
        <v>296</v>
      </c>
      <c r="B48" s="42"/>
      <c r="C48" s="43"/>
      <c r="D48" s="43"/>
      <c r="E48" s="43"/>
    </row>
    <row r="49" spans="1:5" ht="15.75" thickBot="1" x14ac:dyDescent="0.3">
      <c r="A49" s="301" t="s">
        <v>297</v>
      </c>
      <c r="B49" s="42"/>
      <c r="C49" s="43"/>
      <c r="D49" s="43"/>
      <c r="E49" s="43"/>
    </row>
    <row r="50" spans="1:5" ht="15.75" thickBot="1" x14ac:dyDescent="0.3">
      <c r="A50" s="300" t="s">
        <v>28</v>
      </c>
      <c r="B50" s="42"/>
      <c r="C50" s="43"/>
      <c r="D50" s="43"/>
      <c r="E50" s="43"/>
    </row>
    <row r="51" spans="1:5" ht="15.75" thickBot="1" x14ac:dyDescent="0.3">
      <c r="A51" s="301" t="s">
        <v>296</v>
      </c>
      <c r="B51" s="42"/>
      <c r="C51" s="43"/>
      <c r="D51" s="43"/>
      <c r="E51" s="43"/>
    </row>
    <row r="52" spans="1:5" ht="15.75" thickBot="1" x14ac:dyDescent="0.3">
      <c r="A52" s="301" t="s">
        <v>297</v>
      </c>
      <c r="B52" s="42"/>
      <c r="C52" s="43"/>
      <c r="D52" s="43"/>
      <c r="E52" s="43"/>
    </row>
    <row r="53" spans="1:5" ht="15.75" thickBot="1" x14ac:dyDescent="0.3">
      <c r="A53" s="300" t="s">
        <v>29</v>
      </c>
      <c r="B53" s="42">
        <f>B54+B55</f>
        <v>1000</v>
      </c>
      <c r="C53" s="43">
        <f t="shared" ref="C53:E53" si="6">C54+C55</f>
        <v>1000</v>
      </c>
      <c r="D53" s="43">
        <f t="shared" si="6"/>
        <v>1000</v>
      </c>
      <c r="E53" s="43">
        <f t="shared" si="6"/>
        <v>1000</v>
      </c>
    </row>
    <row r="54" spans="1:5" ht="15.75" thickBot="1" x14ac:dyDescent="0.3">
      <c r="A54" s="301" t="s">
        <v>296</v>
      </c>
      <c r="B54" s="42">
        <v>1000</v>
      </c>
      <c r="C54" s="43">
        <v>1000</v>
      </c>
      <c r="D54" s="43">
        <v>1000</v>
      </c>
      <c r="E54" s="43">
        <v>1000</v>
      </c>
    </row>
    <row r="55" spans="1:5" ht="15.75" thickBot="1" x14ac:dyDescent="0.3">
      <c r="A55" s="301" t="s">
        <v>297</v>
      </c>
      <c r="B55" s="42"/>
      <c r="C55" s="43"/>
      <c r="D55" s="43"/>
      <c r="E55" s="43"/>
    </row>
    <row r="56" spans="1:5" ht="15.75" thickBot="1" x14ac:dyDescent="0.3">
      <c r="A56" s="300" t="s">
        <v>30</v>
      </c>
      <c r="B56" s="42">
        <v>0</v>
      </c>
      <c r="C56" s="43">
        <v>0</v>
      </c>
      <c r="D56" s="43">
        <f>C56*1.03*0.99</f>
        <v>0</v>
      </c>
      <c r="E56" s="43">
        <f>D56*1.03*0.99</f>
        <v>0</v>
      </c>
    </row>
    <row r="57" spans="1:5" ht="15.75" thickBot="1" x14ac:dyDescent="0.3">
      <c r="A57" s="301" t="s">
        <v>296</v>
      </c>
      <c r="B57" s="42"/>
      <c r="C57" s="325"/>
      <c r="D57" s="325"/>
      <c r="E57" s="325"/>
    </row>
    <row r="58" spans="1:5" ht="15.75" thickBot="1" x14ac:dyDescent="0.3">
      <c r="A58" s="301" t="s">
        <v>297</v>
      </c>
      <c r="B58" s="42"/>
      <c r="C58" s="324"/>
      <c r="D58" s="325"/>
      <c r="E58" s="325"/>
    </row>
    <row r="59" spans="1:5" ht="15.75" thickBot="1" x14ac:dyDescent="0.3">
      <c r="A59" s="77" t="s">
        <v>31</v>
      </c>
      <c r="B59" s="42">
        <f>B56+B53+B50+B47+B44+B41+B38</f>
        <v>63325</v>
      </c>
      <c r="C59" s="42">
        <f>C56+C53+C50+C47+C44+C41+C38</f>
        <v>65200</v>
      </c>
      <c r="D59" s="42">
        <f t="shared" ref="D59:E59" si="7">D56+D53+D50+D47+D44+D41+D38</f>
        <v>66000</v>
      </c>
      <c r="E59" s="42">
        <f t="shared" si="7"/>
        <v>68000</v>
      </c>
    </row>
    <row r="60" spans="1:5" ht="15.75" thickBot="1" x14ac:dyDescent="0.3">
      <c r="A60" s="334" t="s">
        <v>32</v>
      </c>
      <c r="B60" s="71">
        <f>IF(B59-B30=0,0,"Error")</f>
        <v>0</v>
      </c>
      <c r="C60" s="71">
        <f>IF(C59-C30=0,0,"Error")</f>
        <v>0</v>
      </c>
      <c r="D60" s="71">
        <f>IF(D59-D30=0,0,"Error")</f>
        <v>0</v>
      </c>
      <c r="E60" s="71">
        <f>IF(E59-E30=0,0,"Error")</f>
        <v>0</v>
      </c>
    </row>
    <row r="61" spans="1:5" ht="15.75" thickBot="1" x14ac:dyDescent="0.3">
      <c r="A61" s="75" t="s">
        <v>1188</v>
      </c>
      <c r="B61" s="1516" t="s">
        <v>1189</v>
      </c>
      <c r="C61" s="2113"/>
      <c r="D61" s="2113"/>
      <c r="E61" s="1517"/>
    </row>
    <row r="62" spans="1:5" ht="64.5" customHeight="1" thickBot="1" x14ac:dyDescent="0.3">
      <c r="A62" s="58" t="s">
        <v>15</v>
      </c>
      <c r="B62" s="2140" t="s">
        <v>1190</v>
      </c>
      <c r="C62" s="2141"/>
      <c r="D62" s="2141"/>
      <c r="E62" s="2142"/>
    </row>
    <row r="63" spans="1:5" ht="15.75" thickBot="1" x14ac:dyDescent="0.3">
      <c r="A63" s="58" t="s">
        <v>16</v>
      </c>
      <c r="B63" s="1516" t="s">
        <v>83</v>
      </c>
      <c r="C63" s="2113"/>
      <c r="D63" s="2113"/>
      <c r="E63" s="1517"/>
    </row>
    <row r="64" spans="1:5" ht="12.75" customHeight="1" x14ac:dyDescent="0.25">
      <c r="A64" s="2138"/>
      <c r="B64" s="298">
        <v>2019</v>
      </c>
      <c r="C64" s="298">
        <v>2020</v>
      </c>
      <c r="D64" s="298">
        <v>2021</v>
      </c>
      <c r="E64" s="298">
        <v>2022</v>
      </c>
    </row>
    <row r="65" spans="1:5" ht="14.25" customHeight="1" thickBot="1" x14ac:dyDescent="0.3">
      <c r="A65" s="2139"/>
      <c r="B65" s="299" t="s">
        <v>8</v>
      </c>
      <c r="C65" s="299" t="s">
        <v>9</v>
      </c>
      <c r="D65" s="299" t="s">
        <v>9</v>
      </c>
      <c r="E65" s="299" t="s">
        <v>9</v>
      </c>
    </row>
    <row r="66" spans="1:5" ht="15.75" thickBot="1" x14ac:dyDescent="0.3">
      <c r="A66" s="58" t="s">
        <v>17</v>
      </c>
      <c r="B66" s="428">
        <v>1</v>
      </c>
      <c r="C66" s="407">
        <v>1</v>
      </c>
      <c r="D66" s="407">
        <v>1</v>
      </c>
      <c r="E66" s="407">
        <v>0</v>
      </c>
    </row>
    <row r="67" spans="1:5" ht="15.75" thickBot="1" x14ac:dyDescent="0.3">
      <c r="A67" s="58" t="s">
        <v>18</v>
      </c>
      <c r="B67" s="41">
        <f>B96</f>
        <v>9000</v>
      </c>
      <c r="C67" s="10">
        <f t="shared" ref="C67:E67" si="8">C96</f>
        <v>10000</v>
      </c>
      <c r="D67" s="10">
        <f t="shared" si="8"/>
        <v>15000</v>
      </c>
      <c r="E67" s="10">
        <f t="shared" si="8"/>
        <v>15000</v>
      </c>
    </row>
    <row r="68" spans="1:5" ht="15.75" thickBot="1" x14ac:dyDescent="0.3">
      <c r="A68" s="58" t="s">
        <v>19</v>
      </c>
      <c r="B68" s="41">
        <f>B67/B66</f>
        <v>9000</v>
      </c>
      <c r="C68" s="41">
        <f>C67/C66</f>
        <v>10000</v>
      </c>
      <c r="D68" s="41">
        <f>D67/D66</f>
        <v>15000</v>
      </c>
      <c r="E68" s="41" t="e">
        <f>E67/E66</f>
        <v>#DIV/0!</v>
      </c>
    </row>
    <row r="69" spans="1:5" ht="15.75" thickBot="1" x14ac:dyDescent="0.3">
      <c r="A69" s="58" t="s">
        <v>20</v>
      </c>
      <c r="B69" s="428"/>
      <c r="C69" s="73">
        <f>C66/B66-1</f>
        <v>0</v>
      </c>
      <c r="D69" s="73">
        <f>D66/C66-1</f>
        <v>0</v>
      </c>
      <c r="E69" s="73">
        <f>E66/D66-1</f>
        <v>-1</v>
      </c>
    </row>
    <row r="70" spans="1:5" ht="15.75" thickBot="1" x14ac:dyDescent="0.3">
      <c r="A70" s="58" t="s">
        <v>22</v>
      </c>
      <c r="B70" s="428"/>
      <c r="C70" s="73">
        <f>C67/B67-1</f>
        <v>0.11111111111111116</v>
      </c>
      <c r="D70" s="73">
        <f t="shared" ref="D70:E71" si="9">D67/C67-1</f>
        <v>0.5</v>
      </c>
      <c r="E70" s="73">
        <f t="shared" si="9"/>
        <v>0</v>
      </c>
    </row>
    <row r="71" spans="1:5" ht="15.75" thickBot="1" x14ac:dyDescent="0.3">
      <c r="A71" s="58" t="s">
        <v>23</v>
      </c>
      <c r="B71" s="428"/>
      <c r="C71" s="73">
        <f>C68/B68-1</f>
        <v>0.11111111111111116</v>
      </c>
      <c r="D71" s="73">
        <f t="shared" si="9"/>
        <v>0.5</v>
      </c>
      <c r="E71" s="73" t="e">
        <f t="shared" si="9"/>
        <v>#DIV/0!</v>
      </c>
    </row>
    <row r="72" spans="1:5" ht="24.75" customHeight="1" thickBot="1" x14ac:dyDescent="0.3">
      <c r="A72" s="2129" t="s">
        <v>224</v>
      </c>
      <c r="B72" s="2130"/>
      <c r="C72" s="2130"/>
      <c r="D72" s="2130"/>
      <c r="E72" s="2131"/>
    </row>
    <row r="73" spans="1:5" ht="12.75" customHeight="1" x14ac:dyDescent="0.25">
      <c r="A73" s="2138"/>
      <c r="B73" s="298">
        <v>2019</v>
      </c>
      <c r="C73" s="298">
        <v>2020</v>
      </c>
      <c r="D73" s="298">
        <v>2021</v>
      </c>
      <c r="E73" s="298">
        <v>2022</v>
      </c>
    </row>
    <row r="74" spans="1:5" ht="14.25" customHeight="1" thickBot="1" x14ac:dyDescent="0.3">
      <c r="A74" s="2139"/>
      <c r="B74" s="299" t="s">
        <v>8</v>
      </c>
      <c r="C74" s="299" t="s">
        <v>9</v>
      </c>
      <c r="D74" s="299" t="s">
        <v>9</v>
      </c>
      <c r="E74" s="299" t="s">
        <v>9</v>
      </c>
    </row>
    <row r="75" spans="1:5" ht="12" customHeight="1" thickBot="1" x14ac:dyDescent="0.3">
      <c r="A75" s="300" t="s">
        <v>24</v>
      </c>
      <c r="B75" s="43"/>
      <c r="C75" s="43"/>
      <c r="D75" s="43"/>
      <c r="E75" s="43"/>
    </row>
    <row r="76" spans="1:5" ht="14.25" customHeight="1" thickBot="1" x14ac:dyDescent="0.3">
      <c r="A76" s="301" t="s">
        <v>296</v>
      </c>
      <c r="B76" s="42"/>
      <c r="C76" s="322"/>
      <c r="D76" s="322"/>
      <c r="E76" s="322"/>
    </row>
    <row r="77" spans="1:5" ht="14.25" customHeight="1" thickBot="1" x14ac:dyDescent="0.3">
      <c r="A77" s="301" t="s">
        <v>297</v>
      </c>
      <c r="B77" s="42"/>
      <c r="C77" s="322"/>
      <c r="D77" s="322"/>
      <c r="E77" s="322"/>
    </row>
    <row r="78" spans="1:5" ht="24.75" customHeight="1" thickBot="1" x14ac:dyDescent="0.3">
      <c r="A78" s="300" t="s">
        <v>25</v>
      </c>
      <c r="B78" s="43"/>
      <c r="C78" s="43"/>
      <c r="D78" s="43"/>
      <c r="E78" s="43"/>
    </row>
    <row r="79" spans="1:5" ht="15.75" thickBot="1" x14ac:dyDescent="0.3">
      <c r="A79" s="301" t="s">
        <v>296</v>
      </c>
      <c r="B79" s="42"/>
      <c r="C79" s="43"/>
      <c r="D79" s="43"/>
      <c r="E79" s="43"/>
    </row>
    <row r="80" spans="1:5" ht="15.75" thickBot="1" x14ac:dyDescent="0.3">
      <c r="A80" s="301" t="s">
        <v>297</v>
      </c>
      <c r="B80" s="42"/>
      <c r="C80" s="43"/>
      <c r="D80" s="43"/>
      <c r="E80" s="43"/>
    </row>
    <row r="81" spans="1:5" ht="15" customHeight="1" thickBot="1" x14ac:dyDescent="0.3">
      <c r="A81" s="300" t="s">
        <v>26</v>
      </c>
      <c r="B81" s="42">
        <f>B82+B83</f>
        <v>9000</v>
      </c>
      <c r="C81" s="42">
        <f t="shared" ref="C81:E81" si="10">C82+C83</f>
        <v>10000</v>
      </c>
      <c r="D81" s="42">
        <f t="shared" si="10"/>
        <v>15000</v>
      </c>
      <c r="E81" s="42">
        <f t="shared" si="10"/>
        <v>15000</v>
      </c>
    </row>
    <row r="82" spans="1:5" ht="15.75" thickBot="1" x14ac:dyDescent="0.3">
      <c r="A82" s="301" t="s">
        <v>296</v>
      </c>
      <c r="B82" s="43">
        <v>9000</v>
      </c>
      <c r="C82" s="43">
        <v>10000</v>
      </c>
      <c r="D82" s="43">
        <v>15000</v>
      </c>
      <c r="E82" s="43">
        <v>15000</v>
      </c>
    </row>
    <row r="83" spans="1:5" ht="15.75" thickBot="1" x14ac:dyDescent="0.3">
      <c r="A83" s="301" t="s">
        <v>297</v>
      </c>
      <c r="B83" s="42"/>
      <c r="C83" s="43"/>
      <c r="D83" s="43"/>
      <c r="E83" s="43"/>
    </row>
    <row r="84" spans="1:5" ht="15.75" thickBot="1" x14ac:dyDescent="0.3">
      <c r="A84" s="300" t="s">
        <v>27</v>
      </c>
      <c r="B84" s="42"/>
      <c r="C84" s="43"/>
      <c r="D84" s="43"/>
      <c r="E84" s="43"/>
    </row>
    <row r="85" spans="1:5" ht="15.75" thickBot="1" x14ac:dyDescent="0.3">
      <c r="A85" s="301" t="s">
        <v>296</v>
      </c>
      <c r="B85" s="42"/>
      <c r="C85" s="43"/>
      <c r="D85" s="43"/>
      <c r="E85" s="43"/>
    </row>
    <row r="86" spans="1:5" ht="15.75" thickBot="1" x14ac:dyDescent="0.3">
      <c r="A86" s="301" t="s">
        <v>297</v>
      </c>
      <c r="B86" s="42"/>
      <c r="C86" s="43"/>
      <c r="D86" s="43"/>
      <c r="E86" s="43"/>
    </row>
    <row r="87" spans="1:5" ht="15.75" thickBot="1" x14ac:dyDescent="0.3">
      <c r="A87" s="300" t="s">
        <v>28</v>
      </c>
      <c r="B87" s="42"/>
      <c r="C87" s="43"/>
      <c r="D87" s="43"/>
      <c r="E87" s="43"/>
    </row>
    <row r="88" spans="1:5" ht="15.75" thickBot="1" x14ac:dyDescent="0.3">
      <c r="A88" s="301" t="s">
        <v>296</v>
      </c>
      <c r="B88" s="42"/>
      <c r="C88" s="43"/>
      <c r="D88" s="43"/>
      <c r="E88" s="43"/>
    </row>
    <row r="89" spans="1:5" ht="15.75" thickBot="1" x14ac:dyDescent="0.3">
      <c r="A89" s="301" t="s">
        <v>297</v>
      </c>
      <c r="B89" s="42"/>
      <c r="C89" s="43"/>
      <c r="D89" s="43"/>
      <c r="E89" s="43"/>
    </row>
    <row r="90" spans="1:5" ht="15.75" thickBot="1" x14ac:dyDescent="0.3">
      <c r="A90" s="300" t="s">
        <v>29</v>
      </c>
      <c r="B90" s="42"/>
      <c r="C90" s="43"/>
      <c r="D90" s="43"/>
      <c r="E90" s="43"/>
    </row>
    <row r="91" spans="1:5" ht="15.75" thickBot="1" x14ac:dyDescent="0.3">
      <c r="A91" s="301" t="s">
        <v>296</v>
      </c>
      <c r="B91" s="42"/>
      <c r="C91" s="43"/>
      <c r="D91" s="43"/>
      <c r="E91" s="43"/>
    </row>
    <row r="92" spans="1:5" ht="15.75" thickBot="1" x14ac:dyDescent="0.3">
      <c r="A92" s="301" t="s">
        <v>297</v>
      </c>
      <c r="B92" s="42"/>
      <c r="C92" s="43"/>
      <c r="D92" s="43"/>
      <c r="E92" s="43"/>
    </row>
    <row r="93" spans="1:5" ht="15.75" thickBot="1" x14ac:dyDescent="0.3">
      <c r="A93" s="300" t="s">
        <v>30</v>
      </c>
      <c r="B93" s="42"/>
      <c r="C93" s="43"/>
      <c r="D93" s="43"/>
      <c r="E93" s="43"/>
    </row>
    <row r="94" spans="1:5" ht="15.75" thickBot="1" x14ac:dyDescent="0.3">
      <c r="A94" s="301" t="s">
        <v>296</v>
      </c>
      <c r="B94" s="42"/>
      <c r="C94" s="43"/>
      <c r="D94" s="43"/>
      <c r="E94" s="43"/>
    </row>
    <row r="95" spans="1:5" ht="15.75" thickBot="1" x14ac:dyDescent="0.3">
      <c r="A95" s="301" t="s">
        <v>297</v>
      </c>
      <c r="B95" s="42"/>
      <c r="C95" s="43"/>
      <c r="D95" s="43"/>
      <c r="E95" s="43"/>
    </row>
    <row r="96" spans="1:5" ht="15.75" thickBot="1" x14ac:dyDescent="0.3">
      <c r="A96" s="788" t="s">
        <v>34</v>
      </c>
      <c r="B96" s="42">
        <f>B93+B90+B87+B84+B81+B78+B75</f>
        <v>9000</v>
      </c>
      <c r="C96" s="42">
        <f t="shared" ref="C96:E96" si="11">C93+C90+C87+C84+C81+C78+C75</f>
        <v>10000</v>
      </c>
      <c r="D96" s="42">
        <f t="shared" si="11"/>
        <v>15000</v>
      </c>
      <c r="E96" s="42">
        <f t="shared" si="11"/>
        <v>15000</v>
      </c>
    </row>
    <row r="97" spans="1:5" ht="17.25" customHeight="1" thickBot="1" x14ac:dyDescent="0.3">
      <c r="A97" s="334" t="s">
        <v>32</v>
      </c>
      <c r="B97" s="71">
        <f>IF(B96-B67=0,0,"Error")</f>
        <v>0</v>
      </c>
      <c r="C97" s="71">
        <f>IF(C96-C67=0,0,"Error")</f>
        <v>0</v>
      </c>
      <c r="D97" s="71">
        <f>IF(D96-D67=0,0,"Error")</f>
        <v>0</v>
      </c>
      <c r="E97" s="71">
        <f>IF(E96-E67=0,0,"Error")</f>
        <v>0</v>
      </c>
    </row>
    <row r="98" spans="1:5" ht="15.75" thickBot="1" x14ac:dyDescent="0.3">
      <c r="A98" s="2146" t="s">
        <v>39</v>
      </c>
      <c r="B98" s="2147"/>
      <c r="C98" s="2147"/>
      <c r="D98" s="2147"/>
      <c r="E98" s="2148"/>
    </row>
    <row r="99" spans="1:5" ht="15.75" thickBot="1" x14ac:dyDescent="0.3">
      <c r="A99" s="2146" t="s">
        <v>40</v>
      </c>
      <c r="B99" s="2147"/>
      <c r="C99" s="2147"/>
      <c r="D99" s="2147"/>
      <c r="E99" s="2148"/>
    </row>
    <row r="100" spans="1:5" ht="15.75" thickBot="1" x14ac:dyDescent="0.3">
      <c r="A100" s="296" t="s">
        <v>56</v>
      </c>
      <c r="B100" s="2506" t="s">
        <v>214</v>
      </c>
      <c r="C100" s="2507"/>
      <c r="D100" s="2508"/>
      <c r="E100" s="2509"/>
    </row>
    <row r="101" spans="1:5" ht="30.75" customHeight="1" thickBot="1" x14ac:dyDescent="0.3">
      <c r="A101" s="296" t="s">
        <v>82</v>
      </c>
      <c r="B101" s="296" t="s">
        <v>1191</v>
      </c>
      <c r="C101" s="332" t="s">
        <v>306</v>
      </c>
      <c r="D101" s="1655" t="s">
        <v>214</v>
      </c>
      <c r="E101" s="1523"/>
    </row>
    <row r="102" spans="1:5" ht="15.75" thickBot="1" x14ac:dyDescent="0.3">
      <c r="A102" s="789"/>
      <c r="B102" s="1522"/>
      <c r="C102" s="2510"/>
      <c r="D102" s="1655"/>
      <c r="E102" s="1523"/>
    </row>
    <row r="103" spans="1:5" ht="31.5" customHeight="1" thickBot="1" x14ac:dyDescent="0.3">
      <c r="A103" s="58" t="s">
        <v>15</v>
      </c>
      <c r="B103" s="2140" t="s">
        <v>1192</v>
      </c>
      <c r="C103" s="2141"/>
      <c r="D103" s="2141"/>
      <c r="E103" s="2142"/>
    </row>
    <row r="104" spans="1:5" ht="15.75" thickBot="1" x14ac:dyDescent="0.3">
      <c r="A104" s="58" t="s">
        <v>16</v>
      </c>
      <c r="B104" s="1516" t="s">
        <v>1193</v>
      </c>
      <c r="C104" s="2113"/>
      <c r="D104" s="2113"/>
      <c r="E104" s="1517"/>
    </row>
    <row r="105" spans="1:5" ht="12.75" customHeight="1" x14ac:dyDescent="0.25">
      <c r="A105" s="2138"/>
      <c r="B105" s="298">
        <v>2019</v>
      </c>
      <c r="C105" s="298">
        <v>2020</v>
      </c>
      <c r="D105" s="298">
        <v>2021</v>
      </c>
      <c r="E105" s="298">
        <v>2022</v>
      </c>
    </row>
    <row r="106" spans="1:5" ht="9" customHeight="1" thickBot="1" x14ac:dyDescent="0.3">
      <c r="A106" s="2139"/>
      <c r="B106" s="299" t="s">
        <v>8</v>
      </c>
      <c r="C106" s="299" t="s">
        <v>9</v>
      </c>
      <c r="D106" s="299" t="s">
        <v>9</v>
      </c>
      <c r="E106" s="299" t="s">
        <v>9</v>
      </c>
    </row>
    <row r="107" spans="1:5" ht="15.75" thickBot="1" x14ac:dyDescent="0.3">
      <c r="A107" s="58" t="s">
        <v>17</v>
      </c>
      <c r="B107" s="10">
        <v>0</v>
      </c>
      <c r="C107" s="41">
        <v>10</v>
      </c>
      <c r="D107" s="41">
        <v>10</v>
      </c>
      <c r="E107" s="41">
        <v>10</v>
      </c>
    </row>
    <row r="108" spans="1:5" ht="15.75" thickBot="1" x14ac:dyDescent="0.3">
      <c r="A108" s="58" t="s">
        <v>18</v>
      </c>
      <c r="B108" s="10">
        <f>B126</f>
        <v>0</v>
      </c>
      <c r="C108" s="41">
        <f t="shared" ref="C108:E108" si="12">C126</f>
        <v>5800</v>
      </c>
      <c r="D108" s="41">
        <f t="shared" si="12"/>
        <v>5800</v>
      </c>
      <c r="E108" s="41">
        <f t="shared" si="12"/>
        <v>5800</v>
      </c>
    </row>
    <row r="109" spans="1:5" ht="15.75" thickBot="1" x14ac:dyDescent="0.3">
      <c r="A109" s="58" t="s">
        <v>19</v>
      </c>
      <c r="B109" s="41" t="e">
        <f>B108/B107</f>
        <v>#DIV/0!</v>
      </c>
      <c r="C109" s="41">
        <f t="shared" ref="C109:E109" si="13">C108/C107</f>
        <v>580</v>
      </c>
      <c r="D109" s="41">
        <f t="shared" si="13"/>
        <v>580</v>
      </c>
      <c r="E109" s="41">
        <f t="shared" si="13"/>
        <v>580</v>
      </c>
    </row>
    <row r="110" spans="1:5" ht="15.75" thickBot="1" x14ac:dyDescent="0.3">
      <c r="A110" s="58" t="s">
        <v>20</v>
      </c>
      <c r="B110" s="428" t="s">
        <v>21</v>
      </c>
      <c r="C110" s="73" t="e">
        <f>C107/B107-1</f>
        <v>#DIV/0!</v>
      </c>
      <c r="D110" s="73">
        <f t="shared" ref="D110:E112" si="14">D107/C107-1</f>
        <v>0</v>
      </c>
      <c r="E110" s="73">
        <f t="shared" si="14"/>
        <v>0</v>
      </c>
    </row>
    <row r="111" spans="1:5" ht="15.75" thickBot="1" x14ac:dyDescent="0.3">
      <c r="A111" s="58" t="s">
        <v>22</v>
      </c>
      <c r="B111" s="428" t="s">
        <v>21</v>
      </c>
      <c r="C111" s="73" t="e">
        <f>C108/B108-1</f>
        <v>#DIV/0!</v>
      </c>
      <c r="D111" s="73">
        <f t="shared" si="14"/>
        <v>0</v>
      </c>
      <c r="E111" s="73">
        <f t="shared" si="14"/>
        <v>0</v>
      </c>
    </row>
    <row r="112" spans="1:5" ht="15.75" thickBot="1" x14ac:dyDescent="0.3">
      <c r="A112" s="58" t="s">
        <v>23</v>
      </c>
      <c r="B112" s="428" t="s">
        <v>21</v>
      </c>
      <c r="C112" s="73" t="e">
        <f>C109/B109-1</f>
        <v>#DIV/0!</v>
      </c>
      <c r="D112" s="73">
        <f t="shared" si="14"/>
        <v>0</v>
      </c>
      <c r="E112" s="73">
        <f t="shared" si="14"/>
        <v>0</v>
      </c>
    </row>
    <row r="113" spans="1:5" ht="15.75" thickBot="1" x14ac:dyDescent="0.3">
      <c r="A113" s="2129" t="s">
        <v>167</v>
      </c>
      <c r="B113" s="2130"/>
      <c r="C113" s="2130"/>
      <c r="D113" s="2130"/>
      <c r="E113" s="2131"/>
    </row>
    <row r="114" spans="1:5" ht="12.75" customHeight="1" x14ac:dyDescent="0.25">
      <c r="A114" s="2138"/>
      <c r="B114" s="298">
        <v>2019</v>
      </c>
      <c r="C114" s="298">
        <v>2020</v>
      </c>
      <c r="D114" s="298">
        <v>2021</v>
      </c>
      <c r="E114" s="298">
        <v>2022</v>
      </c>
    </row>
    <row r="115" spans="1:5" ht="9" customHeight="1" thickBot="1" x14ac:dyDescent="0.3">
      <c r="A115" s="2139"/>
      <c r="B115" s="299" t="s">
        <v>8</v>
      </c>
      <c r="C115" s="299" t="s">
        <v>9</v>
      </c>
      <c r="D115" s="299" t="s">
        <v>9</v>
      </c>
      <c r="E115" s="299" t="s">
        <v>9</v>
      </c>
    </row>
    <row r="116" spans="1:5" ht="15.75" thickBot="1" x14ac:dyDescent="0.3">
      <c r="A116" s="300" t="s">
        <v>42</v>
      </c>
      <c r="B116" s="43">
        <f>B117+B118+B119+B120</f>
        <v>0</v>
      </c>
      <c r="C116" s="43">
        <f t="shared" ref="C116:E116" si="15">C117+C118+C119+C120</f>
        <v>0</v>
      </c>
      <c r="D116" s="43">
        <f t="shared" si="15"/>
        <v>0</v>
      </c>
      <c r="E116" s="43">
        <f t="shared" si="15"/>
        <v>0</v>
      </c>
    </row>
    <row r="117" spans="1:5" ht="15.75" thickBot="1" x14ac:dyDescent="0.3">
      <c r="A117" s="301" t="s">
        <v>296</v>
      </c>
      <c r="B117" s="43"/>
      <c r="C117" s="43"/>
      <c r="D117" s="43"/>
      <c r="E117" s="43"/>
    </row>
    <row r="118" spans="1:5" ht="15.75" thickBot="1" x14ac:dyDescent="0.3">
      <c r="A118" s="301" t="s">
        <v>311</v>
      </c>
      <c r="B118" s="43"/>
      <c r="C118" s="43"/>
      <c r="D118" s="43"/>
      <c r="E118" s="43"/>
    </row>
    <row r="119" spans="1:5" ht="15.75" thickBot="1" x14ac:dyDescent="0.3">
      <c r="A119" s="301" t="s">
        <v>312</v>
      </c>
      <c r="B119" s="43"/>
      <c r="C119" s="43"/>
      <c r="D119" s="43"/>
      <c r="E119" s="43"/>
    </row>
    <row r="120" spans="1:5" ht="15.75" thickBot="1" x14ac:dyDescent="0.3">
      <c r="A120" s="301" t="s">
        <v>313</v>
      </c>
      <c r="B120" s="43"/>
      <c r="C120" s="43"/>
      <c r="D120" s="43"/>
      <c r="E120" s="43"/>
    </row>
    <row r="121" spans="1:5" ht="15.75" thickBot="1" x14ac:dyDescent="0.3">
      <c r="A121" s="300" t="s">
        <v>43</v>
      </c>
      <c r="B121" s="42">
        <f>B122+B123+B124+B125</f>
        <v>0</v>
      </c>
      <c r="C121" s="42">
        <f t="shared" ref="C121:E121" si="16">C122+C123+C124+C125</f>
        <v>5800</v>
      </c>
      <c r="D121" s="42">
        <f t="shared" si="16"/>
        <v>5800</v>
      </c>
      <c r="E121" s="42">
        <f t="shared" si="16"/>
        <v>5800</v>
      </c>
    </row>
    <row r="122" spans="1:5" ht="15.75" thickBot="1" x14ac:dyDescent="0.3">
      <c r="A122" s="301" t="s">
        <v>296</v>
      </c>
      <c r="B122" s="43">
        <v>0</v>
      </c>
      <c r="C122" s="43">
        <v>5800</v>
      </c>
      <c r="D122" s="43">
        <v>5800</v>
      </c>
      <c r="E122" s="43">
        <v>5800</v>
      </c>
    </row>
    <row r="123" spans="1:5" ht="15.75" thickBot="1" x14ac:dyDescent="0.3">
      <c r="A123" s="301" t="s">
        <v>311</v>
      </c>
      <c r="B123" s="42"/>
      <c r="C123" s="43"/>
      <c r="D123" s="43"/>
      <c r="E123" s="43"/>
    </row>
    <row r="124" spans="1:5" ht="15.75" thickBot="1" x14ac:dyDescent="0.3">
      <c r="A124" s="301" t="s">
        <v>312</v>
      </c>
      <c r="B124" s="42"/>
      <c r="C124" s="43"/>
      <c r="D124" s="43"/>
      <c r="E124" s="43"/>
    </row>
    <row r="125" spans="1:5" ht="15.75" thickBot="1" x14ac:dyDescent="0.3">
      <c r="A125" s="301" t="s">
        <v>313</v>
      </c>
      <c r="B125" s="42"/>
      <c r="C125" s="43"/>
      <c r="D125" s="43"/>
      <c r="E125" s="43"/>
    </row>
    <row r="126" spans="1:5" ht="15.75" thickBot="1" x14ac:dyDescent="0.3">
      <c r="A126" s="790" t="s">
        <v>31</v>
      </c>
      <c r="B126" s="42">
        <f>B116+B121</f>
        <v>0</v>
      </c>
      <c r="C126" s="42">
        <f t="shared" ref="C126:E126" si="17">C116+C121</f>
        <v>5800</v>
      </c>
      <c r="D126" s="42">
        <f t="shared" si="17"/>
        <v>5800</v>
      </c>
      <c r="E126" s="42">
        <f t="shared" si="17"/>
        <v>5800</v>
      </c>
    </row>
    <row r="127" spans="1:5" ht="15.75" thickBot="1" x14ac:dyDescent="0.3">
      <c r="A127" s="2146" t="s">
        <v>46</v>
      </c>
      <c r="B127" s="2147"/>
      <c r="C127" s="2147"/>
      <c r="D127" s="2147"/>
      <c r="E127" s="2148"/>
    </row>
    <row r="128" spans="1:5" ht="15.75" thickBot="1" x14ac:dyDescent="0.3">
      <c r="A128" s="2146" t="s">
        <v>47</v>
      </c>
      <c r="B128" s="2147"/>
      <c r="C128" s="2147"/>
      <c r="D128" s="2147"/>
      <c r="E128" s="2148"/>
    </row>
    <row r="129" spans="1:5" ht="15.75" thickBot="1" x14ac:dyDescent="0.3">
      <c r="A129" s="296" t="s">
        <v>56</v>
      </c>
      <c r="B129" s="1449" t="s">
        <v>1194</v>
      </c>
      <c r="C129" s="1518"/>
      <c r="D129" s="1450"/>
      <c r="E129" s="1451"/>
    </row>
    <row r="130" spans="1:5" ht="33" customHeight="1" thickBot="1" x14ac:dyDescent="0.3">
      <c r="A130" s="296" t="s">
        <v>82</v>
      </c>
      <c r="B130" s="296" t="s">
        <v>1195</v>
      </c>
      <c r="C130" s="332" t="s">
        <v>1131</v>
      </c>
      <c r="D130" s="1655" t="s">
        <v>1196</v>
      </c>
      <c r="E130" s="1523"/>
    </row>
    <row r="131" spans="1:5" ht="116.25" customHeight="1" thickBot="1" x14ac:dyDescent="0.3">
      <c r="A131" s="58" t="s">
        <v>15</v>
      </c>
      <c r="B131" s="2140" t="s">
        <v>1197</v>
      </c>
      <c r="C131" s="2141"/>
      <c r="D131" s="2141"/>
      <c r="E131" s="2142"/>
    </row>
    <row r="132" spans="1:5" ht="15.75" thickBot="1" x14ac:dyDescent="0.3">
      <c r="A132" s="58" t="s">
        <v>16</v>
      </c>
      <c r="B132" s="1516" t="s">
        <v>734</v>
      </c>
      <c r="C132" s="2113"/>
      <c r="D132" s="2113"/>
      <c r="E132" s="1517"/>
    </row>
    <row r="133" spans="1:5" ht="12.75" customHeight="1" x14ac:dyDescent="0.25">
      <c r="A133" s="2138"/>
      <c r="B133" s="298">
        <v>2019</v>
      </c>
      <c r="C133" s="298">
        <v>2020</v>
      </c>
      <c r="D133" s="298">
        <v>2021</v>
      </c>
      <c r="E133" s="298">
        <v>2022</v>
      </c>
    </row>
    <row r="134" spans="1:5" ht="9" customHeight="1" thickBot="1" x14ac:dyDescent="0.3">
      <c r="A134" s="2139"/>
      <c r="B134" s="299" t="s">
        <v>8</v>
      </c>
      <c r="C134" s="299" t="s">
        <v>9</v>
      </c>
      <c r="D134" s="299" t="s">
        <v>9</v>
      </c>
      <c r="E134" s="299" t="s">
        <v>9</v>
      </c>
    </row>
    <row r="135" spans="1:5" ht="15.75" thickBot="1" x14ac:dyDescent="0.3">
      <c r="A135" s="58" t="s">
        <v>17</v>
      </c>
      <c r="B135" s="428">
        <v>0</v>
      </c>
      <c r="C135" s="407">
        <v>0</v>
      </c>
      <c r="D135" s="407">
        <v>1</v>
      </c>
      <c r="E135" s="407">
        <v>0</v>
      </c>
    </row>
    <row r="136" spans="1:5" ht="15.75" thickBot="1" x14ac:dyDescent="0.3">
      <c r="A136" s="58" t="s">
        <v>18</v>
      </c>
      <c r="B136" s="41">
        <f>B154</f>
        <v>0</v>
      </c>
      <c r="C136" s="41">
        <f>C154</f>
        <v>40000</v>
      </c>
      <c r="D136" s="41">
        <f t="shared" ref="D136:E136" si="18">D154</f>
        <v>30000</v>
      </c>
      <c r="E136" s="41">
        <f t="shared" si="18"/>
        <v>30000</v>
      </c>
    </row>
    <row r="137" spans="1:5" ht="15.75" thickBot="1" x14ac:dyDescent="0.3">
      <c r="A137" s="58" t="s">
        <v>19</v>
      </c>
      <c r="B137" s="41" t="e">
        <f>B136/B135</f>
        <v>#DIV/0!</v>
      </c>
      <c r="C137" s="41" t="e">
        <f t="shared" ref="C137:E137" si="19">C136/C135</f>
        <v>#DIV/0!</v>
      </c>
      <c r="D137" s="41">
        <f t="shared" si="19"/>
        <v>30000</v>
      </c>
      <c r="E137" s="41" t="e">
        <f t="shared" si="19"/>
        <v>#DIV/0!</v>
      </c>
    </row>
    <row r="138" spans="1:5" ht="15.75" thickBot="1" x14ac:dyDescent="0.3">
      <c r="A138" s="58" t="s">
        <v>20</v>
      </c>
      <c r="B138" s="428" t="s">
        <v>21</v>
      </c>
      <c r="C138" s="73" t="e">
        <f>C135/B135-1</f>
        <v>#DIV/0!</v>
      </c>
      <c r="D138" s="73" t="e">
        <f t="shared" ref="D138:E140" si="20">D135/C135-1</f>
        <v>#DIV/0!</v>
      </c>
      <c r="E138" s="73">
        <f t="shared" si="20"/>
        <v>-1</v>
      </c>
    </row>
    <row r="139" spans="1:5" ht="15.75" thickBot="1" x14ac:dyDescent="0.3">
      <c r="A139" s="58" t="s">
        <v>22</v>
      </c>
      <c r="B139" s="428" t="s">
        <v>21</v>
      </c>
      <c r="C139" s="73" t="e">
        <f>C136/B136-1</f>
        <v>#DIV/0!</v>
      </c>
      <c r="D139" s="73">
        <f t="shared" si="20"/>
        <v>-0.25</v>
      </c>
      <c r="E139" s="73">
        <f t="shared" si="20"/>
        <v>0</v>
      </c>
    </row>
    <row r="140" spans="1:5" ht="15.75" thickBot="1" x14ac:dyDescent="0.3">
      <c r="A140" s="58" t="s">
        <v>23</v>
      </c>
      <c r="B140" s="428" t="s">
        <v>21</v>
      </c>
      <c r="C140" s="73" t="e">
        <f>C137/B137-1</f>
        <v>#DIV/0!</v>
      </c>
      <c r="D140" s="73" t="e">
        <f t="shared" si="20"/>
        <v>#DIV/0!</v>
      </c>
      <c r="E140" s="73" t="e">
        <f t="shared" si="20"/>
        <v>#DIV/0!</v>
      </c>
    </row>
    <row r="141" spans="1:5" ht="15.75" thickBot="1" x14ac:dyDescent="0.3">
      <c r="A141" s="2129" t="s">
        <v>227</v>
      </c>
      <c r="B141" s="2130"/>
      <c r="C141" s="2130"/>
      <c r="D141" s="2130"/>
      <c r="E141" s="2131"/>
    </row>
    <row r="142" spans="1:5" ht="12.75" customHeight="1" x14ac:dyDescent="0.25">
      <c r="A142" s="2138"/>
      <c r="B142" s="298">
        <v>2019</v>
      </c>
      <c r="C142" s="298">
        <v>2020</v>
      </c>
      <c r="D142" s="298">
        <v>2021</v>
      </c>
      <c r="E142" s="298">
        <v>2022</v>
      </c>
    </row>
    <row r="143" spans="1:5" ht="9" customHeight="1" thickBot="1" x14ac:dyDescent="0.3">
      <c r="A143" s="2139"/>
      <c r="B143" s="299" t="s">
        <v>8</v>
      </c>
      <c r="C143" s="299" t="s">
        <v>9</v>
      </c>
      <c r="D143" s="299" t="s">
        <v>9</v>
      </c>
      <c r="E143" s="299" t="s">
        <v>9</v>
      </c>
    </row>
    <row r="144" spans="1:5" ht="15.75" thickBot="1" x14ac:dyDescent="0.3">
      <c r="A144" s="300" t="s">
        <v>42</v>
      </c>
      <c r="B144" s="42">
        <f>B145+B146+B147+B148</f>
        <v>0</v>
      </c>
      <c r="C144" s="42">
        <f t="shared" ref="C144:E144" si="21">C145+C146+C147+C148</f>
        <v>0</v>
      </c>
      <c r="D144" s="42">
        <f t="shared" si="21"/>
        <v>0</v>
      </c>
      <c r="E144" s="42">
        <f t="shared" si="21"/>
        <v>0</v>
      </c>
    </row>
    <row r="145" spans="1:5" ht="15.75" thickBot="1" x14ac:dyDescent="0.3">
      <c r="A145" s="301" t="s">
        <v>296</v>
      </c>
      <c r="B145" s="43">
        <v>0</v>
      </c>
      <c r="C145" s="43">
        <v>0</v>
      </c>
      <c r="D145" s="43">
        <v>0</v>
      </c>
      <c r="E145" s="43">
        <v>0</v>
      </c>
    </row>
    <row r="146" spans="1:5" ht="15.75" thickBot="1" x14ac:dyDescent="0.3">
      <c r="A146" s="301" t="s">
        <v>311</v>
      </c>
      <c r="B146" s="43"/>
      <c r="C146" s="43"/>
      <c r="D146" s="43"/>
      <c r="E146" s="43"/>
    </row>
    <row r="147" spans="1:5" ht="15.75" thickBot="1" x14ac:dyDescent="0.3">
      <c r="A147" s="301" t="s">
        <v>312</v>
      </c>
      <c r="B147" s="43"/>
      <c r="C147" s="43"/>
      <c r="D147" s="43"/>
      <c r="E147" s="43"/>
    </row>
    <row r="148" spans="1:5" ht="15.75" thickBot="1" x14ac:dyDescent="0.3">
      <c r="A148" s="301" t="s">
        <v>313</v>
      </c>
      <c r="B148" s="43"/>
      <c r="C148" s="43"/>
      <c r="D148" s="43"/>
      <c r="E148" s="43"/>
    </row>
    <row r="149" spans="1:5" ht="15.75" thickBot="1" x14ac:dyDescent="0.3">
      <c r="A149" s="300" t="s">
        <v>43</v>
      </c>
      <c r="B149" s="42">
        <f>B150+B151+B152+B153</f>
        <v>0</v>
      </c>
      <c r="C149" s="42">
        <f t="shared" ref="C149:E149" si="22">C150+C151+C152+C153</f>
        <v>40000</v>
      </c>
      <c r="D149" s="42">
        <f t="shared" si="22"/>
        <v>30000</v>
      </c>
      <c r="E149" s="42">
        <f t="shared" si="22"/>
        <v>30000</v>
      </c>
    </row>
    <row r="150" spans="1:5" ht="15.75" thickBot="1" x14ac:dyDescent="0.3">
      <c r="A150" s="301" t="s">
        <v>296</v>
      </c>
      <c r="B150" s="43">
        <v>0</v>
      </c>
      <c r="C150" s="43">
        <v>40000</v>
      </c>
      <c r="D150" s="43">
        <v>30000</v>
      </c>
      <c r="E150" s="43">
        <v>30000</v>
      </c>
    </row>
    <row r="151" spans="1:5" ht="15.75" thickBot="1" x14ac:dyDescent="0.3">
      <c r="A151" s="301" t="s">
        <v>311</v>
      </c>
      <c r="B151" s="42"/>
      <c r="C151" s="43"/>
      <c r="D151" s="43"/>
      <c r="E151" s="43"/>
    </row>
    <row r="152" spans="1:5" ht="15.75" thickBot="1" x14ac:dyDescent="0.3">
      <c r="A152" s="301" t="s">
        <v>312</v>
      </c>
      <c r="B152" s="42"/>
      <c r="C152" s="43"/>
      <c r="D152" s="43"/>
      <c r="E152" s="43"/>
    </row>
    <row r="153" spans="1:5" ht="15.75" thickBot="1" x14ac:dyDescent="0.3">
      <c r="A153" s="301" t="s">
        <v>313</v>
      </c>
      <c r="B153" s="42"/>
      <c r="C153" s="43"/>
      <c r="D153" s="43"/>
      <c r="E153" s="43"/>
    </row>
    <row r="154" spans="1:5" ht="15.75" thickBot="1" x14ac:dyDescent="0.3">
      <c r="A154" s="790" t="s">
        <v>315</v>
      </c>
      <c r="B154" s="42">
        <f>B144+B149</f>
        <v>0</v>
      </c>
      <c r="C154" s="42">
        <f t="shared" ref="C154:E154" si="23">C144+C149</f>
        <v>40000</v>
      </c>
      <c r="D154" s="42">
        <f t="shared" si="23"/>
        <v>30000</v>
      </c>
      <c r="E154" s="42">
        <f t="shared" si="23"/>
        <v>30000</v>
      </c>
    </row>
    <row r="155" spans="1:5" ht="45" customHeight="1" thickBot="1" x14ac:dyDescent="0.3">
      <c r="A155" s="7" t="s">
        <v>33</v>
      </c>
      <c r="B155" s="603" t="s">
        <v>1198</v>
      </c>
      <c r="C155" s="101" t="s">
        <v>306</v>
      </c>
      <c r="D155" s="1429" t="s">
        <v>213</v>
      </c>
      <c r="E155" s="1430"/>
    </row>
    <row r="156" spans="1:5" ht="15.75" thickBot="1" x14ac:dyDescent="0.3">
      <c r="A156" s="789"/>
      <c r="B156" s="1522"/>
      <c r="C156" s="2510"/>
      <c r="D156" s="1655"/>
      <c r="E156" s="1523"/>
    </row>
    <row r="157" spans="1:5" ht="44.25" customHeight="1" thickBot="1" x14ac:dyDescent="0.3">
      <c r="A157" s="58" t="s">
        <v>15</v>
      </c>
      <c r="B157" s="2140" t="s">
        <v>1199</v>
      </c>
      <c r="C157" s="2141"/>
      <c r="D157" s="2141"/>
      <c r="E157" s="2142"/>
    </row>
    <row r="158" spans="1:5" ht="15.75" thickBot="1" x14ac:dyDescent="0.3">
      <c r="A158" s="58" t="s">
        <v>16</v>
      </c>
      <c r="B158" s="1516" t="s">
        <v>1200</v>
      </c>
      <c r="C158" s="2113"/>
      <c r="D158" s="2113"/>
      <c r="E158" s="1517"/>
    </row>
    <row r="159" spans="1:5" ht="13.5" customHeight="1" x14ac:dyDescent="0.25">
      <c r="A159" s="2138"/>
      <c r="B159" s="298">
        <v>2019</v>
      </c>
      <c r="C159" s="298">
        <v>2020</v>
      </c>
      <c r="D159" s="298">
        <v>2021</v>
      </c>
      <c r="E159" s="298">
        <v>2022</v>
      </c>
    </row>
    <row r="160" spans="1:5" ht="13.5" customHeight="1" thickBot="1" x14ac:dyDescent="0.3">
      <c r="A160" s="2139"/>
      <c r="B160" s="299" t="s">
        <v>8</v>
      </c>
      <c r="C160" s="299" t="s">
        <v>9</v>
      </c>
      <c r="D160" s="299" t="s">
        <v>9</v>
      </c>
      <c r="E160" s="299" t="s">
        <v>9</v>
      </c>
    </row>
    <row r="161" spans="1:5" ht="15.75" thickBot="1" x14ac:dyDescent="0.3">
      <c r="A161" s="58" t="s">
        <v>17</v>
      </c>
      <c r="B161" s="41">
        <v>1</v>
      </c>
      <c r="C161" s="41">
        <v>1</v>
      </c>
      <c r="D161" s="41">
        <v>1</v>
      </c>
      <c r="E161" s="10">
        <v>0</v>
      </c>
    </row>
    <row r="162" spans="1:5" ht="15.75" thickBot="1" x14ac:dyDescent="0.3">
      <c r="A162" s="58" t="s">
        <v>18</v>
      </c>
      <c r="B162" s="41">
        <f>B180</f>
        <v>75000</v>
      </c>
      <c r="C162" s="41">
        <f t="shared" ref="C162:E162" si="24">C180</f>
        <v>50000</v>
      </c>
      <c r="D162" s="41">
        <f t="shared" si="24"/>
        <v>50000</v>
      </c>
      <c r="E162" s="41">
        <f t="shared" si="24"/>
        <v>55000</v>
      </c>
    </row>
    <row r="163" spans="1:5" ht="15.75" thickBot="1" x14ac:dyDescent="0.3">
      <c r="A163" s="58" t="s">
        <v>19</v>
      </c>
      <c r="B163" s="41">
        <f>B162/B161</f>
        <v>75000</v>
      </c>
      <c r="C163" s="41">
        <f t="shared" ref="C163:E163" si="25">C162/C161</f>
        <v>50000</v>
      </c>
      <c r="D163" s="41">
        <f t="shared" si="25"/>
        <v>50000</v>
      </c>
      <c r="E163" s="41" t="e">
        <f t="shared" si="25"/>
        <v>#DIV/0!</v>
      </c>
    </row>
    <row r="164" spans="1:5" ht="15.75" thickBot="1" x14ac:dyDescent="0.3">
      <c r="A164" s="58" t="s">
        <v>20</v>
      </c>
      <c r="B164" s="428" t="s">
        <v>21</v>
      </c>
      <c r="C164" s="73">
        <f>C161/B161-1</f>
        <v>0</v>
      </c>
      <c r="D164" s="73">
        <f t="shared" ref="D164:E166" si="26">D161/C161-1</f>
        <v>0</v>
      </c>
      <c r="E164" s="73">
        <f t="shared" si="26"/>
        <v>-1</v>
      </c>
    </row>
    <row r="165" spans="1:5" ht="15.75" thickBot="1" x14ac:dyDescent="0.3">
      <c r="A165" s="58" t="s">
        <v>22</v>
      </c>
      <c r="B165" s="428" t="s">
        <v>21</v>
      </c>
      <c r="C165" s="73">
        <f>C162/B162-1</f>
        <v>-0.33333333333333337</v>
      </c>
      <c r="D165" s="73">
        <f t="shared" si="26"/>
        <v>0</v>
      </c>
      <c r="E165" s="73">
        <f t="shared" si="26"/>
        <v>0.10000000000000009</v>
      </c>
    </row>
    <row r="166" spans="1:5" ht="15.75" thickBot="1" x14ac:dyDescent="0.3">
      <c r="A166" s="58" t="s">
        <v>23</v>
      </c>
      <c r="B166" s="428" t="s">
        <v>21</v>
      </c>
      <c r="C166" s="73">
        <f>C163/B163-1</f>
        <v>-0.33333333333333337</v>
      </c>
      <c r="D166" s="73">
        <f t="shared" si="26"/>
        <v>0</v>
      </c>
      <c r="E166" s="73" t="e">
        <f t="shared" si="26"/>
        <v>#DIV/0!</v>
      </c>
    </row>
    <row r="167" spans="1:5" ht="15.75" thickBot="1" x14ac:dyDescent="0.3">
      <c r="A167" s="2129" t="s">
        <v>167</v>
      </c>
      <c r="B167" s="2130"/>
      <c r="C167" s="2130"/>
      <c r="D167" s="2130"/>
      <c r="E167" s="2131"/>
    </row>
    <row r="168" spans="1:5" ht="12.75" customHeight="1" x14ac:dyDescent="0.25">
      <c r="A168" s="2138"/>
      <c r="B168" s="298">
        <v>2019</v>
      </c>
      <c r="C168" s="298">
        <v>2020</v>
      </c>
      <c r="D168" s="298">
        <v>2021</v>
      </c>
      <c r="E168" s="298">
        <v>2022</v>
      </c>
    </row>
    <row r="169" spans="1:5" ht="9" customHeight="1" thickBot="1" x14ac:dyDescent="0.3">
      <c r="A169" s="2139"/>
      <c r="B169" s="299" t="s">
        <v>8</v>
      </c>
      <c r="C169" s="299" t="s">
        <v>9</v>
      </c>
      <c r="D169" s="299" t="s">
        <v>9</v>
      </c>
      <c r="E169" s="299" t="s">
        <v>9</v>
      </c>
    </row>
    <row r="170" spans="1:5" ht="15.75" thickBot="1" x14ac:dyDescent="0.3">
      <c r="A170" s="300" t="s">
        <v>42</v>
      </c>
      <c r="B170" s="43">
        <f>B171+B172+B173+B174</f>
        <v>0</v>
      </c>
      <c r="C170" s="43">
        <f t="shared" ref="C170:E170" si="27">C171+C172+C173+C174</f>
        <v>0</v>
      </c>
      <c r="D170" s="43">
        <f t="shared" si="27"/>
        <v>0</v>
      </c>
      <c r="E170" s="43">
        <f t="shared" si="27"/>
        <v>0</v>
      </c>
    </row>
    <row r="171" spans="1:5" ht="15.75" thickBot="1" x14ac:dyDescent="0.3">
      <c r="A171" s="301" t="s">
        <v>296</v>
      </c>
      <c r="B171" s="43"/>
      <c r="C171" s="43"/>
      <c r="D171" s="43"/>
      <c r="E171" s="43"/>
    </row>
    <row r="172" spans="1:5" ht="15.75" thickBot="1" x14ac:dyDescent="0.3">
      <c r="A172" s="301" t="s">
        <v>311</v>
      </c>
      <c r="B172" s="43"/>
      <c r="C172" s="43"/>
      <c r="D172" s="43"/>
      <c r="E172" s="43"/>
    </row>
    <row r="173" spans="1:5" ht="15.75" thickBot="1" x14ac:dyDescent="0.3">
      <c r="A173" s="301" t="s">
        <v>312</v>
      </c>
      <c r="B173" s="43"/>
      <c r="C173" s="43"/>
      <c r="D173" s="43"/>
      <c r="E173" s="43"/>
    </row>
    <row r="174" spans="1:5" ht="15.75" thickBot="1" x14ac:dyDescent="0.3">
      <c r="A174" s="301" t="s">
        <v>313</v>
      </c>
      <c r="B174" s="43"/>
      <c r="C174" s="43"/>
      <c r="D174" s="43"/>
      <c r="E174" s="43"/>
    </row>
    <row r="175" spans="1:5" ht="15.75" thickBot="1" x14ac:dyDescent="0.3">
      <c r="A175" s="300" t="s">
        <v>43</v>
      </c>
      <c r="B175" s="42">
        <f>B176+B177+B178+B179</f>
        <v>75000</v>
      </c>
      <c r="C175" s="42">
        <f t="shared" ref="C175:E175" si="28">C176+C177+C178+C179</f>
        <v>50000</v>
      </c>
      <c r="D175" s="42">
        <f t="shared" si="28"/>
        <v>50000</v>
      </c>
      <c r="E175" s="42">
        <f t="shared" si="28"/>
        <v>55000</v>
      </c>
    </row>
    <row r="176" spans="1:5" ht="15.75" thickBot="1" x14ac:dyDescent="0.3">
      <c r="A176" s="301" t="s">
        <v>296</v>
      </c>
      <c r="B176" s="43">
        <v>75000</v>
      </c>
      <c r="C176" s="43">
        <v>50000</v>
      </c>
      <c r="D176" s="43">
        <v>50000</v>
      </c>
      <c r="E176" s="43">
        <v>55000</v>
      </c>
    </row>
    <row r="177" spans="1:5" ht="15.75" thickBot="1" x14ac:dyDescent="0.3">
      <c r="A177" s="301" t="s">
        <v>311</v>
      </c>
      <c r="B177" s="42"/>
      <c r="C177" s="43"/>
      <c r="D177" s="43"/>
      <c r="E177" s="43"/>
    </row>
    <row r="178" spans="1:5" ht="15.75" thickBot="1" x14ac:dyDescent="0.3">
      <c r="A178" s="301" t="s">
        <v>312</v>
      </c>
      <c r="B178" s="42"/>
      <c r="C178" s="43"/>
      <c r="D178" s="43"/>
      <c r="E178" s="43"/>
    </row>
    <row r="179" spans="1:5" ht="15.75" thickBot="1" x14ac:dyDescent="0.3">
      <c r="A179" s="301" t="s">
        <v>313</v>
      </c>
      <c r="B179" s="42"/>
      <c r="C179" s="43"/>
      <c r="D179" s="43"/>
      <c r="E179" s="43"/>
    </row>
    <row r="180" spans="1:5" ht="15.75" thickBot="1" x14ac:dyDescent="0.3">
      <c r="A180" s="790" t="s">
        <v>31</v>
      </c>
      <c r="B180" s="42">
        <f>B170+B175</f>
        <v>75000</v>
      </c>
      <c r="C180" s="42">
        <f t="shared" ref="C180:E180" si="29">C170+C175</f>
        <v>50000</v>
      </c>
      <c r="D180" s="42">
        <f t="shared" si="29"/>
        <v>50000</v>
      </c>
      <c r="E180" s="42">
        <f t="shared" si="29"/>
        <v>55000</v>
      </c>
    </row>
    <row r="181" spans="1:5" ht="15.75" hidden="1" thickBot="1" x14ac:dyDescent="0.3">
      <c r="A181" s="296" t="s">
        <v>56</v>
      </c>
      <c r="B181" s="1522"/>
      <c r="C181" s="2182"/>
      <c r="D181" s="1655"/>
      <c r="E181" s="1523"/>
    </row>
    <row r="182" spans="1:5" ht="15.75" hidden="1" thickBot="1" x14ac:dyDescent="0.3">
      <c r="A182" s="296" t="s">
        <v>56</v>
      </c>
      <c r="B182" s="1522"/>
      <c r="C182" s="2182"/>
      <c r="D182" s="1655"/>
      <c r="E182" s="1523"/>
    </row>
    <row r="183" spans="1:5" ht="45.75" thickBot="1" x14ac:dyDescent="0.3">
      <c r="A183" s="296" t="s">
        <v>74</v>
      </c>
      <c r="B183" s="302" t="s">
        <v>1201</v>
      </c>
      <c r="C183" s="791" t="s">
        <v>306</v>
      </c>
      <c r="D183" s="1516" t="s">
        <v>216</v>
      </c>
      <c r="E183" s="1517"/>
    </row>
    <row r="184" spans="1:5" ht="52.5" customHeight="1" thickBot="1" x14ac:dyDescent="0.3">
      <c r="A184" s="58" t="s">
        <v>15</v>
      </c>
      <c r="B184" s="2140" t="s">
        <v>1202</v>
      </c>
      <c r="C184" s="2141"/>
      <c r="D184" s="2141"/>
      <c r="E184" s="2142"/>
    </row>
    <row r="185" spans="1:5" ht="15.75" thickBot="1" x14ac:dyDescent="0.3">
      <c r="A185" s="58" t="s">
        <v>16</v>
      </c>
      <c r="B185" s="1516" t="s">
        <v>83</v>
      </c>
      <c r="C185" s="2113"/>
      <c r="D185" s="2113"/>
      <c r="E185" s="1517"/>
    </row>
    <row r="186" spans="1:5" ht="12.75" customHeight="1" x14ac:dyDescent="0.25">
      <c r="A186" s="2138"/>
      <c r="B186" s="298">
        <v>2019</v>
      </c>
      <c r="C186" s="298">
        <v>2020</v>
      </c>
      <c r="D186" s="298">
        <v>2021</v>
      </c>
      <c r="E186" s="298">
        <v>2022</v>
      </c>
    </row>
    <row r="187" spans="1:5" ht="9" customHeight="1" thickBot="1" x14ac:dyDescent="0.3">
      <c r="A187" s="2139"/>
      <c r="B187" s="299" t="s">
        <v>8</v>
      </c>
      <c r="C187" s="299" t="s">
        <v>9</v>
      </c>
      <c r="D187" s="299" t="s">
        <v>9</v>
      </c>
      <c r="E187" s="299" t="s">
        <v>9</v>
      </c>
    </row>
    <row r="188" spans="1:5" ht="15.75" thickBot="1" x14ac:dyDescent="0.3">
      <c r="A188" s="58" t="s">
        <v>17</v>
      </c>
      <c r="B188" s="428">
        <v>0</v>
      </c>
      <c r="C188" s="428">
        <v>4</v>
      </c>
      <c r="D188" s="428">
        <v>4</v>
      </c>
      <c r="E188" s="428">
        <v>0</v>
      </c>
    </row>
    <row r="189" spans="1:5" ht="15.75" thickBot="1" x14ac:dyDescent="0.3">
      <c r="A189" s="58" t="s">
        <v>18</v>
      </c>
      <c r="B189" s="41">
        <f>B207</f>
        <v>0</v>
      </c>
      <c r="C189" s="41">
        <f t="shared" ref="C189:E189" si="30">C207</f>
        <v>15000</v>
      </c>
      <c r="D189" s="41">
        <f t="shared" si="30"/>
        <v>15000</v>
      </c>
      <c r="E189" s="41">
        <f t="shared" si="30"/>
        <v>0</v>
      </c>
    </row>
    <row r="190" spans="1:5" ht="15.75" thickBot="1" x14ac:dyDescent="0.3">
      <c r="A190" s="58" t="s">
        <v>19</v>
      </c>
      <c r="B190" s="41" t="e">
        <f>B189/B188</f>
        <v>#DIV/0!</v>
      </c>
      <c r="C190" s="41">
        <f t="shared" ref="C190:E190" si="31">C189/C188</f>
        <v>3750</v>
      </c>
      <c r="D190" s="41">
        <f t="shared" si="31"/>
        <v>3750</v>
      </c>
      <c r="E190" s="41" t="e">
        <f t="shared" si="31"/>
        <v>#DIV/0!</v>
      </c>
    </row>
    <row r="191" spans="1:5" ht="15.75" thickBot="1" x14ac:dyDescent="0.3">
      <c r="A191" s="58" t="s">
        <v>20</v>
      </c>
      <c r="B191" s="428" t="s">
        <v>21</v>
      </c>
      <c r="C191" s="73" t="e">
        <f t="shared" ref="C191:E193" si="32">C188/B188-1</f>
        <v>#DIV/0!</v>
      </c>
      <c r="D191" s="73">
        <f t="shared" si="32"/>
        <v>0</v>
      </c>
      <c r="E191" s="73">
        <f t="shared" si="32"/>
        <v>-1</v>
      </c>
    </row>
    <row r="192" spans="1:5" ht="15.75" thickBot="1" x14ac:dyDescent="0.3">
      <c r="A192" s="58" t="s">
        <v>22</v>
      </c>
      <c r="B192" s="428" t="s">
        <v>21</v>
      </c>
      <c r="C192" s="73" t="e">
        <f t="shared" si="32"/>
        <v>#DIV/0!</v>
      </c>
      <c r="D192" s="73">
        <f t="shared" si="32"/>
        <v>0</v>
      </c>
      <c r="E192" s="73">
        <f t="shared" si="32"/>
        <v>-1</v>
      </c>
    </row>
    <row r="193" spans="1:5" ht="15.75" thickBot="1" x14ac:dyDescent="0.3">
      <c r="A193" s="58" t="s">
        <v>23</v>
      </c>
      <c r="B193" s="428" t="s">
        <v>21</v>
      </c>
      <c r="C193" s="73" t="e">
        <f t="shared" si="32"/>
        <v>#DIV/0!</v>
      </c>
      <c r="D193" s="73">
        <f t="shared" si="32"/>
        <v>0</v>
      </c>
      <c r="E193" s="73" t="e">
        <f t="shared" si="32"/>
        <v>#DIV/0!</v>
      </c>
    </row>
    <row r="194" spans="1:5" ht="15.75" thickBot="1" x14ac:dyDescent="0.3">
      <c r="A194" s="2129" t="s">
        <v>426</v>
      </c>
      <c r="B194" s="2130"/>
      <c r="C194" s="2130"/>
      <c r="D194" s="2130"/>
      <c r="E194" s="2131"/>
    </row>
    <row r="195" spans="1:5" ht="12.75" customHeight="1" x14ac:dyDescent="0.25">
      <c r="A195" s="2138"/>
      <c r="B195" s="298">
        <v>2019</v>
      </c>
      <c r="C195" s="298">
        <v>2020</v>
      </c>
      <c r="D195" s="298">
        <v>2021</v>
      </c>
      <c r="E195" s="298">
        <v>2022</v>
      </c>
    </row>
    <row r="196" spans="1:5" ht="9" customHeight="1" thickBot="1" x14ac:dyDescent="0.3">
      <c r="A196" s="2139"/>
      <c r="B196" s="299" t="s">
        <v>8</v>
      </c>
      <c r="C196" s="299" t="s">
        <v>9</v>
      </c>
      <c r="D196" s="299" t="s">
        <v>9</v>
      </c>
      <c r="E196" s="299" t="s">
        <v>9</v>
      </c>
    </row>
    <row r="197" spans="1:5" ht="15.75" thickBot="1" x14ac:dyDescent="0.3">
      <c r="A197" s="300" t="s">
        <v>42</v>
      </c>
      <c r="B197" s="43">
        <f>B198+B199+B200+B201</f>
        <v>0</v>
      </c>
      <c r="C197" s="43">
        <f t="shared" ref="C197:E197" si="33">C198+C199+C200+C201</f>
        <v>0</v>
      </c>
      <c r="D197" s="43">
        <f t="shared" si="33"/>
        <v>0</v>
      </c>
      <c r="E197" s="43">
        <f t="shared" si="33"/>
        <v>0</v>
      </c>
    </row>
    <row r="198" spans="1:5" ht="15.75" thickBot="1" x14ac:dyDescent="0.3">
      <c r="A198" s="301" t="s">
        <v>296</v>
      </c>
      <c r="B198" s="43"/>
      <c r="C198" s="43"/>
      <c r="D198" s="43"/>
      <c r="E198" s="43"/>
    </row>
    <row r="199" spans="1:5" ht="15.75" thickBot="1" x14ac:dyDescent="0.3">
      <c r="A199" s="301" t="s">
        <v>311</v>
      </c>
      <c r="B199" s="43"/>
      <c r="C199" s="43"/>
      <c r="D199" s="43"/>
      <c r="E199" s="43"/>
    </row>
    <row r="200" spans="1:5" ht="15.75" thickBot="1" x14ac:dyDescent="0.3">
      <c r="A200" s="301" t="s">
        <v>312</v>
      </c>
      <c r="B200" s="43"/>
      <c r="C200" s="43"/>
      <c r="D200" s="43"/>
      <c r="E200" s="43"/>
    </row>
    <row r="201" spans="1:5" ht="15.75" thickBot="1" x14ac:dyDescent="0.3">
      <c r="A201" s="301" t="s">
        <v>313</v>
      </c>
      <c r="B201" s="43"/>
      <c r="C201" s="43"/>
      <c r="D201" s="43"/>
      <c r="E201" s="43"/>
    </row>
    <row r="202" spans="1:5" ht="15.75" thickBot="1" x14ac:dyDescent="0.3">
      <c r="A202" s="300" t="s">
        <v>43</v>
      </c>
      <c r="B202" s="42">
        <f>B203+B204+B205+B206</f>
        <v>0</v>
      </c>
      <c r="C202" s="42">
        <f t="shared" ref="C202:E202" si="34">C203+C204+C205+C206</f>
        <v>15000</v>
      </c>
      <c r="D202" s="42">
        <f t="shared" si="34"/>
        <v>15000</v>
      </c>
      <c r="E202" s="42">
        <f t="shared" si="34"/>
        <v>0</v>
      </c>
    </row>
    <row r="203" spans="1:5" ht="15.75" thickBot="1" x14ac:dyDescent="0.3">
      <c r="A203" s="301" t="s">
        <v>296</v>
      </c>
      <c r="B203" s="43">
        <v>0</v>
      </c>
      <c r="C203" s="43">
        <v>15000</v>
      </c>
      <c r="D203" s="43">
        <v>15000</v>
      </c>
      <c r="E203" s="43">
        <v>0</v>
      </c>
    </row>
    <row r="204" spans="1:5" ht="15.75" thickBot="1" x14ac:dyDescent="0.3">
      <c r="A204" s="301" t="s">
        <v>311</v>
      </c>
      <c r="B204" s="42"/>
      <c r="C204" s="43"/>
      <c r="D204" s="43"/>
      <c r="E204" s="43"/>
    </row>
    <row r="205" spans="1:5" ht="15.75" thickBot="1" x14ac:dyDescent="0.3">
      <c r="A205" s="301" t="s">
        <v>312</v>
      </c>
      <c r="B205" s="42"/>
      <c r="C205" s="43"/>
      <c r="D205" s="43"/>
      <c r="E205" s="43"/>
    </row>
    <row r="206" spans="1:5" ht="15.75" thickBot="1" x14ac:dyDescent="0.3">
      <c r="A206" s="301" t="s">
        <v>313</v>
      </c>
      <c r="B206" s="42"/>
      <c r="C206" s="43"/>
      <c r="D206" s="43"/>
      <c r="E206" s="43"/>
    </row>
    <row r="207" spans="1:5" ht="15.75" thickBot="1" x14ac:dyDescent="0.3">
      <c r="A207" s="77" t="s">
        <v>318</v>
      </c>
      <c r="B207" s="42">
        <f>B197+B202</f>
        <v>0</v>
      </c>
      <c r="C207" s="42">
        <f t="shared" ref="C207:E207" si="35">C197+C202</f>
        <v>15000</v>
      </c>
      <c r="D207" s="42">
        <f t="shared" si="35"/>
        <v>15000</v>
      </c>
      <c r="E207" s="42">
        <f t="shared" si="35"/>
        <v>0</v>
      </c>
    </row>
    <row r="208" spans="1:5" ht="25.5" customHeight="1" thickBot="1" x14ac:dyDescent="0.3">
      <c r="A208" s="295" t="s">
        <v>45</v>
      </c>
      <c r="B208" s="1522" t="s">
        <v>1203</v>
      </c>
      <c r="C208" s="1655"/>
      <c r="D208" s="1655"/>
      <c r="E208" s="1523"/>
    </row>
    <row r="209" spans="1:5" ht="33.75" customHeight="1" thickBot="1" x14ac:dyDescent="0.3">
      <c r="A209" s="296" t="s">
        <v>74</v>
      </c>
      <c r="B209" s="429" t="s">
        <v>218</v>
      </c>
      <c r="C209" s="297" t="s">
        <v>306</v>
      </c>
      <c r="D209" s="1516" t="s">
        <v>217</v>
      </c>
      <c r="E209" s="1517"/>
    </row>
    <row r="210" spans="1:5" ht="17.25" customHeight="1" thickBot="1" x14ac:dyDescent="0.3">
      <c r="A210" s="58" t="s">
        <v>15</v>
      </c>
      <c r="B210" s="2140" t="s">
        <v>1204</v>
      </c>
      <c r="C210" s="2141"/>
      <c r="D210" s="2141"/>
      <c r="E210" s="2142"/>
    </row>
    <row r="211" spans="1:5" ht="15.75" thickBot="1" x14ac:dyDescent="0.3">
      <c r="A211" s="58" t="s">
        <v>16</v>
      </c>
      <c r="B211" s="1516" t="s">
        <v>1205</v>
      </c>
      <c r="C211" s="2113"/>
      <c r="D211" s="2113"/>
      <c r="E211" s="1517"/>
    </row>
    <row r="212" spans="1:5" ht="12.75" customHeight="1" x14ac:dyDescent="0.25">
      <c r="A212" s="2138"/>
      <c r="B212" s="298">
        <v>2019</v>
      </c>
      <c r="C212" s="298">
        <v>2020</v>
      </c>
      <c r="D212" s="298">
        <v>2021</v>
      </c>
      <c r="E212" s="298">
        <v>2022</v>
      </c>
    </row>
    <row r="213" spans="1:5" ht="9" customHeight="1" thickBot="1" x14ac:dyDescent="0.3">
      <c r="A213" s="2139"/>
      <c r="B213" s="299" t="s">
        <v>8</v>
      </c>
      <c r="C213" s="299" t="s">
        <v>9</v>
      </c>
      <c r="D213" s="299" t="s">
        <v>9</v>
      </c>
      <c r="E213" s="299" t="s">
        <v>9</v>
      </c>
    </row>
    <row r="214" spans="1:5" ht="15.75" thickBot="1" x14ac:dyDescent="0.3">
      <c r="A214" s="58" t="s">
        <v>17</v>
      </c>
      <c r="B214" s="428">
        <v>0</v>
      </c>
      <c r="C214" s="428">
        <v>3</v>
      </c>
      <c r="D214" s="428">
        <v>0</v>
      </c>
      <c r="E214" s="428">
        <v>0</v>
      </c>
    </row>
    <row r="215" spans="1:5" ht="15.75" thickBot="1" x14ac:dyDescent="0.3">
      <c r="A215" s="58" t="s">
        <v>18</v>
      </c>
      <c r="B215" s="41">
        <f>B233</f>
        <v>0</v>
      </c>
      <c r="C215" s="41">
        <f t="shared" ref="C215:E215" si="36">C233</f>
        <v>8000</v>
      </c>
      <c r="D215" s="41">
        <f t="shared" si="36"/>
        <v>0</v>
      </c>
      <c r="E215" s="41">
        <f t="shared" si="36"/>
        <v>0</v>
      </c>
    </row>
    <row r="216" spans="1:5" ht="15.75" thickBot="1" x14ac:dyDescent="0.3">
      <c r="A216" s="58" t="s">
        <v>19</v>
      </c>
      <c r="B216" s="41" t="e">
        <f>B215/B214</f>
        <v>#DIV/0!</v>
      </c>
      <c r="C216" s="41">
        <f t="shared" ref="C216:E216" si="37">C215/C214</f>
        <v>2666.6666666666665</v>
      </c>
      <c r="D216" s="41" t="e">
        <f t="shared" si="37"/>
        <v>#DIV/0!</v>
      </c>
      <c r="E216" s="41" t="e">
        <f t="shared" si="37"/>
        <v>#DIV/0!</v>
      </c>
    </row>
    <row r="217" spans="1:5" ht="15.75" thickBot="1" x14ac:dyDescent="0.3">
      <c r="A217" s="58" t="s">
        <v>20</v>
      </c>
      <c r="B217" s="428" t="s">
        <v>21</v>
      </c>
      <c r="C217" s="73" t="e">
        <f>C214/B214-1</f>
        <v>#DIV/0!</v>
      </c>
      <c r="D217" s="73">
        <f t="shared" ref="D217:E219" si="38">D214/C214-1</f>
        <v>-1</v>
      </c>
      <c r="E217" s="73" t="e">
        <f t="shared" si="38"/>
        <v>#DIV/0!</v>
      </c>
    </row>
    <row r="218" spans="1:5" ht="15.75" thickBot="1" x14ac:dyDescent="0.3">
      <c r="A218" s="58" t="s">
        <v>22</v>
      </c>
      <c r="B218" s="428" t="s">
        <v>21</v>
      </c>
      <c r="C218" s="73" t="e">
        <f>C215/B215-1</f>
        <v>#DIV/0!</v>
      </c>
      <c r="D218" s="73">
        <f t="shared" si="38"/>
        <v>-1</v>
      </c>
      <c r="E218" s="73" t="e">
        <f t="shared" si="38"/>
        <v>#DIV/0!</v>
      </c>
    </row>
    <row r="219" spans="1:5" ht="15.75" thickBot="1" x14ac:dyDescent="0.3">
      <c r="A219" s="58" t="s">
        <v>23</v>
      </c>
      <c r="B219" s="428" t="s">
        <v>21</v>
      </c>
      <c r="C219" s="73" t="e">
        <f>C216/B216-1</f>
        <v>#DIV/0!</v>
      </c>
      <c r="D219" s="73" t="e">
        <f t="shared" si="38"/>
        <v>#DIV/0!</v>
      </c>
      <c r="E219" s="73" t="e">
        <f t="shared" si="38"/>
        <v>#DIV/0!</v>
      </c>
    </row>
    <row r="220" spans="1:5" ht="15.75" thickBot="1" x14ac:dyDescent="0.3">
      <c r="A220" s="2129" t="s">
        <v>166</v>
      </c>
      <c r="B220" s="2130"/>
      <c r="C220" s="2130"/>
      <c r="D220" s="2130"/>
      <c r="E220" s="2131"/>
    </row>
    <row r="221" spans="1:5" ht="12.75" customHeight="1" x14ac:dyDescent="0.25">
      <c r="A221" s="2138"/>
      <c r="B221" s="298">
        <v>2019</v>
      </c>
      <c r="C221" s="298">
        <v>2020</v>
      </c>
      <c r="D221" s="298">
        <v>2021</v>
      </c>
      <c r="E221" s="298">
        <v>2022</v>
      </c>
    </row>
    <row r="222" spans="1:5" ht="9" customHeight="1" thickBot="1" x14ac:dyDescent="0.3">
      <c r="A222" s="2139"/>
      <c r="B222" s="299" t="s">
        <v>8</v>
      </c>
      <c r="C222" s="299" t="s">
        <v>9</v>
      </c>
      <c r="D222" s="299" t="s">
        <v>9</v>
      </c>
      <c r="E222" s="299" t="s">
        <v>9</v>
      </c>
    </row>
    <row r="223" spans="1:5" ht="15.75" thickBot="1" x14ac:dyDescent="0.3">
      <c r="A223" s="300" t="s">
        <v>42</v>
      </c>
      <c r="B223" s="43">
        <f>B224+B225+B226+B227</f>
        <v>0</v>
      </c>
      <c r="C223" s="43">
        <f t="shared" ref="C223:E223" si="39">C224+C225+C226+C227</f>
        <v>8000</v>
      </c>
      <c r="D223" s="43">
        <f t="shared" si="39"/>
        <v>0</v>
      </c>
      <c r="E223" s="43">
        <f t="shared" si="39"/>
        <v>0</v>
      </c>
    </row>
    <row r="224" spans="1:5" ht="15.75" thickBot="1" x14ac:dyDescent="0.3">
      <c r="A224" s="301" t="s">
        <v>296</v>
      </c>
      <c r="B224" s="43">
        <f>8000-8000</f>
        <v>0</v>
      </c>
      <c r="C224" s="43">
        <v>8000</v>
      </c>
      <c r="D224" s="43">
        <v>0</v>
      </c>
      <c r="E224" s="43">
        <v>0</v>
      </c>
    </row>
    <row r="225" spans="1:5" ht="15.75" thickBot="1" x14ac:dyDescent="0.3">
      <c r="A225" s="301" t="s">
        <v>311</v>
      </c>
      <c r="B225" s="43"/>
      <c r="C225" s="43"/>
      <c r="D225" s="43"/>
      <c r="E225" s="43"/>
    </row>
    <row r="226" spans="1:5" ht="15.75" thickBot="1" x14ac:dyDescent="0.3">
      <c r="A226" s="301" t="s">
        <v>312</v>
      </c>
      <c r="B226" s="43"/>
      <c r="C226" s="43"/>
      <c r="D226" s="43"/>
      <c r="E226" s="43"/>
    </row>
    <row r="227" spans="1:5" ht="15.75" thickBot="1" x14ac:dyDescent="0.3">
      <c r="A227" s="301" t="s">
        <v>313</v>
      </c>
      <c r="B227" s="43"/>
      <c r="C227" s="43"/>
      <c r="D227" s="43"/>
      <c r="E227" s="43"/>
    </row>
    <row r="228" spans="1:5" ht="15.75" thickBot="1" x14ac:dyDescent="0.3">
      <c r="A228" s="300" t="s">
        <v>43</v>
      </c>
      <c r="B228" s="42">
        <f>B229+B230+B231+B232</f>
        <v>0</v>
      </c>
      <c r="C228" s="42">
        <f t="shared" ref="C228:E228" si="40">C229+C230+C231+C232</f>
        <v>0</v>
      </c>
      <c r="D228" s="42">
        <f t="shared" si="40"/>
        <v>0</v>
      </c>
      <c r="E228" s="42">
        <f t="shared" si="40"/>
        <v>0</v>
      </c>
    </row>
    <row r="229" spans="1:5" ht="15.75" thickBot="1" x14ac:dyDescent="0.3">
      <c r="A229" s="301" t="s">
        <v>296</v>
      </c>
      <c r="B229" s="42"/>
      <c r="C229" s="42"/>
      <c r="D229" s="42"/>
      <c r="E229" s="42"/>
    </row>
    <row r="230" spans="1:5" ht="15.75" thickBot="1" x14ac:dyDescent="0.3">
      <c r="A230" s="301" t="s">
        <v>311</v>
      </c>
      <c r="B230" s="42"/>
      <c r="C230" s="42"/>
      <c r="D230" s="42"/>
      <c r="E230" s="42"/>
    </row>
    <row r="231" spans="1:5" ht="15.75" thickBot="1" x14ac:dyDescent="0.3">
      <c r="A231" s="301" t="s">
        <v>312</v>
      </c>
      <c r="B231" s="42"/>
      <c r="C231" s="42"/>
      <c r="D231" s="42"/>
      <c r="E231" s="42"/>
    </row>
    <row r="232" spans="1:5" ht="15.75" thickBot="1" x14ac:dyDescent="0.3">
      <c r="A232" s="301" t="s">
        <v>313</v>
      </c>
      <c r="B232" s="42"/>
      <c r="C232" s="42"/>
      <c r="D232" s="42"/>
      <c r="E232" s="42"/>
    </row>
    <row r="233" spans="1:5" ht="15.75" thickBot="1" x14ac:dyDescent="0.3">
      <c r="A233" s="77" t="s">
        <v>53</v>
      </c>
      <c r="B233" s="42">
        <f>B223+B228</f>
        <v>0</v>
      </c>
      <c r="C233" s="42">
        <f t="shared" ref="C233:E233" si="41">C223+C228</f>
        <v>8000</v>
      </c>
      <c r="D233" s="42">
        <f t="shared" si="41"/>
        <v>0</v>
      </c>
      <c r="E233" s="42">
        <f t="shared" si="41"/>
        <v>0</v>
      </c>
    </row>
    <row r="234" spans="1:5" ht="33.75" customHeight="1" thickBot="1" x14ac:dyDescent="0.3">
      <c r="A234" s="296" t="s">
        <v>74</v>
      </c>
      <c r="B234" s="429" t="s">
        <v>1206</v>
      </c>
      <c r="C234" s="297" t="s">
        <v>306</v>
      </c>
      <c r="D234" s="1516" t="s">
        <v>1207</v>
      </c>
      <c r="E234" s="1517"/>
    </row>
    <row r="235" spans="1:5" ht="17.25" customHeight="1" thickBot="1" x14ac:dyDescent="0.3">
      <c r="A235" s="58" t="s">
        <v>15</v>
      </c>
      <c r="B235" s="2140" t="s">
        <v>1204</v>
      </c>
      <c r="C235" s="2141"/>
      <c r="D235" s="2141"/>
      <c r="E235" s="2142"/>
    </row>
    <row r="236" spans="1:5" ht="15.75" thickBot="1" x14ac:dyDescent="0.3">
      <c r="A236" s="58" t="s">
        <v>16</v>
      </c>
      <c r="B236" s="1516" t="s">
        <v>1205</v>
      </c>
      <c r="C236" s="2113"/>
      <c r="D236" s="2113"/>
      <c r="E236" s="1517"/>
    </row>
    <row r="237" spans="1:5" ht="12.75" customHeight="1" x14ac:dyDescent="0.25">
      <c r="A237" s="2138"/>
      <c r="B237" s="298">
        <v>2019</v>
      </c>
      <c r="C237" s="298">
        <v>2020</v>
      </c>
      <c r="D237" s="298">
        <v>2021</v>
      </c>
      <c r="E237" s="298">
        <v>2022</v>
      </c>
    </row>
    <row r="238" spans="1:5" ht="9" customHeight="1" thickBot="1" x14ac:dyDescent="0.3">
      <c r="A238" s="2139"/>
      <c r="B238" s="299" t="s">
        <v>8</v>
      </c>
      <c r="C238" s="299" t="s">
        <v>9</v>
      </c>
      <c r="D238" s="299" t="s">
        <v>9</v>
      </c>
      <c r="E238" s="299" t="s">
        <v>9</v>
      </c>
    </row>
    <row r="239" spans="1:5" ht="15.75" thickBot="1" x14ac:dyDescent="0.3">
      <c r="A239" s="58" t="s">
        <v>17</v>
      </c>
      <c r="B239" s="428">
        <v>3</v>
      </c>
      <c r="C239" s="428">
        <v>0</v>
      </c>
      <c r="D239" s="428">
        <v>0</v>
      </c>
      <c r="E239" s="428">
        <v>0</v>
      </c>
    </row>
    <row r="240" spans="1:5" ht="15.75" thickBot="1" x14ac:dyDescent="0.3">
      <c r="A240" s="58" t="s">
        <v>18</v>
      </c>
      <c r="B240" s="41">
        <f>B258</f>
        <v>8000</v>
      </c>
      <c r="C240" s="10">
        <f t="shared" ref="C240:E240" si="42">C258</f>
        <v>0</v>
      </c>
      <c r="D240" s="10">
        <f t="shared" si="42"/>
        <v>0</v>
      </c>
      <c r="E240" s="10">
        <f t="shared" si="42"/>
        <v>0</v>
      </c>
    </row>
    <row r="241" spans="1:5" ht="15.75" thickBot="1" x14ac:dyDescent="0.3">
      <c r="A241" s="58" t="s">
        <v>19</v>
      </c>
      <c r="B241" s="41">
        <f>B240/B239</f>
        <v>2666.6666666666665</v>
      </c>
      <c r="C241" s="41" t="e">
        <f t="shared" ref="C241:E241" si="43">C240/C239</f>
        <v>#DIV/0!</v>
      </c>
      <c r="D241" s="41" t="e">
        <f t="shared" si="43"/>
        <v>#DIV/0!</v>
      </c>
      <c r="E241" s="41" t="e">
        <f t="shared" si="43"/>
        <v>#DIV/0!</v>
      </c>
    </row>
    <row r="242" spans="1:5" ht="15.75" thickBot="1" x14ac:dyDescent="0.3">
      <c r="A242" s="58" t="s">
        <v>20</v>
      </c>
      <c r="B242" s="428" t="s">
        <v>21</v>
      </c>
      <c r="C242" s="73">
        <f>C239/B239-1</f>
        <v>-1</v>
      </c>
      <c r="D242" s="73" t="e">
        <f t="shared" ref="D242:E244" si="44">D239/C239-1</f>
        <v>#DIV/0!</v>
      </c>
      <c r="E242" s="73" t="e">
        <f t="shared" si="44"/>
        <v>#DIV/0!</v>
      </c>
    </row>
    <row r="243" spans="1:5" ht="15.75" thickBot="1" x14ac:dyDescent="0.3">
      <c r="A243" s="58" t="s">
        <v>22</v>
      </c>
      <c r="B243" s="428" t="s">
        <v>21</v>
      </c>
      <c r="C243" s="73">
        <f>C240/B240-1</f>
        <v>-1</v>
      </c>
      <c r="D243" s="73" t="e">
        <f t="shared" si="44"/>
        <v>#DIV/0!</v>
      </c>
      <c r="E243" s="73" t="e">
        <f t="shared" si="44"/>
        <v>#DIV/0!</v>
      </c>
    </row>
    <row r="244" spans="1:5" ht="15.75" thickBot="1" x14ac:dyDescent="0.3">
      <c r="A244" s="58" t="s">
        <v>23</v>
      </c>
      <c r="B244" s="428" t="s">
        <v>21</v>
      </c>
      <c r="C244" s="73" t="e">
        <f>C241/B241-1</f>
        <v>#DIV/0!</v>
      </c>
      <c r="D244" s="73" t="e">
        <f t="shared" si="44"/>
        <v>#DIV/0!</v>
      </c>
      <c r="E244" s="73" t="e">
        <f t="shared" si="44"/>
        <v>#DIV/0!</v>
      </c>
    </row>
    <row r="245" spans="1:5" ht="15.75" thickBot="1" x14ac:dyDescent="0.3">
      <c r="A245" s="2129" t="s">
        <v>166</v>
      </c>
      <c r="B245" s="2130"/>
      <c r="C245" s="2130"/>
      <c r="D245" s="2130"/>
      <c r="E245" s="2131"/>
    </row>
    <row r="246" spans="1:5" ht="12.75" customHeight="1" x14ac:dyDescent="0.25">
      <c r="A246" s="2138"/>
      <c r="B246" s="298">
        <v>2019</v>
      </c>
      <c r="C246" s="298">
        <v>2020</v>
      </c>
      <c r="D246" s="298">
        <v>2021</v>
      </c>
      <c r="E246" s="298">
        <v>2022</v>
      </c>
    </row>
    <row r="247" spans="1:5" ht="9" customHeight="1" thickBot="1" x14ac:dyDescent="0.3">
      <c r="A247" s="2139"/>
      <c r="B247" s="299" t="s">
        <v>8</v>
      </c>
      <c r="C247" s="299" t="s">
        <v>9</v>
      </c>
      <c r="D247" s="299" t="s">
        <v>9</v>
      </c>
      <c r="E247" s="299" t="s">
        <v>9</v>
      </c>
    </row>
    <row r="248" spans="1:5" ht="15.75" thickBot="1" x14ac:dyDescent="0.3">
      <c r="A248" s="300" t="s">
        <v>42</v>
      </c>
      <c r="B248" s="42">
        <f>B249+B250+B251+B252</f>
        <v>8000</v>
      </c>
      <c r="C248" s="42">
        <f t="shared" ref="C248:E248" si="45">C249+C250+C251+C252</f>
        <v>0</v>
      </c>
      <c r="D248" s="42">
        <f t="shared" si="45"/>
        <v>0</v>
      </c>
      <c r="E248" s="42">
        <f t="shared" si="45"/>
        <v>0</v>
      </c>
    </row>
    <row r="249" spans="1:5" ht="15.75" thickBot="1" x14ac:dyDescent="0.3">
      <c r="A249" s="301" t="s">
        <v>296</v>
      </c>
      <c r="B249" s="43">
        <v>8000</v>
      </c>
      <c r="C249" s="43">
        <v>0</v>
      </c>
      <c r="D249" s="43">
        <v>0</v>
      </c>
      <c r="E249" s="43">
        <v>0</v>
      </c>
    </row>
    <row r="250" spans="1:5" ht="15.75" thickBot="1" x14ac:dyDescent="0.3">
      <c r="A250" s="301" t="s">
        <v>311</v>
      </c>
      <c r="B250" s="43">
        <v>0</v>
      </c>
      <c r="C250" s="43">
        <v>0</v>
      </c>
      <c r="D250" s="43">
        <v>0</v>
      </c>
      <c r="E250" s="43">
        <v>0</v>
      </c>
    </row>
    <row r="251" spans="1:5" ht="15.75" thickBot="1" x14ac:dyDescent="0.3">
      <c r="A251" s="301" t="s">
        <v>312</v>
      </c>
      <c r="B251" s="43">
        <v>0</v>
      </c>
      <c r="C251" s="43">
        <v>0</v>
      </c>
      <c r="D251" s="43">
        <v>0</v>
      </c>
      <c r="E251" s="43">
        <v>0</v>
      </c>
    </row>
    <row r="252" spans="1:5" ht="15.75" thickBot="1" x14ac:dyDescent="0.3">
      <c r="A252" s="301" t="s">
        <v>313</v>
      </c>
      <c r="B252" s="43">
        <v>0</v>
      </c>
      <c r="C252" s="43">
        <v>0</v>
      </c>
      <c r="D252" s="43">
        <v>0</v>
      </c>
      <c r="E252" s="43">
        <v>0</v>
      </c>
    </row>
    <row r="253" spans="1:5" ht="15.75" thickBot="1" x14ac:dyDescent="0.3">
      <c r="A253" s="300" t="s">
        <v>43</v>
      </c>
      <c r="B253" s="42">
        <f>B254+B255+B256+B257</f>
        <v>0</v>
      </c>
      <c r="C253" s="42">
        <f t="shared" ref="C253:E253" si="46">C254+C255+C256+C257</f>
        <v>0</v>
      </c>
      <c r="D253" s="42">
        <f t="shared" si="46"/>
        <v>0</v>
      </c>
      <c r="E253" s="42">
        <f t="shared" si="46"/>
        <v>0</v>
      </c>
    </row>
    <row r="254" spans="1:5" ht="15.75" thickBot="1" x14ac:dyDescent="0.3">
      <c r="A254" s="301" t="s">
        <v>296</v>
      </c>
      <c r="B254" s="43">
        <v>0</v>
      </c>
      <c r="C254" s="43">
        <v>0</v>
      </c>
      <c r="D254" s="43">
        <v>0</v>
      </c>
      <c r="E254" s="43">
        <v>0</v>
      </c>
    </row>
    <row r="255" spans="1:5" ht="15.75" thickBot="1" x14ac:dyDescent="0.3">
      <c r="A255" s="301" t="s">
        <v>311</v>
      </c>
      <c r="B255" s="43">
        <v>0</v>
      </c>
      <c r="C255" s="43">
        <v>0</v>
      </c>
      <c r="D255" s="43">
        <v>0</v>
      </c>
      <c r="E255" s="43">
        <v>0</v>
      </c>
    </row>
    <row r="256" spans="1:5" ht="15.75" thickBot="1" x14ac:dyDescent="0.3">
      <c r="A256" s="301" t="s">
        <v>312</v>
      </c>
      <c r="B256" s="43">
        <v>0</v>
      </c>
      <c r="C256" s="43">
        <v>0</v>
      </c>
      <c r="D256" s="43">
        <v>0</v>
      </c>
      <c r="E256" s="43">
        <v>0</v>
      </c>
    </row>
    <row r="257" spans="1:5" ht="15.75" thickBot="1" x14ac:dyDescent="0.3">
      <c r="A257" s="301" t="s">
        <v>313</v>
      </c>
      <c r="B257" s="43">
        <v>0</v>
      </c>
      <c r="C257" s="43">
        <v>0</v>
      </c>
      <c r="D257" s="43">
        <v>0</v>
      </c>
      <c r="E257" s="43">
        <v>0</v>
      </c>
    </row>
    <row r="258" spans="1:5" ht="15.75" thickBot="1" x14ac:dyDescent="0.3">
      <c r="A258" s="77" t="s">
        <v>53</v>
      </c>
      <c r="B258" s="42">
        <f>B248+B253</f>
        <v>8000</v>
      </c>
      <c r="C258" s="42">
        <f t="shared" ref="C258:E258" si="47">C248+C253</f>
        <v>0</v>
      </c>
      <c r="D258" s="42">
        <f t="shared" si="47"/>
        <v>0</v>
      </c>
      <c r="E258" s="42">
        <f t="shared" si="47"/>
        <v>0</v>
      </c>
    </row>
    <row r="259" spans="1:5" ht="25.5" customHeight="1" thickBot="1" x14ac:dyDescent="0.3">
      <c r="A259" s="295" t="s">
        <v>45</v>
      </c>
      <c r="B259" s="2513" t="s">
        <v>222</v>
      </c>
      <c r="C259" s="2514"/>
      <c r="D259" s="2514"/>
      <c r="E259" s="2515"/>
    </row>
    <row r="260" spans="1:5" ht="61.5" customHeight="1" thickBot="1" x14ac:dyDescent="0.3">
      <c r="A260" s="296" t="s">
        <v>74</v>
      </c>
      <c r="B260" s="792" t="s">
        <v>1208</v>
      </c>
      <c r="C260" s="791" t="s">
        <v>306</v>
      </c>
      <c r="D260" s="1516" t="s">
        <v>222</v>
      </c>
      <c r="E260" s="1517"/>
    </row>
    <row r="261" spans="1:5" ht="63.75" customHeight="1" thickBot="1" x14ac:dyDescent="0.3">
      <c r="A261" s="58" t="s">
        <v>15</v>
      </c>
      <c r="B261" s="2140" t="s">
        <v>223</v>
      </c>
      <c r="C261" s="2141"/>
      <c r="D261" s="2141"/>
      <c r="E261" s="2142"/>
    </row>
    <row r="262" spans="1:5" ht="15.75" thickBot="1" x14ac:dyDescent="0.3">
      <c r="A262" s="58" t="s">
        <v>16</v>
      </c>
      <c r="B262" s="1516" t="s">
        <v>1209</v>
      </c>
      <c r="C262" s="2113"/>
      <c r="D262" s="2113"/>
      <c r="E262" s="1517"/>
    </row>
    <row r="263" spans="1:5" ht="12.75" customHeight="1" x14ac:dyDescent="0.25">
      <c r="A263" s="2138"/>
      <c r="B263" s="298">
        <v>2019</v>
      </c>
      <c r="C263" s="298">
        <v>2020</v>
      </c>
      <c r="D263" s="298">
        <v>2021</v>
      </c>
      <c r="E263" s="298">
        <v>2022</v>
      </c>
    </row>
    <row r="264" spans="1:5" ht="9" customHeight="1" thickBot="1" x14ac:dyDescent="0.3">
      <c r="A264" s="2139"/>
      <c r="B264" s="299" t="s">
        <v>8</v>
      </c>
      <c r="C264" s="299" t="s">
        <v>9</v>
      </c>
      <c r="D264" s="299" t="s">
        <v>9</v>
      </c>
      <c r="E264" s="299" t="s">
        <v>9</v>
      </c>
    </row>
    <row r="265" spans="1:5" ht="15.75" thickBot="1" x14ac:dyDescent="0.3">
      <c r="A265" s="58" t="s">
        <v>17</v>
      </c>
      <c r="B265" s="428">
        <v>1</v>
      </c>
      <c r="C265" s="428">
        <v>1</v>
      </c>
      <c r="D265" s="428">
        <v>0</v>
      </c>
      <c r="E265" s="428">
        <v>0</v>
      </c>
    </row>
    <row r="266" spans="1:5" ht="15.75" thickBot="1" x14ac:dyDescent="0.3">
      <c r="A266" s="58" t="s">
        <v>18</v>
      </c>
      <c r="B266" s="41">
        <f>B284</f>
        <v>4200</v>
      </c>
      <c r="C266" s="10">
        <f t="shared" ref="C266:E266" si="48">C284</f>
        <v>1300</v>
      </c>
      <c r="D266" s="41">
        <f t="shared" si="48"/>
        <v>0</v>
      </c>
      <c r="E266" s="41">
        <f t="shared" si="48"/>
        <v>0</v>
      </c>
    </row>
    <row r="267" spans="1:5" ht="15.75" thickBot="1" x14ac:dyDescent="0.3">
      <c r="A267" s="58" t="s">
        <v>19</v>
      </c>
      <c r="B267" s="41">
        <f>B266/B265</f>
        <v>4200</v>
      </c>
      <c r="C267" s="41">
        <f t="shared" ref="C267:E267" si="49">C266/C265</f>
        <v>1300</v>
      </c>
      <c r="D267" s="41" t="e">
        <f t="shared" si="49"/>
        <v>#DIV/0!</v>
      </c>
      <c r="E267" s="41" t="e">
        <f t="shared" si="49"/>
        <v>#DIV/0!</v>
      </c>
    </row>
    <row r="268" spans="1:5" ht="15.75" thickBot="1" x14ac:dyDescent="0.3">
      <c r="A268" s="58" t="s">
        <v>20</v>
      </c>
      <c r="B268" s="428" t="s">
        <v>21</v>
      </c>
      <c r="C268" s="73">
        <f>C265/B265-1</f>
        <v>0</v>
      </c>
      <c r="D268" s="73">
        <f t="shared" ref="D268:E270" si="50">D265/C265-1</f>
        <v>-1</v>
      </c>
      <c r="E268" s="73" t="e">
        <f t="shared" si="50"/>
        <v>#DIV/0!</v>
      </c>
    </row>
    <row r="269" spans="1:5" ht="15.75" thickBot="1" x14ac:dyDescent="0.3">
      <c r="A269" s="58" t="s">
        <v>22</v>
      </c>
      <c r="B269" s="428" t="s">
        <v>21</v>
      </c>
      <c r="C269" s="73">
        <f>C266/B266-1</f>
        <v>-0.69047619047619047</v>
      </c>
      <c r="D269" s="73">
        <f t="shared" si="50"/>
        <v>-1</v>
      </c>
      <c r="E269" s="73" t="e">
        <f t="shared" si="50"/>
        <v>#DIV/0!</v>
      </c>
    </row>
    <row r="270" spans="1:5" ht="15.75" thickBot="1" x14ac:dyDescent="0.3">
      <c r="A270" s="58" t="s">
        <v>23</v>
      </c>
      <c r="B270" s="428" t="s">
        <v>21</v>
      </c>
      <c r="C270" s="73">
        <f>C267/B267-1</f>
        <v>-0.69047619047619047</v>
      </c>
      <c r="D270" s="73" t="e">
        <f t="shared" si="50"/>
        <v>#DIV/0!</v>
      </c>
      <c r="E270" s="73" t="e">
        <f t="shared" si="50"/>
        <v>#DIV/0!</v>
      </c>
    </row>
    <row r="271" spans="1:5" ht="15.75" thickBot="1" x14ac:dyDescent="0.3">
      <c r="A271" s="2129" t="s">
        <v>335</v>
      </c>
      <c r="B271" s="2130"/>
      <c r="C271" s="2130"/>
      <c r="D271" s="2130"/>
      <c r="E271" s="2131"/>
    </row>
    <row r="272" spans="1:5" ht="12.75" customHeight="1" x14ac:dyDescent="0.25">
      <c r="A272" s="2138"/>
      <c r="B272" s="298">
        <v>2019</v>
      </c>
      <c r="C272" s="298">
        <v>2020</v>
      </c>
      <c r="D272" s="298">
        <v>2021</v>
      </c>
      <c r="E272" s="298">
        <v>2022</v>
      </c>
    </row>
    <row r="273" spans="1:5" ht="9" customHeight="1" thickBot="1" x14ac:dyDescent="0.3">
      <c r="A273" s="2139"/>
      <c r="B273" s="299" t="s">
        <v>8</v>
      </c>
      <c r="C273" s="299" t="s">
        <v>9</v>
      </c>
      <c r="D273" s="299" t="s">
        <v>9</v>
      </c>
      <c r="E273" s="299" t="s">
        <v>9</v>
      </c>
    </row>
    <row r="274" spans="1:5" ht="15.75" thickBot="1" x14ac:dyDescent="0.3">
      <c r="A274" s="300" t="s">
        <v>42</v>
      </c>
      <c r="B274" s="43">
        <f>B275+B276+B277+B278</f>
        <v>0</v>
      </c>
      <c r="C274" s="43">
        <f t="shared" ref="C274:E274" si="51">C275+C276+C277+C278</f>
        <v>0</v>
      </c>
      <c r="D274" s="43">
        <f t="shared" si="51"/>
        <v>0</v>
      </c>
      <c r="E274" s="43">
        <f t="shared" si="51"/>
        <v>0</v>
      </c>
    </row>
    <row r="275" spans="1:5" ht="15.75" thickBot="1" x14ac:dyDescent="0.3">
      <c r="A275" s="301" t="s">
        <v>296</v>
      </c>
      <c r="B275" s="43"/>
      <c r="C275" s="43"/>
      <c r="D275" s="43"/>
      <c r="E275" s="43"/>
    </row>
    <row r="276" spans="1:5" ht="15.75" thickBot="1" x14ac:dyDescent="0.3">
      <c r="A276" s="301" t="s">
        <v>311</v>
      </c>
      <c r="B276" s="43"/>
      <c r="C276" s="43"/>
      <c r="D276" s="43"/>
      <c r="E276" s="43"/>
    </row>
    <row r="277" spans="1:5" ht="15.75" thickBot="1" x14ac:dyDescent="0.3">
      <c r="A277" s="301" t="s">
        <v>312</v>
      </c>
      <c r="B277" s="43"/>
      <c r="C277" s="43"/>
      <c r="D277" s="43"/>
      <c r="E277" s="43"/>
    </row>
    <row r="278" spans="1:5" ht="15.75" thickBot="1" x14ac:dyDescent="0.3">
      <c r="A278" s="301" t="s">
        <v>313</v>
      </c>
      <c r="B278" s="43"/>
      <c r="C278" s="43"/>
      <c r="D278" s="43"/>
      <c r="E278" s="43"/>
    </row>
    <row r="279" spans="1:5" ht="15.75" thickBot="1" x14ac:dyDescent="0.3">
      <c r="A279" s="300" t="s">
        <v>43</v>
      </c>
      <c r="B279" s="42">
        <f>B280+B281+B282+B283</f>
        <v>4200</v>
      </c>
      <c r="C279" s="42">
        <f>C280+C281+C282+C283</f>
        <v>1300</v>
      </c>
      <c r="D279" s="42">
        <f>D280+D281+D282+D283</f>
        <v>0</v>
      </c>
      <c r="E279" s="42">
        <f t="shared" ref="E279" si="52">E280+E281+E282+E283</f>
        <v>0</v>
      </c>
    </row>
    <row r="280" spans="1:5" ht="15.75" thickBot="1" x14ac:dyDescent="0.3">
      <c r="A280" s="301" t="s">
        <v>296</v>
      </c>
      <c r="B280" s="42"/>
      <c r="C280" s="43"/>
      <c r="D280" s="43"/>
      <c r="E280" s="43">
        <v>0</v>
      </c>
    </row>
    <row r="281" spans="1:5" ht="15.75" thickBot="1" x14ac:dyDescent="0.3">
      <c r="A281" s="301" t="s">
        <v>311</v>
      </c>
      <c r="B281" s="42"/>
      <c r="C281" s="43"/>
      <c r="D281" s="43"/>
      <c r="E281" s="43"/>
    </row>
    <row r="282" spans="1:5" ht="15.75" thickBot="1" x14ac:dyDescent="0.3">
      <c r="A282" s="301" t="s">
        <v>312</v>
      </c>
      <c r="B282" s="42"/>
      <c r="C282" s="43"/>
      <c r="D282" s="43"/>
      <c r="E282" s="43"/>
    </row>
    <row r="283" spans="1:5" ht="15.75" thickBot="1" x14ac:dyDescent="0.3">
      <c r="A283" s="301" t="s">
        <v>313</v>
      </c>
      <c r="B283" s="43">
        <v>4200</v>
      </c>
      <c r="C283" s="43">
        <v>1300</v>
      </c>
      <c r="D283" s="43">
        <v>0</v>
      </c>
      <c r="E283" s="43">
        <v>0</v>
      </c>
    </row>
    <row r="284" spans="1:5" ht="15.75" thickBot="1" x14ac:dyDescent="0.3">
      <c r="A284" s="77" t="s">
        <v>336</v>
      </c>
      <c r="B284" s="42">
        <f>B274+B279</f>
        <v>4200</v>
      </c>
      <c r="C284" s="42">
        <f t="shared" ref="C284:E284" si="53">C274+C279</f>
        <v>1300</v>
      </c>
      <c r="D284" s="42">
        <f t="shared" si="53"/>
        <v>0</v>
      </c>
      <c r="E284" s="42">
        <f t="shared" si="53"/>
        <v>0</v>
      </c>
    </row>
    <row r="285" spans="1:5" ht="42" customHeight="1" thickBot="1" x14ac:dyDescent="0.3">
      <c r="A285" s="296" t="s">
        <v>74</v>
      </c>
      <c r="B285" s="296" t="s">
        <v>1210</v>
      </c>
      <c r="C285" s="297" t="s">
        <v>306</v>
      </c>
      <c r="D285" s="2511" t="s">
        <v>219</v>
      </c>
      <c r="E285" s="2512"/>
    </row>
    <row r="286" spans="1:5" ht="28.5" customHeight="1" thickBot="1" x14ac:dyDescent="0.3">
      <c r="A286" s="58" t="s">
        <v>15</v>
      </c>
      <c r="B286" s="2140" t="s">
        <v>220</v>
      </c>
      <c r="C286" s="2141"/>
      <c r="D286" s="2141"/>
      <c r="E286" s="2142"/>
    </row>
    <row r="287" spans="1:5" ht="15.75" thickBot="1" x14ac:dyDescent="0.3">
      <c r="A287" s="58" t="s">
        <v>16</v>
      </c>
      <c r="B287" s="1516" t="s">
        <v>221</v>
      </c>
      <c r="C287" s="2113"/>
      <c r="D287" s="2113"/>
      <c r="E287" s="1517"/>
    </row>
    <row r="288" spans="1:5" ht="12.75" customHeight="1" x14ac:dyDescent="0.25">
      <c r="A288" s="2138"/>
      <c r="B288" s="298">
        <v>2019</v>
      </c>
      <c r="C288" s="298">
        <v>2020</v>
      </c>
      <c r="D288" s="298">
        <v>2021</v>
      </c>
      <c r="E288" s="298">
        <v>2022</v>
      </c>
    </row>
    <row r="289" spans="1:5" ht="9" customHeight="1" thickBot="1" x14ac:dyDescent="0.3">
      <c r="A289" s="2139"/>
      <c r="B289" s="299" t="s">
        <v>8</v>
      </c>
      <c r="C289" s="299" t="s">
        <v>9</v>
      </c>
      <c r="D289" s="299" t="s">
        <v>9</v>
      </c>
      <c r="E289" s="299" t="s">
        <v>9</v>
      </c>
    </row>
    <row r="290" spans="1:5" ht="15.75" thickBot="1" x14ac:dyDescent="0.3">
      <c r="A290" s="58" t="s">
        <v>17</v>
      </c>
      <c r="B290" s="428">
        <v>0</v>
      </c>
      <c r="C290" s="428">
        <v>0</v>
      </c>
      <c r="D290" s="428">
        <v>0</v>
      </c>
      <c r="E290" s="428">
        <v>0</v>
      </c>
    </row>
    <row r="291" spans="1:5" ht="15.75" thickBot="1" x14ac:dyDescent="0.3">
      <c r="A291" s="58" t="s">
        <v>18</v>
      </c>
      <c r="B291" s="41">
        <f>B309</f>
        <v>0</v>
      </c>
      <c r="C291" s="41">
        <f t="shared" ref="C291:E291" si="54">C309</f>
        <v>0</v>
      </c>
      <c r="D291" s="41">
        <f t="shared" si="54"/>
        <v>0</v>
      </c>
      <c r="E291" s="41">
        <f t="shared" si="54"/>
        <v>0</v>
      </c>
    </row>
    <row r="292" spans="1:5" ht="15.75" thickBot="1" x14ac:dyDescent="0.3">
      <c r="A292" s="58" t="s">
        <v>19</v>
      </c>
      <c r="B292" s="41" t="e">
        <f>B291/B290</f>
        <v>#DIV/0!</v>
      </c>
      <c r="C292" s="41" t="e">
        <f t="shared" ref="C292:E292" si="55">C291/C290</f>
        <v>#DIV/0!</v>
      </c>
      <c r="D292" s="41" t="e">
        <f t="shared" si="55"/>
        <v>#DIV/0!</v>
      </c>
      <c r="E292" s="41" t="e">
        <f t="shared" si="55"/>
        <v>#DIV/0!</v>
      </c>
    </row>
    <row r="293" spans="1:5" ht="15.75" thickBot="1" x14ac:dyDescent="0.3">
      <c r="A293" s="58" t="s">
        <v>20</v>
      </c>
      <c r="B293" s="428" t="s">
        <v>21</v>
      </c>
      <c r="C293" s="73" t="e">
        <f>C290/B290-1</f>
        <v>#DIV/0!</v>
      </c>
      <c r="D293" s="73" t="e">
        <f t="shared" ref="D293:E295" si="56">D290/C290-1</f>
        <v>#DIV/0!</v>
      </c>
      <c r="E293" s="73" t="e">
        <f t="shared" si="56"/>
        <v>#DIV/0!</v>
      </c>
    </row>
    <row r="294" spans="1:5" ht="15.75" thickBot="1" x14ac:dyDescent="0.3">
      <c r="A294" s="58" t="s">
        <v>22</v>
      </c>
      <c r="B294" s="428" t="s">
        <v>21</v>
      </c>
      <c r="C294" s="73" t="e">
        <f>C291/B291-1</f>
        <v>#DIV/0!</v>
      </c>
      <c r="D294" s="73" t="e">
        <f t="shared" si="56"/>
        <v>#DIV/0!</v>
      </c>
      <c r="E294" s="73" t="e">
        <f t="shared" si="56"/>
        <v>#DIV/0!</v>
      </c>
    </row>
    <row r="295" spans="1:5" ht="15.75" thickBot="1" x14ac:dyDescent="0.3">
      <c r="A295" s="58" t="s">
        <v>23</v>
      </c>
      <c r="B295" s="428" t="s">
        <v>21</v>
      </c>
      <c r="C295" s="73" t="e">
        <f>C292/B292-1</f>
        <v>#DIV/0!</v>
      </c>
      <c r="D295" s="73" t="e">
        <f t="shared" si="56"/>
        <v>#DIV/0!</v>
      </c>
      <c r="E295" s="73" t="e">
        <f t="shared" si="56"/>
        <v>#DIV/0!</v>
      </c>
    </row>
    <row r="296" spans="1:5" ht="15.75" thickBot="1" x14ac:dyDescent="0.3">
      <c r="A296" s="2129" t="s">
        <v>227</v>
      </c>
      <c r="B296" s="2130"/>
      <c r="C296" s="2130"/>
      <c r="D296" s="2130"/>
      <c r="E296" s="2131"/>
    </row>
    <row r="297" spans="1:5" ht="12.75" customHeight="1" x14ac:dyDescent="0.25">
      <c r="A297" s="2138"/>
      <c r="B297" s="298">
        <v>2019</v>
      </c>
      <c r="C297" s="298">
        <v>2020</v>
      </c>
      <c r="D297" s="298">
        <v>2021</v>
      </c>
      <c r="E297" s="298">
        <v>2022</v>
      </c>
    </row>
    <row r="298" spans="1:5" ht="9" customHeight="1" thickBot="1" x14ac:dyDescent="0.3">
      <c r="A298" s="2139"/>
      <c r="B298" s="299" t="s">
        <v>8</v>
      </c>
      <c r="C298" s="299" t="s">
        <v>9</v>
      </c>
      <c r="D298" s="299" t="s">
        <v>9</v>
      </c>
      <c r="E298" s="299" t="s">
        <v>9</v>
      </c>
    </row>
    <row r="299" spans="1:5" ht="15.75" thickBot="1" x14ac:dyDescent="0.3">
      <c r="A299" s="300" t="s">
        <v>42</v>
      </c>
      <c r="B299" s="42">
        <f>B300+B301+B302+B303</f>
        <v>0</v>
      </c>
      <c r="C299" s="42">
        <f t="shared" ref="C299:E299" si="57">C300+C301+C302+C303</f>
        <v>0</v>
      </c>
      <c r="D299" s="42">
        <f t="shared" si="57"/>
        <v>0</v>
      </c>
      <c r="E299" s="42">
        <f t="shared" si="57"/>
        <v>0</v>
      </c>
    </row>
    <row r="300" spans="1:5" ht="15.75" thickBot="1" x14ac:dyDescent="0.3">
      <c r="A300" s="301" t="s">
        <v>296</v>
      </c>
      <c r="B300" s="43"/>
      <c r="C300" s="43">
        <v>0</v>
      </c>
      <c r="D300" s="43">
        <v>0</v>
      </c>
      <c r="E300" s="43"/>
    </row>
    <row r="301" spans="1:5" ht="15.75" thickBot="1" x14ac:dyDescent="0.3">
      <c r="A301" s="301" t="s">
        <v>311</v>
      </c>
      <c r="B301" s="43"/>
      <c r="C301" s="43">
        <v>0</v>
      </c>
      <c r="D301" s="43">
        <v>0</v>
      </c>
      <c r="E301" s="43"/>
    </row>
    <row r="302" spans="1:5" ht="15.75" thickBot="1" x14ac:dyDescent="0.3">
      <c r="A302" s="301" t="s">
        <v>312</v>
      </c>
      <c r="B302" s="43">
        <v>0</v>
      </c>
      <c r="C302" s="43">
        <v>0</v>
      </c>
      <c r="D302" s="43">
        <v>0</v>
      </c>
      <c r="E302" s="43">
        <v>0</v>
      </c>
    </row>
    <row r="303" spans="1:5" ht="15.75" thickBot="1" x14ac:dyDescent="0.3">
      <c r="A303" s="301" t="s">
        <v>313</v>
      </c>
      <c r="B303" s="43"/>
      <c r="C303" s="43">
        <v>0</v>
      </c>
      <c r="D303" s="43">
        <v>0</v>
      </c>
      <c r="E303" s="43"/>
    </row>
    <row r="304" spans="1:5" ht="15.75" thickBot="1" x14ac:dyDescent="0.3">
      <c r="A304" s="300" t="s">
        <v>43</v>
      </c>
      <c r="B304" s="42">
        <f>B305+B306+B307+B308</f>
        <v>0</v>
      </c>
      <c r="C304" s="42">
        <f t="shared" ref="C304:E304" si="58">C305+C306+C307+C308</f>
        <v>0</v>
      </c>
      <c r="D304" s="42">
        <f t="shared" si="58"/>
        <v>0</v>
      </c>
      <c r="E304" s="42">
        <f t="shared" si="58"/>
        <v>0</v>
      </c>
    </row>
    <row r="305" spans="1:5" ht="15.75" thickBot="1" x14ac:dyDescent="0.3">
      <c r="A305" s="301" t="s">
        <v>296</v>
      </c>
      <c r="B305" s="42"/>
      <c r="C305" s="43">
        <v>0</v>
      </c>
      <c r="D305" s="43">
        <v>0</v>
      </c>
      <c r="E305" s="43">
        <v>0</v>
      </c>
    </row>
    <row r="306" spans="1:5" ht="15.75" thickBot="1" x14ac:dyDescent="0.3">
      <c r="A306" s="301" t="s">
        <v>311</v>
      </c>
      <c r="B306" s="42"/>
      <c r="C306" s="43">
        <v>0</v>
      </c>
      <c r="D306" s="43">
        <v>0</v>
      </c>
      <c r="E306" s="43"/>
    </row>
    <row r="307" spans="1:5" ht="15.75" thickBot="1" x14ac:dyDescent="0.3">
      <c r="A307" s="301" t="s">
        <v>312</v>
      </c>
      <c r="B307" s="43">
        <v>0</v>
      </c>
      <c r="C307" s="43">
        <v>0</v>
      </c>
      <c r="D307" s="43">
        <v>0</v>
      </c>
      <c r="E307" s="43"/>
    </row>
    <row r="308" spans="1:5" ht="15.75" thickBot="1" x14ac:dyDescent="0.3">
      <c r="A308" s="301" t="s">
        <v>313</v>
      </c>
      <c r="B308" s="42"/>
      <c r="C308" s="43">
        <v>0</v>
      </c>
      <c r="D308" s="43">
        <v>0</v>
      </c>
      <c r="E308" s="43"/>
    </row>
    <row r="309" spans="1:5" ht="15.75" thickBot="1" x14ac:dyDescent="0.3">
      <c r="A309" s="790" t="s">
        <v>315</v>
      </c>
      <c r="B309" s="42">
        <f>B299+B304</f>
        <v>0</v>
      </c>
      <c r="C309" s="42">
        <f t="shared" ref="C309:E309" si="59">C299+C304</f>
        <v>0</v>
      </c>
      <c r="D309" s="42">
        <f t="shared" si="59"/>
        <v>0</v>
      </c>
      <c r="E309" s="42">
        <f t="shared" si="59"/>
        <v>0</v>
      </c>
    </row>
    <row r="310" spans="1:5" ht="15.75" thickBot="1" x14ac:dyDescent="0.3">
      <c r="A310" s="20"/>
      <c r="B310" s="21"/>
      <c r="C310" s="21"/>
      <c r="D310" s="21"/>
      <c r="E310" s="21"/>
    </row>
    <row r="311" spans="1:5" ht="27" customHeight="1" thickBot="1" x14ac:dyDescent="0.3">
      <c r="A311" s="6" t="s">
        <v>57</v>
      </c>
      <c r="B311" s="22">
        <f>B108+B67+B30+B136+B162+B189+B215+B240+B266+B291</f>
        <v>159525</v>
      </c>
      <c r="C311" s="22">
        <f t="shared" ref="C311:E311" si="60">C108+C67+C30+C136+C162+C189+C215+C240+C266+C291</f>
        <v>195300</v>
      </c>
      <c r="D311" s="22">
        <f t="shared" si="60"/>
        <v>181800</v>
      </c>
      <c r="E311" s="22">
        <f t="shared" si="60"/>
        <v>173800</v>
      </c>
    </row>
    <row r="312" spans="1:5" ht="24.75" thickBot="1" x14ac:dyDescent="0.3">
      <c r="A312" s="6" t="s">
        <v>58</v>
      </c>
      <c r="B312" s="22">
        <f>B96+B59+B126+B154+B180+B207+B233+B258+B284+B309</f>
        <v>159525</v>
      </c>
      <c r="C312" s="22">
        <f t="shared" ref="C312:E312" si="61">C96+C59+C126+C154+C180+C207+C233+C258+C284+C309</f>
        <v>195300</v>
      </c>
      <c r="D312" s="22">
        <f t="shared" si="61"/>
        <v>181800</v>
      </c>
      <c r="E312" s="22">
        <f t="shared" si="61"/>
        <v>173800</v>
      </c>
    </row>
    <row r="313" spans="1:5" ht="15.75" thickBot="1" x14ac:dyDescent="0.3">
      <c r="A313" s="300" t="s">
        <v>24</v>
      </c>
      <c r="B313" s="71">
        <f>B314+B315</f>
        <v>41520</v>
      </c>
      <c r="C313" s="71">
        <f t="shared" ref="C313:E313" si="62">C314+C315</f>
        <v>43861</v>
      </c>
      <c r="D313" s="71">
        <f t="shared" si="62"/>
        <v>43315</v>
      </c>
      <c r="E313" s="71">
        <f t="shared" si="62"/>
        <v>45000</v>
      </c>
    </row>
    <row r="314" spans="1:5" ht="15.75" thickBot="1" x14ac:dyDescent="0.3">
      <c r="A314" s="301" t="s">
        <v>296</v>
      </c>
      <c r="B314" s="42">
        <f>B39+B76</f>
        <v>41520</v>
      </c>
      <c r="C314" s="42">
        <f t="shared" ref="C314:E315" si="63">C39+C76</f>
        <v>43861</v>
      </c>
      <c r="D314" s="42">
        <f t="shared" si="63"/>
        <v>43315</v>
      </c>
      <c r="E314" s="42">
        <f t="shared" si="63"/>
        <v>45000</v>
      </c>
    </row>
    <row r="315" spans="1:5" ht="15.75" thickBot="1" x14ac:dyDescent="0.3">
      <c r="A315" s="301" t="s">
        <v>319</v>
      </c>
      <c r="B315" s="42">
        <f>B40+B77</f>
        <v>0</v>
      </c>
      <c r="C315" s="42">
        <f t="shared" si="63"/>
        <v>0</v>
      </c>
      <c r="D315" s="42">
        <f t="shared" si="63"/>
        <v>0</v>
      </c>
      <c r="E315" s="42">
        <f t="shared" si="63"/>
        <v>0</v>
      </c>
    </row>
    <row r="316" spans="1:5" ht="15.75" thickBot="1" x14ac:dyDescent="0.3">
      <c r="A316" s="300" t="s">
        <v>25</v>
      </c>
      <c r="B316" s="71">
        <f>B317+B318</f>
        <v>6805</v>
      </c>
      <c r="C316" s="71">
        <f t="shared" ref="C316:E316" si="64">C317+C318</f>
        <v>7339</v>
      </c>
      <c r="D316" s="71">
        <f t="shared" si="64"/>
        <v>8685</v>
      </c>
      <c r="E316" s="71">
        <f t="shared" si="64"/>
        <v>9000</v>
      </c>
    </row>
    <row r="317" spans="1:5" ht="15.75" thickBot="1" x14ac:dyDescent="0.3">
      <c r="A317" s="301" t="s">
        <v>296</v>
      </c>
      <c r="B317" s="43">
        <f>B42+B79</f>
        <v>6805</v>
      </c>
      <c r="C317" s="43">
        <f t="shared" ref="C317:E318" si="65">C42+C79</f>
        <v>7339</v>
      </c>
      <c r="D317" s="43">
        <f t="shared" si="65"/>
        <v>8685</v>
      </c>
      <c r="E317" s="43">
        <f t="shared" si="65"/>
        <v>9000</v>
      </c>
    </row>
    <row r="318" spans="1:5" ht="15.75" thickBot="1" x14ac:dyDescent="0.3">
      <c r="A318" s="301" t="s">
        <v>319</v>
      </c>
      <c r="B318" s="42">
        <f>B43+B80</f>
        <v>0</v>
      </c>
      <c r="C318" s="42">
        <f t="shared" si="65"/>
        <v>0</v>
      </c>
      <c r="D318" s="42">
        <f t="shared" si="65"/>
        <v>0</v>
      </c>
      <c r="E318" s="42">
        <f t="shared" si="65"/>
        <v>0</v>
      </c>
    </row>
    <row r="319" spans="1:5" ht="15.75" thickBot="1" x14ac:dyDescent="0.3">
      <c r="A319" s="300" t="s">
        <v>26</v>
      </c>
      <c r="B319" s="71">
        <f>B320+B321</f>
        <v>23000</v>
      </c>
      <c r="C319" s="71">
        <f t="shared" ref="C319:E319" si="66">C320+C321</f>
        <v>23000</v>
      </c>
      <c r="D319" s="71">
        <f t="shared" si="66"/>
        <v>28000</v>
      </c>
      <c r="E319" s="71">
        <f t="shared" si="66"/>
        <v>28000</v>
      </c>
    </row>
    <row r="320" spans="1:5" ht="15.75" thickBot="1" x14ac:dyDescent="0.3">
      <c r="A320" s="301" t="s">
        <v>296</v>
      </c>
      <c r="B320" s="42">
        <f>B45+B82</f>
        <v>23000</v>
      </c>
      <c r="C320" s="42">
        <f>C45+C82</f>
        <v>23000</v>
      </c>
      <c r="D320" s="42">
        <f t="shared" ref="D320:E320" si="67">D45+D82</f>
        <v>28000</v>
      </c>
      <c r="E320" s="42">
        <f t="shared" si="67"/>
        <v>28000</v>
      </c>
    </row>
    <row r="321" spans="1:5" ht="15.75" thickBot="1" x14ac:dyDescent="0.3">
      <c r="A321" s="301" t="s">
        <v>319</v>
      </c>
      <c r="B321" s="42">
        <f>B46+B83</f>
        <v>0</v>
      </c>
      <c r="C321" s="42">
        <f t="shared" ref="C321:E321" si="68">C46+C83</f>
        <v>0</v>
      </c>
      <c r="D321" s="42">
        <f t="shared" si="68"/>
        <v>0</v>
      </c>
      <c r="E321" s="42">
        <f t="shared" si="68"/>
        <v>0</v>
      </c>
    </row>
    <row r="322" spans="1:5" ht="15.75" thickBot="1" x14ac:dyDescent="0.3">
      <c r="A322" s="300" t="s">
        <v>27</v>
      </c>
      <c r="B322" s="71">
        <f>B323+B324</f>
        <v>0</v>
      </c>
      <c r="C322" s="71">
        <f t="shared" ref="C322:E322" si="69">C323+C324</f>
        <v>0</v>
      </c>
      <c r="D322" s="71">
        <f t="shared" si="69"/>
        <v>0</v>
      </c>
      <c r="E322" s="71">
        <f t="shared" si="69"/>
        <v>0</v>
      </c>
    </row>
    <row r="323" spans="1:5" ht="15.75" thickBot="1" x14ac:dyDescent="0.3">
      <c r="A323" s="301" t="s">
        <v>296</v>
      </c>
      <c r="B323" s="43">
        <f>B48+B85</f>
        <v>0</v>
      </c>
      <c r="C323" s="43">
        <f t="shared" ref="C323:E324" si="70">C48+C85</f>
        <v>0</v>
      </c>
      <c r="D323" s="43">
        <f t="shared" si="70"/>
        <v>0</v>
      </c>
      <c r="E323" s="43">
        <f t="shared" si="70"/>
        <v>0</v>
      </c>
    </row>
    <row r="324" spans="1:5" ht="15.75" thickBot="1" x14ac:dyDescent="0.3">
      <c r="A324" s="301" t="s">
        <v>319</v>
      </c>
      <c r="B324" s="42">
        <f>B49+B86</f>
        <v>0</v>
      </c>
      <c r="C324" s="42">
        <f t="shared" si="70"/>
        <v>0</v>
      </c>
      <c r="D324" s="42">
        <f t="shared" si="70"/>
        <v>0</v>
      </c>
      <c r="E324" s="42">
        <f t="shared" si="70"/>
        <v>0</v>
      </c>
    </row>
    <row r="325" spans="1:5" ht="15.75" thickBot="1" x14ac:dyDescent="0.3">
      <c r="A325" s="300" t="s">
        <v>28</v>
      </c>
      <c r="B325" s="71">
        <f>B326+B327</f>
        <v>0</v>
      </c>
      <c r="C325" s="71">
        <f t="shared" ref="C325:E325" si="71">C326+C327</f>
        <v>0</v>
      </c>
      <c r="D325" s="71">
        <f t="shared" si="71"/>
        <v>0</v>
      </c>
      <c r="E325" s="71">
        <f t="shared" si="71"/>
        <v>0</v>
      </c>
    </row>
    <row r="326" spans="1:5" ht="15.75" thickBot="1" x14ac:dyDescent="0.3">
      <c r="A326" s="301" t="s">
        <v>296</v>
      </c>
      <c r="B326" s="43">
        <f>B51+B88</f>
        <v>0</v>
      </c>
      <c r="C326" s="43">
        <f t="shared" ref="C326:E327" si="72">C51+C88</f>
        <v>0</v>
      </c>
      <c r="D326" s="43">
        <f t="shared" si="72"/>
        <v>0</v>
      </c>
      <c r="E326" s="43">
        <f t="shared" si="72"/>
        <v>0</v>
      </c>
    </row>
    <row r="327" spans="1:5" ht="15.75" thickBot="1" x14ac:dyDescent="0.3">
      <c r="A327" s="301" t="s">
        <v>319</v>
      </c>
      <c r="B327" s="42">
        <f>B52+B89</f>
        <v>0</v>
      </c>
      <c r="C327" s="42">
        <f t="shared" si="72"/>
        <v>0</v>
      </c>
      <c r="D327" s="42">
        <f t="shared" si="72"/>
        <v>0</v>
      </c>
      <c r="E327" s="42">
        <f t="shared" si="72"/>
        <v>0</v>
      </c>
    </row>
    <row r="328" spans="1:5" ht="15.75" thickBot="1" x14ac:dyDescent="0.3">
      <c r="A328" s="300" t="s">
        <v>29</v>
      </c>
      <c r="B328" s="71">
        <f>B329+B330</f>
        <v>1000</v>
      </c>
      <c r="C328" s="71">
        <f>C329+C330</f>
        <v>1000</v>
      </c>
      <c r="D328" s="71">
        <f t="shared" ref="D328:E328" si="73">D329+D330</f>
        <v>1000</v>
      </c>
      <c r="E328" s="71">
        <f t="shared" si="73"/>
        <v>1000</v>
      </c>
    </row>
    <row r="329" spans="1:5" ht="15.75" thickBot="1" x14ac:dyDescent="0.3">
      <c r="A329" s="301" t="s">
        <v>296</v>
      </c>
      <c r="B329" s="43">
        <f>B54+B91</f>
        <v>1000</v>
      </c>
      <c r="C329" s="43">
        <f t="shared" ref="C329:E330" si="74">C54+C91</f>
        <v>1000</v>
      </c>
      <c r="D329" s="43">
        <f t="shared" si="74"/>
        <v>1000</v>
      </c>
      <c r="E329" s="43">
        <f t="shared" si="74"/>
        <v>1000</v>
      </c>
    </row>
    <row r="330" spans="1:5" ht="15.75" thickBot="1" x14ac:dyDescent="0.3">
      <c r="A330" s="301" t="s">
        <v>319</v>
      </c>
      <c r="B330" s="42">
        <f>B55+B92</f>
        <v>0</v>
      </c>
      <c r="C330" s="42">
        <f t="shared" si="74"/>
        <v>0</v>
      </c>
      <c r="D330" s="42">
        <f t="shared" si="74"/>
        <v>0</v>
      </c>
      <c r="E330" s="42">
        <f t="shared" si="74"/>
        <v>0</v>
      </c>
    </row>
    <row r="331" spans="1:5" ht="15.75" thickBot="1" x14ac:dyDescent="0.3">
      <c r="A331" s="300" t="s">
        <v>30</v>
      </c>
      <c r="B331" s="71">
        <f>B93+B56</f>
        <v>0</v>
      </c>
      <c r="C331" s="71">
        <f>C93+C56</f>
        <v>0</v>
      </c>
      <c r="D331" s="71">
        <f>D93+D56</f>
        <v>0</v>
      </c>
      <c r="E331" s="71">
        <f>E93+E56</f>
        <v>0</v>
      </c>
    </row>
    <row r="332" spans="1:5" ht="15.75" thickBot="1" x14ac:dyDescent="0.3">
      <c r="A332" s="301" t="s">
        <v>296</v>
      </c>
      <c r="B332" s="43">
        <f>B57+B94</f>
        <v>0</v>
      </c>
      <c r="C332" s="43">
        <f t="shared" ref="C332:E333" si="75">C57+C94</f>
        <v>0</v>
      </c>
      <c r="D332" s="43">
        <f t="shared" si="75"/>
        <v>0</v>
      </c>
      <c r="E332" s="43">
        <f t="shared" si="75"/>
        <v>0</v>
      </c>
    </row>
    <row r="333" spans="1:5" ht="15.75" thickBot="1" x14ac:dyDescent="0.3">
      <c r="A333" s="301" t="s">
        <v>319</v>
      </c>
      <c r="B333" s="42">
        <f>B58+B95</f>
        <v>0</v>
      </c>
      <c r="C333" s="42">
        <f t="shared" si="75"/>
        <v>0</v>
      </c>
      <c r="D333" s="42">
        <f t="shared" si="75"/>
        <v>0</v>
      </c>
      <c r="E333" s="42">
        <f t="shared" si="75"/>
        <v>0</v>
      </c>
    </row>
    <row r="334" spans="1:5" ht="15.75" thickBot="1" x14ac:dyDescent="0.3">
      <c r="A334" s="300" t="s">
        <v>59</v>
      </c>
      <c r="B334" s="71">
        <f>B335+B336+B337+B338</f>
        <v>8000</v>
      </c>
      <c r="C334" s="71">
        <f t="shared" ref="C334:E334" si="76">C335+C336+C337+C338</f>
        <v>8000</v>
      </c>
      <c r="D334" s="71">
        <f t="shared" si="76"/>
        <v>0</v>
      </c>
      <c r="E334" s="71">
        <f t="shared" si="76"/>
        <v>0</v>
      </c>
    </row>
    <row r="335" spans="1:5" ht="15.75" thickBot="1" x14ac:dyDescent="0.3">
      <c r="A335" s="301" t="s">
        <v>296</v>
      </c>
      <c r="B335" s="43">
        <f>B117+B300+B275+B249+B224+B198+B171+B145</f>
        <v>8000</v>
      </c>
      <c r="C335" s="43">
        <f t="shared" ref="C335:E335" si="77">C117+C300+C275+C249+C224+C198+C171+C145</f>
        <v>8000</v>
      </c>
      <c r="D335" s="43">
        <f t="shared" si="77"/>
        <v>0</v>
      </c>
      <c r="E335" s="43">
        <f t="shared" si="77"/>
        <v>0</v>
      </c>
    </row>
    <row r="336" spans="1:5" ht="15.75" thickBot="1" x14ac:dyDescent="0.3">
      <c r="A336" s="301" t="s">
        <v>320</v>
      </c>
      <c r="B336" s="43">
        <f t="shared" ref="B336:E343" si="78">B118+B301+B276+B250+B225+B199+B172+B146</f>
        <v>0</v>
      </c>
      <c r="C336" s="43">
        <f t="shared" si="78"/>
        <v>0</v>
      </c>
      <c r="D336" s="43">
        <f t="shared" si="78"/>
        <v>0</v>
      </c>
      <c r="E336" s="43">
        <f t="shared" si="78"/>
        <v>0</v>
      </c>
    </row>
    <row r="337" spans="1:5" ht="15.75" thickBot="1" x14ac:dyDescent="0.3">
      <c r="A337" s="301" t="s">
        <v>312</v>
      </c>
      <c r="B337" s="43">
        <f t="shared" si="78"/>
        <v>0</v>
      </c>
      <c r="C337" s="43">
        <f t="shared" si="78"/>
        <v>0</v>
      </c>
      <c r="D337" s="43">
        <f t="shared" si="78"/>
        <v>0</v>
      </c>
      <c r="E337" s="43">
        <f t="shared" si="78"/>
        <v>0</v>
      </c>
    </row>
    <row r="338" spans="1:5" ht="15.75" thickBot="1" x14ac:dyDescent="0.3">
      <c r="A338" s="301" t="s">
        <v>313</v>
      </c>
      <c r="B338" s="43">
        <f t="shared" si="78"/>
        <v>0</v>
      </c>
      <c r="C338" s="43">
        <f t="shared" si="78"/>
        <v>0</v>
      </c>
      <c r="D338" s="43">
        <f t="shared" si="78"/>
        <v>0</v>
      </c>
      <c r="E338" s="43">
        <f t="shared" si="78"/>
        <v>0</v>
      </c>
    </row>
    <row r="339" spans="1:5" ht="15.75" thickBot="1" x14ac:dyDescent="0.3">
      <c r="A339" s="300" t="s">
        <v>60</v>
      </c>
      <c r="B339" s="71">
        <f>B340+B341+B342+B343</f>
        <v>79200</v>
      </c>
      <c r="C339" s="71">
        <f t="shared" ref="C339:E339" si="79">C340+C341+C342+C343</f>
        <v>112100</v>
      </c>
      <c r="D339" s="71">
        <f t="shared" si="79"/>
        <v>100800</v>
      </c>
      <c r="E339" s="71">
        <f t="shared" si="79"/>
        <v>90800</v>
      </c>
    </row>
    <row r="340" spans="1:5" ht="15.75" thickBot="1" x14ac:dyDescent="0.3">
      <c r="A340" s="301" t="s">
        <v>296</v>
      </c>
      <c r="B340" s="43">
        <f t="shared" si="78"/>
        <v>75000</v>
      </c>
      <c r="C340" s="776">
        <f>C122+C305+C280+C254+C229+C203+C176+C150</f>
        <v>110800</v>
      </c>
      <c r="D340" s="43">
        <f t="shared" ref="D340:E340" si="80">D122+D305+D280+D254+D229+D203+D176+D150</f>
        <v>100800</v>
      </c>
      <c r="E340" s="43">
        <f t="shared" si="80"/>
        <v>90800</v>
      </c>
    </row>
    <row r="341" spans="1:5" ht="15.75" thickBot="1" x14ac:dyDescent="0.3">
      <c r="A341" s="301" t="s">
        <v>320</v>
      </c>
      <c r="B341" s="43">
        <f t="shared" si="78"/>
        <v>0</v>
      </c>
      <c r="C341" s="43">
        <f t="shared" si="78"/>
        <v>0</v>
      </c>
      <c r="D341" s="43">
        <f t="shared" si="78"/>
        <v>0</v>
      </c>
      <c r="E341" s="43">
        <f t="shared" si="78"/>
        <v>0</v>
      </c>
    </row>
    <row r="342" spans="1:5" ht="15.75" thickBot="1" x14ac:dyDescent="0.3">
      <c r="A342" s="301" t="s">
        <v>312</v>
      </c>
      <c r="B342" s="43">
        <f t="shared" si="78"/>
        <v>0</v>
      </c>
      <c r="C342" s="43">
        <f t="shared" si="78"/>
        <v>0</v>
      </c>
      <c r="D342" s="43">
        <f t="shared" si="78"/>
        <v>0</v>
      </c>
      <c r="E342" s="43">
        <f t="shared" si="78"/>
        <v>0</v>
      </c>
    </row>
    <row r="343" spans="1:5" ht="15.75" thickBot="1" x14ac:dyDescent="0.3">
      <c r="A343" s="301" t="s">
        <v>313</v>
      </c>
      <c r="B343" s="43">
        <f t="shared" si="78"/>
        <v>4200</v>
      </c>
      <c r="C343" s="43">
        <f t="shared" si="78"/>
        <v>1300</v>
      </c>
      <c r="D343" s="43">
        <f t="shared" si="78"/>
        <v>0</v>
      </c>
      <c r="E343" s="43">
        <f t="shared" si="78"/>
        <v>0</v>
      </c>
    </row>
    <row r="344" spans="1:5" ht="15.75" thickBot="1" x14ac:dyDescent="0.3">
      <c r="A344" s="334" t="s">
        <v>32</v>
      </c>
      <c r="B344" s="71">
        <f>IF(B312-B311=0,0,"Error")</f>
        <v>0</v>
      </c>
      <c r="C344" s="71">
        <f>IF(C312-C311=0,0,"Error")</f>
        <v>0</v>
      </c>
      <c r="D344" s="71">
        <f>IF(D312-D311=0,0,"Error")</f>
        <v>0</v>
      </c>
      <c r="E344" s="71">
        <f>IF(E312-E311=0,0,"Error")</f>
        <v>0</v>
      </c>
    </row>
  </sheetData>
  <mergeCells count="86">
    <mergeCell ref="A1:E1"/>
    <mergeCell ref="A296:E296"/>
    <mergeCell ref="A297:A298"/>
    <mergeCell ref="A2:E2"/>
    <mergeCell ref="A271:E271"/>
    <mergeCell ref="A272:A273"/>
    <mergeCell ref="D285:E285"/>
    <mergeCell ref="B286:E286"/>
    <mergeCell ref="B287:E287"/>
    <mergeCell ref="A288:A289"/>
    <mergeCell ref="A246:A247"/>
    <mergeCell ref="B259:E259"/>
    <mergeCell ref="D260:E260"/>
    <mergeCell ref="B261:E261"/>
    <mergeCell ref="B262:E262"/>
    <mergeCell ref="A263:A264"/>
    <mergeCell ref="A221:A222"/>
    <mergeCell ref="D234:E234"/>
    <mergeCell ref="B235:E235"/>
    <mergeCell ref="B236:E236"/>
    <mergeCell ref="A237:A238"/>
    <mergeCell ref="A245:E245"/>
    <mergeCell ref="A220:E220"/>
    <mergeCell ref="D183:E183"/>
    <mergeCell ref="B184:E184"/>
    <mergeCell ref="B185:E185"/>
    <mergeCell ref="A186:A187"/>
    <mergeCell ref="A194:E194"/>
    <mergeCell ref="A195:A196"/>
    <mergeCell ref="B208:E208"/>
    <mergeCell ref="D209:E209"/>
    <mergeCell ref="B210:E210"/>
    <mergeCell ref="B211:E211"/>
    <mergeCell ref="A212:A213"/>
    <mergeCell ref="B182:E182"/>
    <mergeCell ref="A141:E141"/>
    <mergeCell ref="A142:A143"/>
    <mergeCell ref="D155:E155"/>
    <mergeCell ref="B156:E156"/>
    <mergeCell ref="B157:E157"/>
    <mergeCell ref="B158:E158"/>
    <mergeCell ref="A159:A160"/>
    <mergeCell ref="A167:E167"/>
    <mergeCell ref="A168:A169"/>
    <mergeCell ref="B181:E181"/>
    <mergeCell ref="B129:E129"/>
    <mergeCell ref="D130:E130"/>
    <mergeCell ref="B131:E131"/>
    <mergeCell ref="B132:E132"/>
    <mergeCell ref="A133:A134"/>
    <mergeCell ref="A128:E128"/>
    <mergeCell ref="A73:A74"/>
    <mergeCell ref="A98:E98"/>
    <mergeCell ref="A99:E99"/>
    <mergeCell ref="B100:E100"/>
    <mergeCell ref="D101:E101"/>
    <mergeCell ref="B102:E102"/>
    <mergeCell ref="B103:E103"/>
    <mergeCell ref="B104:E104"/>
    <mergeCell ref="A105:A106"/>
    <mergeCell ref="A113:E113"/>
    <mergeCell ref="A114:A115"/>
    <mergeCell ref="A127:E127"/>
    <mergeCell ref="A72:E72"/>
    <mergeCell ref="A23:E23"/>
    <mergeCell ref="B24:E24"/>
    <mergeCell ref="B25:E25"/>
    <mergeCell ref="B26:E26"/>
    <mergeCell ref="A27:A28"/>
    <mergeCell ref="A35:E35"/>
    <mergeCell ref="A36:A37"/>
    <mergeCell ref="B61:E61"/>
    <mergeCell ref="B62:E62"/>
    <mergeCell ref="B63:E63"/>
    <mergeCell ref="A64:A65"/>
    <mergeCell ref="A22:E22"/>
    <mergeCell ref="A3:E3"/>
    <mergeCell ref="B5:E5"/>
    <mergeCell ref="B6:E6"/>
    <mergeCell ref="B7:E7"/>
    <mergeCell ref="A8:E8"/>
    <mergeCell ref="A9:E11"/>
    <mergeCell ref="B12:E12"/>
    <mergeCell ref="A13:A14"/>
    <mergeCell ref="B18:E18"/>
    <mergeCell ref="A19:E19"/>
  </mergeCells>
  <pageMargins left="0.7" right="0.7" top="0.5" bottom="0.64" header="0.3" footer="0.3"/>
  <pageSetup scale="55"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99"/>
  <sheetViews>
    <sheetView view="pageBreakPreview" zoomScale="60" zoomScaleNormal="100" workbookViewId="0">
      <selection sqref="A1:E1"/>
    </sheetView>
  </sheetViews>
  <sheetFormatPr defaultRowHeight="15" x14ac:dyDescent="0.25"/>
  <cols>
    <col min="1" max="1" width="28.5703125" customWidth="1"/>
    <col min="2" max="5" width="11.7109375" customWidth="1"/>
    <col min="8" max="8" width="11" customWidth="1"/>
    <col min="9" max="9" width="11" bestFit="1" customWidth="1"/>
  </cols>
  <sheetData>
    <row r="1" spans="1:9" ht="39.75" customHeight="1" x14ac:dyDescent="0.25">
      <c r="A1" s="2608" t="s">
        <v>1682</v>
      </c>
      <c r="B1" s="2608"/>
      <c r="C1" s="2608"/>
      <c r="D1" s="2608"/>
      <c r="E1" s="2608"/>
    </row>
    <row r="2" spans="1:9" ht="30" customHeight="1" x14ac:dyDescent="0.25">
      <c r="A2" s="1503" t="s">
        <v>884</v>
      </c>
      <c r="B2" s="1503"/>
      <c r="C2" s="1503"/>
      <c r="D2" s="1503"/>
      <c r="E2" s="1503"/>
      <c r="F2" s="1"/>
    </row>
    <row r="3" spans="1:9" ht="18" customHeight="1" x14ac:dyDescent="0.25">
      <c r="A3" s="1504" t="s">
        <v>944</v>
      </c>
      <c r="B3" s="1504"/>
      <c r="C3" s="1504"/>
      <c r="D3" s="1504"/>
      <c r="E3" s="1504"/>
      <c r="F3" s="87"/>
    </row>
    <row r="4" spans="1:9" ht="15.75" thickBot="1" x14ac:dyDescent="0.3"/>
    <row r="5" spans="1:9" ht="15.75" thickBot="1" x14ac:dyDescent="0.3">
      <c r="A5" s="2" t="s">
        <v>0</v>
      </c>
      <c r="B5" s="1301" t="s">
        <v>201</v>
      </c>
      <c r="C5" s="1301"/>
      <c r="D5" s="1301"/>
      <c r="E5" s="1301"/>
    </row>
    <row r="6" spans="1:9" ht="15.75" thickBot="1" x14ac:dyDescent="0.3">
      <c r="A6" s="2" t="s">
        <v>1</v>
      </c>
      <c r="B6" s="1302" t="s">
        <v>202</v>
      </c>
      <c r="C6" s="1303"/>
      <c r="D6" s="1303"/>
      <c r="E6" s="1304"/>
    </row>
    <row r="7" spans="1:9" ht="15.75" thickBot="1" x14ac:dyDescent="0.3">
      <c r="A7" s="2" t="s">
        <v>3</v>
      </c>
      <c r="B7" s="1305" t="s">
        <v>861</v>
      </c>
      <c r="C7" s="1306"/>
      <c r="D7" s="1306"/>
      <c r="E7" s="1307"/>
      <c r="F7" s="946"/>
      <c r="G7" s="946"/>
      <c r="H7" s="946"/>
      <c r="I7" s="946"/>
    </row>
    <row r="8" spans="1:9" ht="15.75" thickBot="1" x14ac:dyDescent="0.3">
      <c r="A8" s="1308" t="s">
        <v>5</v>
      </c>
      <c r="B8" s="1309"/>
      <c r="C8" s="1309"/>
      <c r="D8" s="1309"/>
      <c r="E8" s="1310"/>
      <c r="F8" s="947"/>
      <c r="G8" s="947"/>
      <c r="H8" s="947"/>
      <c r="I8" s="947"/>
    </row>
    <row r="9" spans="1:9" ht="15.75" thickBot="1" x14ac:dyDescent="0.3">
      <c r="A9" s="1545" t="s">
        <v>201</v>
      </c>
      <c r="B9" s="1546"/>
      <c r="C9" s="1546"/>
      <c r="D9" s="1546"/>
      <c r="E9" s="1547"/>
      <c r="F9" s="948"/>
      <c r="G9" s="948"/>
      <c r="H9" s="948"/>
      <c r="I9" s="948"/>
    </row>
    <row r="10" spans="1:9" ht="22.5" customHeight="1" thickBot="1" x14ac:dyDescent="0.3">
      <c r="A10" s="1545"/>
      <c r="B10" s="1546"/>
      <c r="C10" s="1546"/>
      <c r="D10" s="1546"/>
      <c r="E10" s="1547"/>
      <c r="F10" s="948"/>
      <c r="G10" s="948"/>
      <c r="H10" s="948"/>
      <c r="I10" s="948"/>
    </row>
    <row r="11" spans="1:9" ht="15.75" hidden="1" thickBot="1" x14ac:dyDescent="0.3">
      <c r="A11" s="1545"/>
      <c r="B11" s="1546"/>
      <c r="C11" s="1546"/>
      <c r="D11" s="1546"/>
      <c r="E11" s="1547"/>
      <c r="F11" s="948"/>
      <c r="G11" s="948"/>
      <c r="H11" s="948"/>
      <c r="I11" s="948"/>
    </row>
    <row r="12" spans="1:9" ht="116.25" customHeight="1" thickBot="1" x14ac:dyDescent="0.3">
      <c r="A12" s="3" t="s">
        <v>6</v>
      </c>
      <c r="B12" s="1317" t="s">
        <v>203</v>
      </c>
      <c r="C12" s="1318"/>
      <c r="D12" s="1318"/>
      <c r="E12" s="1319"/>
      <c r="F12" s="949"/>
      <c r="G12" s="949"/>
      <c r="H12" s="949"/>
      <c r="I12" s="949"/>
    </row>
    <row r="13" spans="1:9" ht="23.25" customHeight="1" x14ac:dyDescent="0.25">
      <c r="A13" s="1381" t="s">
        <v>7</v>
      </c>
      <c r="B13" s="433">
        <v>2019</v>
      </c>
      <c r="C13" s="433">
        <v>2020</v>
      </c>
      <c r="D13" s="433">
        <v>2021</v>
      </c>
      <c r="E13" s="433">
        <v>2022</v>
      </c>
      <c r="F13" s="950"/>
      <c r="G13" s="950"/>
      <c r="H13" s="950"/>
      <c r="I13" s="950"/>
    </row>
    <row r="14" spans="1:9" ht="15.75" thickBot="1" x14ac:dyDescent="0.3">
      <c r="A14" s="1382"/>
      <c r="B14" s="423" t="s">
        <v>8</v>
      </c>
      <c r="C14" s="423" t="s">
        <v>9</v>
      </c>
      <c r="D14" s="423" t="s">
        <v>9</v>
      </c>
      <c r="E14" s="423" t="s">
        <v>9</v>
      </c>
      <c r="F14" s="950"/>
      <c r="G14" s="950"/>
      <c r="H14" s="950"/>
      <c r="I14" s="950"/>
    </row>
    <row r="15" spans="1:9" ht="23.25" thickBot="1" x14ac:dyDescent="0.3">
      <c r="A15" s="421" t="s">
        <v>728</v>
      </c>
      <c r="B15" s="293">
        <v>78</v>
      </c>
      <c r="C15" s="293">
        <v>78</v>
      </c>
      <c r="D15" s="293">
        <v>78</v>
      </c>
      <c r="E15" s="293">
        <v>78</v>
      </c>
      <c r="F15" s="951"/>
      <c r="G15" s="951"/>
      <c r="H15" s="951"/>
      <c r="I15" s="951"/>
    </row>
    <row r="16" spans="1:9" ht="23.25" thickBot="1" x14ac:dyDescent="0.3">
      <c r="A16" s="5" t="s">
        <v>729</v>
      </c>
      <c r="B16" s="294" t="s">
        <v>730</v>
      </c>
      <c r="C16" s="294" t="s">
        <v>730</v>
      </c>
      <c r="D16" s="294" t="s">
        <v>730</v>
      </c>
      <c r="E16" s="294" t="s">
        <v>730</v>
      </c>
      <c r="F16" s="951"/>
      <c r="G16" s="951"/>
      <c r="H16" s="951"/>
      <c r="I16" s="951"/>
    </row>
    <row r="17" spans="1:9" ht="23.25" thickBot="1" x14ac:dyDescent="0.3">
      <c r="A17" s="5" t="s">
        <v>731</v>
      </c>
      <c r="B17" s="293">
        <v>4</v>
      </c>
      <c r="C17" s="293">
        <v>2</v>
      </c>
      <c r="D17" s="293">
        <v>1</v>
      </c>
      <c r="E17" s="293">
        <v>1</v>
      </c>
      <c r="F17" s="951"/>
      <c r="G17" s="951"/>
      <c r="H17" s="951"/>
      <c r="I17" s="951"/>
    </row>
    <row r="18" spans="1:9" ht="25.5" customHeight="1" thickBot="1" x14ac:dyDescent="0.3">
      <c r="A18" s="6" t="s">
        <v>10</v>
      </c>
      <c r="B18" s="1509" t="s">
        <v>323</v>
      </c>
      <c r="C18" s="1510"/>
      <c r="D18" s="1510"/>
      <c r="E18" s="1511"/>
      <c r="F18" s="948"/>
      <c r="G18" s="948"/>
      <c r="H18" s="948"/>
      <c r="I18" s="948"/>
    </row>
    <row r="19" spans="1:9" ht="23.25" customHeight="1" thickBot="1" x14ac:dyDescent="0.3">
      <c r="A19" s="1411" t="s">
        <v>11</v>
      </c>
      <c r="B19" s="1412"/>
      <c r="C19" s="1412"/>
      <c r="D19" s="1412"/>
      <c r="E19" s="1413"/>
      <c r="F19" s="950"/>
      <c r="G19" s="950"/>
      <c r="H19" s="950"/>
      <c r="I19" s="950"/>
    </row>
    <row r="20" spans="1:9" ht="15.75" thickBot="1" x14ac:dyDescent="0.3">
      <c r="A20" s="421" t="s">
        <v>92</v>
      </c>
      <c r="B20" s="4" t="s">
        <v>68</v>
      </c>
      <c r="C20" s="4" t="s">
        <v>69</v>
      </c>
      <c r="D20" s="4" t="s">
        <v>69</v>
      </c>
      <c r="E20" s="4" t="s">
        <v>69</v>
      </c>
      <c r="F20" s="951"/>
      <c r="G20" s="951"/>
      <c r="H20" s="951"/>
      <c r="I20" s="951"/>
    </row>
    <row r="21" spans="1:9" ht="15.75" thickBot="1" x14ac:dyDescent="0.3">
      <c r="A21" s="5" t="s">
        <v>93</v>
      </c>
      <c r="B21" s="4" t="s">
        <v>68</v>
      </c>
      <c r="C21" s="4" t="s">
        <v>69</v>
      </c>
      <c r="D21" s="4" t="s">
        <v>69</v>
      </c>
      <c r="E21" s="4" t="s">
        <v>69</v>
      </c>
      <c r="F21" s="951"/>
      <c r="G21" s="951"/>
      <c r="H21" s="951"/>
      <c r="I21" s="951"/>
    </row>
    <row r="22" spans="1:9" ht="23.25" thickBot="1" x14ac:dyDescent="0.3">
      <c r="A22" s="5" t="s">
        <v>67</v>
      </c>
      <c r="B22" s="4" t="s">
        <v>68</v>
      </c>
      <c r="C22" s="4" t="s">
        <v>69</v>
      </c>
      <c r="D22" s="4" t="s">
        <v>69</v>
      </c>
      <c r="E22" s="4" t="s">
        <v>69</v>
      </c>
      <c r="F22" s="951"/>
      <c r="G22" s="951"/>
      <c r="H22" s="951"/>
      <c r="I22" s="951"/>
    </row>
    <row r="23" spans="1:9" ht="15.75" thickBot="1" x14ac:dyDescent="0.3">
      <c r="A23" s="1414" t="s">
        <v>12</v>
      </c>
      <c r="B23" s="1415"/>
      <c r="C23" s="1415"/>
      <c r="D23" s="1415"/>
      <c r="E23" s="1416"/>
      <c r="F23" s="952"/>
      <c r="G23" s="952"/>
      <c r="H23" s="952"/>
      <c r="I23" s="952"/>
    </row>
    <row r="24" spans="1:9" ht="15.75" thickBot="1" x14ac:dyDescent="0.3">
      <c r="A24" s="1322" t="s">
        <v>13</v>
      </c>
      <c r="B24" s="1323"/>
      <c r="C24" s="1323"/>
      <c r="D24" s="1323"/>
      <c r="E24" s="1324"/>
      <c r="F24" s="953"/>
      <c r="G24" s="953"/>
      <c r="H24" s="953"/>
      <c r="I24" s="953"/>
    </row>
    <row r="25" spans="1:9" ht="15.75" thickBot="1" x14ac:dyDescent="0.3">
      <c r="A25" s="7" t="s">
        <v>14</v>
      </c>
      <c r="B25" s="1423" t="s">
        <v>1306</v>
      </c>
      <c r="C25" s="1418"/>
      <c r="D25" s="1418"/>
      <c r="E25" s="1419"/>
      <c r="F25" s="954"/>
      <c r="G25" s="954"/>
      <c r="H25" s="954"/>
      <c r="I25" s="954"/>
    </row>
    <row r="26" spans="1:9" ht="23.25" customHeight="1" thickBot="1" x14ac:dyDescent="0.3">
      <c r="A26" s="5" t="s">
        <v>15</v>
      </c>
      <c r="B26" s="1411" t="s">
        <v>204</v>
      </c>
      <c r="C26" s="1412"/>
      <c r="D26" s="1412"/>
      <c r="E26" s="1413"/>
      <c r="F26" s="950"/>
      <c r="G26" s="950"/>
      <c r="H26" s="950"/>
      <c r="I26" s="950"/>
    </row>
    <row r="27" spans="1:9" ht="15.75" customHeight="1" thickBot="1" x14ac:dyDescent="0.3">
      <c r="A27" s="5" t="s">
        <v>16</v>
      </c>
      <c r="B27" s="1406" t="s">
        <v>205</v>
      </c>
      <c r="C27" s="1407"/>
      <c r="D27" s="1407"/>
      <c r="E27" s="1408"/>
      <c r="F27" s="954"/>
      <c r="G27" s="954"/>
      <c r="H27" s="954"/>
      <c r="I27" s="954"/>
    </row>
    <row r="28" spans="1:9" ht="12.75" customHeight="1" x14ac:dyDescent="0.25">
      <c r="A28" s="1381"/>
      <c r="B28" s="433">
        <f>B13</f>
        <v>2019</v>
      </c>
      <c r="C28" s="433">
        <f t="shared" ref="C28:E28" si="0">C13</f>
        <v>2020</v>
      </c>
      <c r="D28" s="433">
        <f t="shared" si="0"/>
        <v>2021</v>
      </c>
      <c r="E28" s="433">
        <f t="shared" si="0"/>
        <v>2022</v>
      </c>
      <c r="F28" s="955"/>
      <c r="G28" s="955"/>
      <c r="H28" s="955"/>
      <c r="I28" s="955"/>
    </row>
    <row r="29" spans="1:9" ht="16.5" customHeight="1" thickBot="1" x14ac:dyDescent="0.3">
      <c r="A29" s="1382"/>
      <c r="B29" s="9" t="s">
        <v>8</v>
      </c>
      <c r="C29" s="9" t="s">
        <v>9</v>
      </c>
      <c r="D29" s="9" t="s">
        <v>9</v>
      </c>
      <c r="E29" s="9" t="s">
        <v>9</v>
      </c>
      <c r="F29" s="955"/>
      <c r="G29" s="955"/>
      <c r="H29" s="955"/>
      <c r="I29" s="955"/>
    </row>
    <row r="30" spans="1:9" ht="15.75" thickBot="1" x14ac:dyDescent="0.3">
      <c r="A30" s="5" t="s">
        <v>17</v>
      </c>
      <c r="B30" s="10">
        <v>17</v>
      </c>
      <c r="C30" s="10">
        <v>17</v>
      </c>
      <c r="D30" s="10">
        <v>17</v>
      </c>
      <c r="E30" s="10">
        <v>17</v>
      </c>
      <c r="F30" s="956"/>
      <c r="G30" s="956"/>
      <c r="H30" s="956"/>
      <c r="I30" s="956"/>
    </row>
    <row r="31" spans="1:9" ht="15.75" thickBot="1" x14ac:dyDescent="0.3">
      <c r="A31" s="5" t="s">
        <v>18</v>
      </c>
      <c r="B31" s="10">
        <v>39103</v>
      </c>
      <c r="C31" s="10">
        <v>42603</v>
      </c>
      <c r="D31" s="10">
        <v>42603</v>
      </c>
      <c r="E31" s="10">
        <f>E60</f>
        <v>45603</v>
      </c>
      <c r="F31" s="956"/>
      <c r="G31" s="956"/>
      <c r="H31" s="956"/>
      <c r="I31" s="956"/>
    </row>
    <row r="32" spans="1:9" ht="15.75" thickBot="1" x14ac:dyDescent="0.3">
      <c r="A32" s="5" t="s">
        <v>19</v>
      </c>
      <c r="B32" s="10">
        <f>B31/B30</f>
        <v>2300.1764705882351</v>
      </c>
      <c r="C32" s="10">
        <f t="shared" ref="C32:E32" si="1">C31/C30</f>
        <v>2506.0588235294117</v>
      </c>
      <c r="D32" s="10">
        <f t="shared" si="1"/>
        <v>2506.0588235294117</v>
      </c>
      <c r="E32" s="10">
        <f t="shared" si="1"/>
        <v>2682.5294117647059</v>
      </c>
      <c r="F32" s="956"/>
      <c r="G32" s="956"/>
      <c r="H32" s="956"/>
      <c r="I32" s="956"/>
    </row>
    <row r="33" spans="1:9" ht="15.75" thickBot="1" x14ac:dyDescent="0.3">
      <c r="A33" s="5" t="s">
        <v>20</v>
      </c>
      <c r="B33" s="407" t="s">
        <v>21</v>
      </c>
      <c r="C33" s="11">
        <f>C30/B30-1</f>
        <v>0</v>
      </c>
      <c r="D33" s="11">
        <f t="shared" ref="D33:E35" si="2">D30/C30-1</f>
        <v>0</v>
      </c>
      <c r="E33" s="11">
        <f t="shared" si="2"/>
        <v>0</v>
      </c>
      <c r="F33" s="957"/>
      <c r="G33" s="957"/>
      <c r="H33" s="957"/>
      <c r="I33" s="957"/>
    </row>
    <row r="34" spans="1:9" ht="15.75" thickBot="1" x14ac:dyDescent="0.3">
      <c r="A34" s="5" t="s">
        <v>22</v>
      </c>
      <c r="B34" s="407" t="s">
        <v>21</v>
      </c>
      <c r="C34" s="11">
        <f>C31/B31-1</f>
        <v>8.9507198936143118E-2</v>
      </c>
      <c r="D34" s="11">
        <f t="shared" si="2"/>
        <v>0</v>
      </c>
      <c r="E34" s="11">
        <f t="shared" si="2"/>
        <v>7.0417576227026268E-2</v>
      </c>
      <c r="F34" s="957"/>
      <c r="G34" s="957"/>
      <c r="H34" s="957"/>
      <c r="I34" s="957"/>
    </row>
    <row r="35" spans="1:9" ht="15.75" thickBot="1" x14ac:dyDescent="0.3">
      <c r="A35" s="5" t="s">
        <v>23</v>
      </c>
      <c r="B35" s="407" t="s">
        <v>21</v>
      </c>
      <c r="C35" s="11">
        <f>C32/B32-1</f>
        <v>8.9507198936143118E-2</v>
      </c>
      <c r="D35" s="11">
        <f t="shared" si="2"/>
        <v>0</v>
      </c>
      <c r="E35" s="11">
        <f t="shared" si="2"/>
        <v>7.0417576227026268E-2</v>
      </c>
      <c r="F35" s="957"/>
      <c r="G35" s="957"/>
      <c r="H35" s="957"/>
      <c r="I35" s="957"/>
    </row>
    <row r="36" spans="1:9" ht="15.75" thickBot="1" x14ac:dyDescent="0.3">
      <c r="A36" s="1378" t="s">
        <v>164</v>
      </c>
      <c r="B36" s="1379"/>
      <c r="C36" s="1379"/>
      <c r="D36" s="1379"/>
      <c r="E36" s="1380"/>
      <c r="F36" s="955"/>
      <c r="G36" s="955"/>
      <c r="H36" s="955"/>
      <c r="I36" s="955"/>
    </row>
    <row r="37" spans="1:9" ht="12.75" customHeight="1" x14ac:dyDescent="0.25">
      <c r="A37" s="1381"/>
      <c r="B37" s="433">
        <f>B13</f>
        <v>2019</v>
      </c>
      <c r="C37" s="433">
        <f t="shared" ref="C37:E37" si="3">C13</f>
        <v>2020</v>
      </c>
      <c r="D37" s="433">
        <f t="shared" si="3"/>
        <v>2021</v>
      </c>
      <c r="E37" s="433">
        <f t="shared" si="3"/>
        <v>2022</v>
      </c>
      <c r="F37" s="955"/>
      <c r="G37" s="955"/>
      <c r="H37" s="955"/>
      <c r="I37" s="955"/>
    </row>
    <row r="38" spans="1:9" ht="9" customHeight="1" thickBot="1" x14ac:dyDescent="0.3">
      <c r="A38" s="1382"/>
      <c r="B38" s="9" t="s">
        <v>8</v>
      </c>
      <c r="C38" s="9" t="s">
        <v>9</v>
      </c>
      <c r="D38" s="9" t="s">
        <v>9</v>
      </c>
      <c r="E38" s="9" t="s">
        <v>9</v>
      </c>
      <c r="F38" s="955"/>
      <c r="G38" s="955"/>
      <c r="H38" s="955"/>
      <c r="I38" s="955"/>
    </row>
    <row r="39" spans="1:9" ht="15.75" thickBot="1" x14ac:dyDescent="0.3">
      <c r="A39" s="13" t="s">
        <v>24</v>
      </c>
      <c r="B39" s="14">
        <v>22164</v>
      </c>
      <c r="C39" s="14">
        <v>22164</v>
      </c>
      <c r="D39" s="14">
        <v>22164</v>
      </c>
      <c r="E39" s="14">
        <v>22164</v>
      </c>
      <c r="F39" s="154"/>
      <c r="G39" s="154"/>
      <c r="H39" s="154"/>
      <c r="I39" s="154"/>
    </row>
    <row r="40" spans="1:9" ht="24.75" thickBot="1" x14ac:dyDescent="0.3">
      <c r="A40" s="26" t="s">
        <v>1307</v>
      </c>
      <c r="B40" s="15"/>
      <c r="C40" s="15"/>
      <c r="D40" s="15"/>
      <c r="E40" s="15"/>
      <c r="F40" s="625"/>
      <c r="G40" s="625"/>
      <c r="H40" s="625"/>
      <c r="I40" s="625"/>
    </row>
    <row r="41" spans="1:9" ht="24.75" thickBot="1" x14ac:dyDescent="0.3">
      <c r="A41" s="26" t="s">
        <v>1308</v>
      </c>
      <c r="B41" s="15"/>
      <c r="C41" s="15"/>
      <c r="D41" s="15"/>
      <c r="E41" s="15"/>
      <c r="F41" s="958"/>
      <c r="G41" s="958"/>
      <c r="H41" s="958"/>
      <c r="I41" s="958"/>
    </row>
    <row r="42" spans="1:9" ht="24.75" thickBot="1" x14ac:dyDescent="0.3">
      <c r="A42" s="13" t="s">
        <v>25</v>
      </c>
      <c r="B42" s="14">
        <v>3439</v>
      </c>
      <c r="C42" s="14">
        <v>3439</v>
      </c>
      <c r="D42" s="14">
        <v>3439</v>
      </c>
      <c r="E42" s="14">
        <v>3439</v>
      </c>
      <c r="F42" s="154"/>
      <c r="G42" s="154"/>
      <c r="H42" s="154"/>
      <c r="I42" s="154"/>
    </row>
    <row r="43" spans="1:9" ht="36.75" thickBot="1" x14ac:dyDescent="0.3">
      <c r="A43" s="26" t="s">
        <v>1309</v>
      </c>
      <c r="B43" s="15"/>
      <c r="C43" s="14"/>
      <c r="D43" s="14"/>
      <c r="E43" s="14"/>
      <c r="F43" s="154"/>
      <c r="G43" s="154"/>
      <c r="H43" s="154"/>
      <c r="I43" s="154"/>
    </row>
    <row r="44" spans="1:9" ht="36.75" thickBot="1" x14ac:dyDescent="0.3">
      <c r="A44" s="26" t="s">
        <v>1310</v>
      </c>
      <c r="B44" s="15"/>
      <c r="C44" s="14"/>
      <c r="D44" s="14"/>
      <c r="E44" s="14"/>
      <c r="F44" s="154"/>
      <c r="G44" s="154"/>
      <c r="H44" s="154"/>
      <c r="I44" s="154"/>
    </row>
    <row r="45" spans="1:9" ht="15.75" thickBot="1" x14ac:dyDescent="0.3">
      <c r="A45" s="13" t="s">
        <v>26</v>
      </c>
      <c r="B45" s="15">
        <v>13500</v>
      </c>
      <c r="C45" s="14">
        <v>17000</v>
      </c>
      <c r="D45" s="14">
        <v>17000</v>
      </c>
      <c r="E45" s="14">
        <f>3000+17000</f>
        <v>20000</v>
      </c>
      <c r="F45" s="154"/>
      <c r="G45" s="740"/>
      <c r="H45" s="154"/>
      <c r="I45" s="154"/>
    </row>
    <row r="46" spans="1:9" ht="36.75" thickBot="1" x14ac:dyDescent="0.3">
      <c r="A46" s="26" t="s">
        <v>1311</v>
      </c>
      <c r="B46" s="15"/>
      <c r="C46" s="14"/>
      <c r="D46" s="14"/>
      <c r="E46" s="14"/>
      <c r="F46" s="154"/>
      <c r="G46" s="154"/>
      <c r="H46" s="154"/>
      <c r="I46" s="154"/>
    </row>
    <row r="47" spans="1:9" ht="36.75" thickBot="1" x14ac:dyDescent="0.3">
      <c r="A47" s="26" t="s">
        <v>1312</v>
      </c>
      <c r="B47" s="15"/>
      <c r="C47" s="14"/>
      <c r="D47" s="14"/>
      <c r="E47" s="14"/>
      <c r="F47" s="154"/>
      <c r="G47" s="154"/>
      <c r="H47" s="154"/>
      <c r="I47" s="154"/>
    </row>
    <row r="48" spans="1:9" ht="15.75" thickBot="1" x14ac:dyDescent="0.3">
      <c r="A48" s="13" t="s">
        <v>27</v>
      </c>
      <c r="B48" s="15">
        <v>0</v>
      </c>
      <c r="C48" s="14">
        <v>0</v>
      </c>
      <c r="D48" s="14">
        <v>0</v>
      </c>
      <c r="E48" s="14">
        <v>0</v>
      </c>
      <c r="F48" s="154"/>
      <c r="G48" s="154"/>
      <c r="H48" s="154"/>
      <c r="I48" s="154"/>
    </row>
    <row r="49" spans="1:9" ht="24.75" thickBot="1" x14ac:dyDescent="0.3">
      <c r="A49" s="26" t="s">
        <v>1313</v>
      </c>
      <c r="B49" s="15">
        <v>0</v>
      </c>
      <c r="C49" s="14">
        <v>0</v>
      </c>
      <c r="D49" s="14">
        <v>0</v>
      </c>
      <c r="E49" s="14">
        <v>0</v>
      </c>
      <c r="F49" s="154"/>
      <c r="G49" s="154"/>
      <c r="H49" s="154"/>
      <c r="I49" s="154"/>
    </row>
    <row r="50" spans="1:9" ht="24.75" thickBot="1" x14ac:dyDescent="0.3">
      <c r="A50" s="26" t="s">
        <v>1314</v>
      </c>
      <c r="B50" s="14">
        <v>0</v>
      </c>
      <c r="C50" s="14">
        <v>0</v>
      </c>
      <c r="D50" s="14">
        <v>0</v>
      </c>
      <c r="E50" s="14">
        <v>0</v>
      </c>
      <c r="F50" s="154"/>
      <c r="G50" s="154"/>
      <c r="H50" s="154"/>
      <c r="I50" s="154"/>
    </row>
    <row r="51" spans="1:9" ht="15.75" thickBot="1" x14ac:dyDescent="0.3">
      <c r="A51" s="13" t="s">
        <v>28</v>
      </c>
      <c r="B51" s="15">
        <v>0</v>
      </c>
      <c r="C51" s="14">
        <v>0</v>
      </c>
      <c r="D51" s="14">
        <v>0</v>
      </c>
      <c r="E51" s="14">
        <v>0</v>
      </c>
      <c r="F51" s="154"/>
      <c r="G51" s="154"/>
      <c r="H51" s="154"/>
      <c r="I51" s="154"/>
    </row>
    <row r="52" spans="1:9" ht="36.75" thickBot="1" x14ac:dyDescent="0.3">
      <c r="A52" s="26" t="s">
        <v>1315</v>
      </c>
      <c r="B52" s="14">
        <v>0</v>
      </c>
      <c r="C52" s="14">
        <v>0</v>
      </c>
      <c r="D52" s="14">
        <v>0</v>
      </c>
      <c r="E52" s="14">
        <v>0</v>
      </c>
      <c r="F52" s="154"/>
      <c r="G52" s="154"/>
      <c r="H52" s="154"/>
      <c r="I52" s="154"/>
    </row>
    <row r="53" spans="1:9" ht="36.75" thickBot="1" x14ac:dyDescent="0.3">
      <c r="A53" s="26" t="s">
        <v>1316</v>
      </c>
      <c r="B53" s="14">
        <v>0</v>
      </c>
      <c r="C53" s="14">
        <v>0</v>
      </c>
      <c r="D53" s="14">
        <v>0</v>
      </c>
      <c r="E53" s="14">
        <v>0</v>
      </c>
      <c r="F53" s="154"/>
      <c r="G53" s="154"/>
      <c r="H53" s="154"/>
      <c r="I53" s="154"/>
    </row>
    <row r="54" spans="1:9" ht="15.75" thickBot="1" x14ac:dyDescent="0.3">
      <c r="A54" s="13" t="s">
        <v>29</v>
      </c>
      <c r="B54" s="15">
        <v>0</v>
      </c>
      <c r="C54" s="14">
        <v>0</v>
      </c>
      <c r="D54" s="14">
        <v>0</v>
      </c>
      <c r="E54" s="14">
        <v>0</v>
      </c>
      <c r="F54" s="154"/>
      <c r="G54" s="154"/>
      <c r="H54" s="154"/>
      <c r="I54" s="154"/>
    </row>
    <row r="55" spans="1:9" ht="36.75" thickBot="1" x14ac:dyDescent="0.3">
      <c r="A55" s="26" t="s">
        <v>1317</v>
      </c>
      <c r="B55" s="14">
        <v>0</v>
      </c>
      <c r="C55" s="14">
        <v>0</v>
      </c>
      <c r="D55" s="14">
        <v>0</v>
      </c>
      <c r="E55" s="14">
        <v>0</v>
      </c>
      <c r="F55" s="154"/>
      <c r="G55" s="154"/>
      <c r="H55" s="154"/>
      <c r="I55" s="154"/>
    </row>
    <row r="56" spans="1:9" ht="36.75" thickBot="1" x14ac:dyDescent="0.3">
      <c r="A56" s="26" t="s">
        <v>1318</v>
      </c>
      <c r="B56" s="14">
        <v>0</v>
      </c>
      <c r="C56" s="14">
        <v>0</v>
      </c>
      <c r="D56" s="14">
        <v>0</v>
      </c>
      <c r="E56" s="14">
        <v>0</v>
      </c>
      <c r="F56" s="154"/>
      <c r="G56" s="154"/>
      <c r="H56" s="154"/>
      <c r="I56" s="154"/>
    </row>
    <row r="57" spans="1:9" ht="24.75" thickBot="1" x14ac:dyDescent="0.3">
      <c r="A57" s="13" t="s">
        <v>30</v>
      </c>
      <c r="B57" s="15">
        <v>0</v>
      </c>
      <c r="C57" s="14">
        <v>0</v>
      </c>
      <c r="D57" s="14">
        <v>0</v>
      </c>
      <c r="E57" s="14">
        <v>0</v>
      </c>
      <c r="F57" s="154"/>
      <c r="G57" s="154"/>
      <c r="H57" s="154"/>
      <c r="I57" s="154"/>
    </row>
    <row r="58" spans="1:9" ht="36.75" thickBot="1" x14ac:dyDescent="0.3">
      <c r="A58" s="26" t="s">
        <v>1319</v>
      </c>
      <c r="B58" s="14">
        <v>0</v>
      </c>
      <c r="C58" s="14">
        <v>0</v>
      </c>
      <c r="D58" s="14">
        <v>0</v>
      </c>
      <c r="E58" s="14">
        <v>0</v>
      </c>
      <c r="F58" s="154"/>
      <c r="G58" s="154"/>
      <c r="H58" s="154"/>
      <c r="I58" s="154"/>
    </row>
    <row r="59" spans="1:9" ht="36.75" thickBot="1" x14ac:dyDescent="0.3">
      <c r="A59" s="26" t="s">
        <v>1320</v>
      </c>
      <c r="B59" s="14">
        <v>0</v>
      </c>
      <c r="C59" s="14">
        <v>0</v>
      </c>
      <c r="D59" s="14">
        <v>0</v>
      </c>
      <c r="E59" s="14">
        <v>0</v>
      </c>
      <c r="F59" s="154"/>
      <c r="G59" s="154"/>
      <c r="H59" s="154"/>
      <c r="I59" s="154"/>
    </row>
    <row r="60" spans="1:9" ht="15.75" thickBot="1" x14ac:dyDescent="0.3">
      <c r="A60" s="16" t="s">
        <v>31</v>
      </c>
      <c r="B60" s="15">
        <f>B57+B54+B51+B48+B45+B42+B39</f>
        <v>39103</v>
      </c>
      <c r="C60" s="15">
        <f t="shared" ref="C60:E60" si="4">C57+C54+C51+C48+C45+C42+C39</f>
        <v>42603</v>
      </c>
      <c r="D60" s="15">
        <f t="shared" si="4"/>
        <v>42603</v>
      </c>
      <c r="E60" s="15">
        <f t="shared" si="4"/>
        <v>45603</v>
      </c>
      <c r="F60" s="622"/>
      <c r="G60" s="622"/>
      <c r="H60" s="622"/>
      <c r="I60" s="622"/>
    </row>
    <row r="61" spans="1:9" hidden="1" x14ac:dyDescent="0.25">
      <c r="A61" s="1436" t="s">
        <v>979</v>
      </c>
      <c r="B61" s="1439"/>
      <c r="C61" s="1440"/>
      <c r="D61" s="1440"/>
      <c r="E61" s="1441"/>
      <c r="F61" s="954"/>
      <c r="G61" s="954"/>
      <c r="H61" s="954"/>
      <c r="I61" s="954"/>
    </row>
    <row r="62" spans="1:9" hidden="1" x14ac:dyDescent="0.25">
      <c r="A62" s="1437"/>
      <c r="B62" s="1442"/>
      <c r="C62" s="1443"/>
      <c r="D62" s="1443"/>
      <c r="E62" s="1444"/>
      <c r="F62" s="954"/>
      <c r="G62" s="954"/>
      <c r="H62" s="954"/>
      <c r="I62" s="954"/>
    </row>
    <row r="63" spans="1:9" ht="15.75" hidden="1" thickBot="1" x14ac:dyDescent="0.3">
      <c r="A63" s="1438"/>
      <c r="B63" s="1445"/>
      <c r="C63" s="1446"/>
      <c r="D63" s="1446"/>
      <c r="E63" s="1447"/>
      <c r="F63" s="954"/>
      <c r="G63" s="954"/>
      <c r="H63" s="954"/>
      <c r="I63" s="954"/>
    </row>
    <row r="64" spans="1:9" ht="15.75" thickBot="1" x14ac:dyDescent="0.3">
      <c r="A64" s="17" t="s">
        <v>32</v>
      </c>
      <c r="B64" s="18">
        <f>IF(B60-B31=0,0,"Error")</f>
        <v>0</v>
      </c>
      <c r="C64" s="18">
        <f>IF(C60-C31=0,0,"Error")</f>
        <v>0</v>
      </c>
      <c r="D64" s="18">
        <f>IF(D60-D31=0,0,"Error")</f>
        <v>0</v>
      </c>
      <c r="E64" s="18">
        <f>IF(E60-E31=0,0,"Error")</f>
        <v>0</v>
      </c>
      <c r="F64" s="628"/>
      <c r="G64" s="628"/>
      <c r="H64" s="628"/>
      <c r="I64" s="628"/>
    </row>
    <row r="65" spans="1:9" ht="15.75" hidden="1" customHeight="1" thickBot="1" x14ac:dyDescent="0.3">
      <c r="A65" s="37" t="s">
        <v>1321</v>
      </c>
      <c r="B65" s="1423" t="s">
        <v>62</v>
      </c>
      <c r="C65" s="1418"/>
      <c r="D65" s="1418"/>
      <c r="E65" s="1419"/>
      <c r="F65" s="954"/>
      <c r="G65" s="954"/>
      <c r="H65" s="954"/>
      <c r="I65" s="954"/>
    </row>
    <row r="66" spans="1:9" ht="15.75" hidden="1" customHeight="1" thickBot="1" x14ac:dyDescent="0.3">
      <c r="A66" s="5" t="s">
        <v>15</v>
      </c>
      <c r="B66" s="1411" t="s">
        <v>62</v>
      </c>
      <c r="C66" s="1412"/>
      <c r="D66" s="1412"/>
      <c r="E66" s="1413"/>
      <c r="F66" s="950"/>
      <c r="G66" s="950"/>
      <c r="H66" s="950"/>
      <c r="I66" s="950"/>
    </row>
    <row r="67" spans="1:9" ht="15.75" hidden="1" customHeight="1" thickBot="1" x14ac:dyDescent="0.3">
      <c r="A67" s="5" t="s">
        <v>16</v>
      </c>
      <c r="B67" s="1406" t="s">
        <v>62</v>
      </c>
      <c r="C67" s="1407"/>
      <c r="D67" s="1407"/>
      <c r="E67" s="1408"/>
      <c r="F67" s="954"/>
      <c r="G67" s="954"/>
      <c r="H67" s="954"/>
      <c r="I67" s="954"/>
    </row>
    <row r="68" spans="1:9" ht="15.75" hidden="1" customHeight="1" thickBot="1" x14ac:dyDescent="0.3">
      <c r="A68" s="5" t="s">
        <v>17</v>
      </c>
      <c r="B68" s="10"/>
      <c r="C68" s="10"/>
      <c r="D68" s="10"/>
      <c r="E68" s="10"/>
      <c r="F68" s="956"/>
      <c r="G68" s="956"/>
      <c r="H68" s="956"/>
      <c r="I68" s="956"/>
    </row>
    <row r="69" spans="1:9" ht="12.75" hidden="1" customHeight="1" x14ac:dyDescent="0.25">
      <c r="A69" s="1381"/>
      <c r="B69" s="8">
        <v>2018</v>
      </c>
      <c r="C69" s="8">
        <v>2019</v>
      </c>
      <c r="D69" s="8">
        <v>2020</v>
      </c>
      <c r="E69" s="8">
        <v>2021</v>
      </c>
      <c r="F69" s="955"/>
      <c r="G69" s="955"/>
      <c r="H69" s="955"/>
      <c r="I69" s="955"/>
    </row>
    <row r="70" spans="1:9" ht="9" hidden="1" customHeight="1" thickBot="1" x14ac:dyDescent="0.3">
      <c r="A70" s="1382"/>
      <c r="B70" s="9" t="s">
        <v>8</v>
      </c>
      <c r="C70" s="9" t="s">
        <v>9</v>
      </c>
      <c r="D70" s="9" t="s">
        <v>9</v>
      </c>
      <c r="E70" s="9" t="s">
        <v>9</v>
      </c>
      <c r="F70" s="955"/>
      <c r="G70" s="955"/>
      <c r="H70" s="955"/>
      <c r="I70" s="955"/>
    </row>
    <row r="71" spans="1:9" ht="15.75" hidden="1" customHeight="1" thickBot="1" x14ac:dyDescent="0.3">
      <c r="A71" s="5" t="s">
        <v>18</v>
      </c>
      <c r="B71" s="10"/>
      <c r="C71" s="10"/>
      <c r="D71" s="10"/>
      <c r="E71" s="10"/>
      <c r="F71" s="956"/>
      <c r="G71" s="956"/>
      <c r="H71" s="956"/>
      <c r="I71" s="956"/>
    </row>
    <row r="72" spans="1:9" ht="15.75" hidden="1" customHeight="1" thickBot="1" x14ac:dyDescent="0.3">
      <c r="A72" s="5" t="s">
        <v>19</v>
      </c>
      <c r="B72" s="10" t="e">
        <f>B71/B68</f>
        <v>#DIV/0!</v>
      </c>
      <c r="C72" s="10" t="e">
        <f>C71/C68</f>
        <v>#DIV/0!</v>
      </c>
      <c r="D72" s="10" t="e">
        <f>D71/D68</f>
        <v>#DIV/0!</v>
      </c>
      <c r="E72" s="10" t="e">
        <f>E71/E68</f>
        <v>#DIV/0!</v>
      </c>
      <c r="F72" s="956"/>
      <c r="G72" s="956"/>
      <c r="H72" s="956"/>
      <c r="I72" s="956"/>
    </row>
    <row r="73" spans="1:9" ht="15.75" hidden="1" customHeight="1" thickBot="1" x14ac:dyDescent="0.3">
      <c r="A73" s="5" t="s">
        <v>20</v>
      </c>
      <c r="B73" s="407"/>
      <c r="C73" s="11" t="e">
        <f>C68/B68-1</f>
        <v>#DIV/0!</v>
      </c>
      <c r="D73" s="11" t="e">
        <f>D68/C68-1</f>
        <v>#DIV/0!</v>
      </c>
      <c r="E73" s="11" t="e">
        <f>E68/D68-1</f>
        <v>#DIV/0!</v>
      </c>
      <c r="F73" s="957"/>
      <c r="G73" s="957"/>
      <c r="H73" s="957"/>
      <c r="I73" s="957"/>
    </row>
    <row r="74" spans="1:9" ht="15.75" hidden="1" customHeight="1" thickBot="1" x14ac:dyDescent="0.3">
      <c r="A74" s="5" t="s">
        <v>22</v>
      </c>
      <c r="B74" s="407"/>
      <c r="C74" s="11" t="e">
        <f>C71/B71-1</f>
        <v>#DIV/0!</v>
      </c>
      <c r="D74" s="11" t="e">
        <f t="shared" ref="D74:E75" si="5">D71/C71-1</f>
        <v>#DIV/0!</v>
      </c>
      <c r="E74" s="11" t="e">
        <f t="shared" si="5"/>
        <v>#DIV/0!</v>
      </c>
      <c r="F74" s="957"/>
      <c r="G74" s="957"/>
      <c r="H74" s="957"/>
      <c r="I74" s="957"/>
    </row>
    <row r="75" spans="1:9" ht="15.75" hidden="1" customHeight="1" thickBot="1" x14ac:dyDescent="0.3">
      <c r="A75" s="5" t="s">
        <v>23</v>
      </c>
      <c r="B75" s="407"/>
      <c r="C75" s="11" t="e">
        <f>C72/B72-1</f>
        <v>#DIV/0!</v>
      </c>
      <c r="D75" s="11" t="e">
        <f t="shared" si="5"/>
        <v>#DIV/0!</v>
      </c>
      <c r="E75" s="11" t="e">
        <f t="shared" si="5"/>
        <v>#DIV/0!</v>
      </c>
      <c r="F75" s="957"/>
      <c r="G75" s="957"/>
      <c r="H75" s="957"/>
      <c r="I75" s="957"/>
    </row>
    <row r="76" spans="1:9" ht="24.75" hidden="1" customHeight="1" thickBot="1" x14ac:dyDescent="0.3">
      <c r="A76" s="1378" t="s">
        <v>224</v>
      </c>
      <c r="B76" s="1379"/>
      <c r="C76" s="1379"/>
      <c r="D76" s="1379"/>
      <c r="E76" s="1380"/>
      <c r="F76" s="955"/>
      <c r="G76" s="955"/>
      <c r="H76" s="955"/>
      <c r="I76" s="955"/>
    </row>
    <row r="77" spans="1:9" ht="12.75" hidden="1" customHeight="1" x14ac:dyDescent="0.25">
      <c r="A77" s="1381"/>
      <c r="B77" s="8">
        <v>2018</v>
      </c>
      <c r="C77" s="8">
        <v>2019</v>
      </c>
      <c r="D77" s="8">
        <v>2020</v>
      </c>
      <c r="E77" s="8">
        <v>2021</v>
      </c>
      <c r="F77" s="955"/>
      <c r="G77" s="955"/>
      <c r="H77" s="955"/>
      <c r="I77" s="955"/>
    </row>
    <row r="78" spans="1:9" ht="9" hidden="1" customHeight="1" thickBot="1" x14ac:dyDescent="0.3">
      <c r="A78" s="1382"/>
      <c r="B78" s="9" t="s">
        <v>8</v>
      </c>
      <c r="C78" s="9" t="s">
        <v>9</v>
      </c>
      <c r="D78" s="9" t="s">
        <v>9</v>
      </c>
      <c r="E78" s="9" t="s">
        <v>9</v>
      </c>
      <c r="F78" s="955"/>
      <c r="G78" s="955"/>
      <c r="H78" s="955"/>
      <c r="I78" s="955"/>
    </row>
    <row r="79" spans="1:9" ht="24.75" hidden="1" customHeight="1" thickBot="1" x14ac:dyDescent="0.3">
      <c r="A79" s="13" t="s">
        <v>24</v>
      </c>
      <c r="B79" s="14"/>
      <c r="C79" s="14"/>
      <c r="D79" s="14"/>
      <c r="E79" s="14"/>
      <c r="F79" s="154"/>
      <c r="G79" s="154"/>
      <c r="H79" s="154"/>
      <c r="I79" s="154"/>
    </row>
    <row r="80" spans="1:9" ht="38.25" hidden="1" customHeight="1" thickBot="1" x14ac:dyDescent="0.3">
      <c r="A80" s="26" t="s">
        <v>1307</v>
      </c>
      <c r="B80" s="15"/>
      <c r="C80" s="27"/>
      <c r="D80" s="27"/>
      <c r="E80" s="27"/>
      <c r="F80" s="958"/>
      <c r="G80" s="958"/>
      <c r="H80" s="958"/>
      <c r="I80" s="958"/>
    </row>
    <row r="81" spans="1:9" ht="24.75" hidden="1" customHeight="1" thickBot="1" x14ac:dyDescent="0.3">
      <c r="A81" s="26" t="s">
        <v>1322</v>
      </c>
      <c r="B81" s="15"/>
      <c r="C81" s="27"/>
      <c r="D81" s="27"/>
      <c r="E81" s="27"/>
      <c r="F81" s="958"/>
      <c r="G81" s="958"/>
      <c r="H81" s="958"/>
      <c r="I81" s="958"/>
    </row>
    <row r="82" spans="1:9" ht="24.75" hidden="1" customHeight="1" thickBot="1" x14ac:dyDescent="0.3">
      <c r="A82" s="13" t="s">
        <v>25</v>
      </c>
      <c r="B82" s="14"/>
      <c r="C82" s="14"/>
      <c r="D82" s="14"/>
      <c r="E82" s="14"/>
      <c r="F82" s="154"/>
      <c r="G82" s="154"/>
      <c r="H82" s="154"/>
      <c r="I82" s="154"/>
    </row>
    <row r="83" spans="1:9" ht="39" hidden="1" customHeight="1" thickBot="1" x14ac:dyDescent="0.3">
      <c r="A83" s="26" t="s">
        <v>1309</v>
      </c>
      <c r="B83" s="15"/>
      <c r="C83" s="14"/>
      <c r="D83" s="14"/>
      <c r="E83" s="14"/>
      <c r="F83" s="154"/>
      <c r="G83" s="154"/>
      <c r="H83" s="154"/>
      <c r="I83" s="154"/>
    </row>
    <row r="84" spans="1:9" ht="35.25" hidden="1" customHeight="1" thickBot="1" x14ac:dyDescent="0.3">
      <c r="A84" s="26" t="s">
        <v>1323</v>
      </c>
      <c r="B84" s="15"/>
      <c r="C84" s="14"/>
      <c r="D84" s="14"/>
      <c r="E84" s="14"/>
      <c r="F84" s="154"/>
      <c r="G84" s="154"/>
      <c r="H84" s="154"/>
      <c r="I84" s="154"/>
    </row>
    <row r="85" spans="1:9" ht="24.75" hidden="1" customHeight="1" thickBot="1" x14ac:dyDescent="0.3">
      <c r="A85" s="13" t="s">
        <v>26</v>
      </c>
      <c r="B85" s="15"/>
      <c r="C85" s="14"/>
      <c r="D85" s="14"/>
      <c r="E85" s="14"/>
      <c r="F85" s="154"/>
      <c r="G85" s="154"/>
      <c r="H85" s="154"/>
      <c r="I85" s="154"/>
    </row>
    <row r="86" spans="1:9" ht="36.75" hidden="1" customHeight="1" thickBot="1" x14ac:dyDescent="0.3">
      <c r="A86" s="26" t="s">
        <v>1311</v>
      </c>
      <c r="B86" s="15"/>
      <c r="C86" s="14"/>
      <c r="D86" s="14"/>
      <c r="E86" s="14"/>
      <c r="F86" s="154"/>
      <c r="G86" s="154"/>
      <c r="H86" s="154"/>
      <c r="I86" s="154"/>
    </row>
    <row r="87" spans="1:9" ht="36.75" hidden="1" customHeight="1" thickBot="1" x14ac:dyDescent="0.3">
      <c r="A87" s="26" t="s">
        <v>1324</v>
      </c>
      <c r="B87" s="15"/>
      <c r="C87" s="14"/>
      <c r="D87" s="14"/>
      <c r="E87" s="14"/>
      <c r="F87" s="154"/>
      <c r="G87" s="154"/>
      <c r="H87" s="154"/>
      <c r="I87" s="154"/>
    </row>
    <row r="88" spans="1:9" ht="15.75" hidden="1" customHeight="1" thickBot="1" x14ac:dyDescent="0.3">
      <c r="A88" s="13" t="s">
        <v>27</v>
      </c>
      <c r="B88" s="15"/>
      <c r="C88" s="14"/>
      <c r="D88" s="14"/>
      <c r="E88" s="14"/>
      <c r="F88" s="154"/>
      <c r="G88" s="154"/>
      <c r="H88" s="154"/>
      <c r="I88" s="154"/>
    </row>
    <row r="89" spans="1:9" ht="24.75" hidden="1" customHeight="1" thickBot="1" x14ac:dyDescent="0.3">
      <c r="A89" s="26" t="s">
        <v>1313</v>
      </c>
      <c r="B89" s="15"/>
      <c r="C89" s="14"/>
      <c r="D89" s="14"/>
      <c r="E89" s="14"/>
      <c r="F89" s="154"/>
      <c r="G89" s="154"/>
      <c r="H89" s="154"/>
      <c r="I89" s="154"/>
    </row>
    <row r="90" spans="1:9" ht="24.75" hidden="1" customHeight="1" thickBot="1" x14ac:dyDescent="0.3">
      <c r="A90" s="26" t="s">
        <v>1325</v>
      </c>
      <c r="B90" s="15"/>
      <c r="C90" s="14"/>
      <c r="D90" s="14"/>
      <c r="E90" s="14"/>
      <c r="F90" s="154"/>
      <c r="G90" s="154"/>
      <c r="H90" s="154"/>
      <c r="I90" s="154"/>
    </row>
    <row r="91" spans="1:9" ht="15.75" hidden="1" customHeight="1" thickBot="1" x14ac:dyDescent="0.3">
      <c r="A91" s="13" t="s">
        <v>28</v>
      </c>
      <c r="B91" s="15"/>
      <c r="C91" s="14"/>
      <c r="D91" s="14"/>
      <c r="E91" s="14"/>
      <c r="F91" s="154"/>
      <c r="G91" s="154"/>
      <c r="H91" s="154"/>
      <c r="I91" s="154"/>
    </row>
    <row r="92" spans="1:9" ht="30.75" hidden="1" customHeight="1" thickBot="1" x14ac:dyDescent="0.3">
      <c r="A92" s="26" t="s">
        <v>1315</v>
      </c>
      <c r="B92" s="15"/>
      <c r="C92" s="14"/>
      <c r="D92" s="14"/>
      <c r="E92" s="14"/>
      <c r="F92" s="154"/>
      <c r="G92" s="154"/>
      <c r="H92" s="154"/>
      <c r="I92" s="154"/>
    </row>
    <row r="93" spans="1:9" ht="26.25" hidden="1" customHeight="1" thickBot="1" x14ac:dyDescent="0.3">
      <c r="A93" s="26" t="s">
        <v>1326</v>
      </c>
      <c r="B93" s="15"/>
      <c r="C93" s="14"/>
      <c r="D93" s="14"/>
      <c r="E93" s="14"/>
      <c r="F93" s="154"/>
      <c r="G93" s="154"/>
      <c r="H93" s="154"/>
      <c r="I93" s="154"/>
    </row>
    <row r="94" spans="1:9" ht="15.75" hidden="1" customHeight="1" thickBot="1" x14ac:dyDescent="0.3">
      <c r="A94" s="13" t="s">
        <v>29</v>
      </c>
      <c r="B94" s="15"/>
      <c r="C94" s="14"/>
      <c r="D94" s="14"/>
      <c r="E94" s="14"/>
      <c r="F94" s="154"/>
      <c r="G94" s="154"/>
      <c r="H94" s="154"/>
      <c r="I94" s="154"/>
    </row>
    <row r="95" spans="1:9" ht="36.75" hidden="1" customHeight="1" thickBot="1" x14ac:dyDescent="0.3">
      <c r="A95" s="26" t="s">
        <v>1317</v>
      </c>
      <c r="B95" s="15"/>
      <c r="C95" s="14"/>
      <c r="D95" s="14"/>
      <c r="E95" s="14"/>
      <c r="F95" s="154"/>
      <c r="G95" s="154"/>
      <c r="H95" s="154"/>
      <c r="I95" s="154"/>
    </row>
    <row r="96" spans="1:9" ht="24.75" hidden="1" customHeight="1" thickBot="1" x14ac:dyDescent="0.3">
      <c r="A96" s="26" t="s">
        <v>1327</v>
      </c>
      <c r="B96" s="15"/>
      <c r="C96" s="14"/>
      <c r="D96" s="14"/>
      <c r="E96" s="14"/>
      <c r="F96" s="154"/>
      <c r="G96" s="154"/>
      <c r="H96" s="154"/>
      <c r="I96" s="154"/>
    </row>
    <row r="97" spans="1:9" ht="24.75" hidden="1" customHeight="1" thickBot="1" x14ac:dyDescent="0.3">
      <c r="A97" s="13" t="s">
        <v>30</v>
      </c>
      <c r="B97" s="15"/>
      <c r="C97" s="14"/>
      <c r="D97" s="14"/>
      <c r="E97" s="14"/>
      <c r="F97" s="154"/>
      <c r="G97" s="154"/>
      <c r="H97" s="154"/>
      <c r="I97" s="154"/>
    </row>
    <row r="98" spans="1:9" ht="36.75" hidden="1" customHeight="1" thickBot="1" x14ac:dyDescent="0.3">
      <c r="A98" s="26" t="s">
        <v>1319</v>
      </c>
      <c r="B98" s="15"/>
      <c r="C98" s="14"/>
      <c r="D98" s="14"/>
      <c r="E98" s="14"/>
      <c r="F98" s="154"/>
      <c r="G98" s="154"/>
      <c r="H98" s="154"/>
      <c r="I98" s="154"/>
    </row>
    <row r="99" spans="1:9" ht="36.75" hidden="1" customHeight="1" thickBot="1" x14ac:dyDescent="0.3">
      <c r="A99" s="26" t="s">
        <v>1328</v>
      </c>
      <c r="B99" s="15"/>
      <c r="C99" s="14"/>
      <c r="D99" s="14"/>
      <c r="E99" s="14"/>
      <c r="F99" s="154"/>
      <c r="G99" s="154"/>
      <c r="H99" s="154"/>
      <c r="I99" s="154"/>
    </row>
    <row r="100" spans="1:9" ht="15.75" hidden="1" customHeight="1" thickBot="1" x14ac:dyDescent="0.3">
      <c r="A100" s="35" t="s">
        <v>53</v>
      </c>
      <c r="B100" s="15">
        <f>B97+B94+B91+B88+B85+B82+B79</f>
        <v>0</v>
      </c>
      <c r="C100" s="15">
        <f t="shared" ref="C100:E100" si="6">C97+C94+C91+C88+C85+C82+C79</f>
        <v>0</v>
      </c>
      <c r="D100" s="15">
        <f t="shared" si="6"/>
        <v>0</v>
      </c>
      <c r="E100" s="15">
        <f t="shared" si="6"/>
        <v>0</v>
      </c>
      <c r="F100" s="622"/>
      <c r="G100" s="622"/>
      <c r="H100" s="622"/>
      <c r="I100" s="622"/>
    </row>
    <row r="101" spans="1:9" ht="15.75" hidden="1" customHeight="1" thickBot="1" x14ac:dyDescent="0.3">
      <c r="A101" s="1436" t="s">
        <v>1329</v>
      </c>
      <c r="B101" s="1440"/>
      <c r="C101" s="1440"/>
      <c r="D101" s="1440"/>
      <c r="E101" s="1441"/>
      <c r="F101" s="954"/>
      <c r="G101" s="954"/>
      <c r="H101" s="954"/>
      <c r="I101" s="954"/>
    </row>
    <row r="102" spans="1:9" ht="15.75" hidden="1" customHeight="1" thickBot="1" x14ac:dyDescent="0.3">
      <c r="A102" s="1437"/>
      <c r="B102" s="1443"/>
      <c r="C102" s="1443"/>
      <c r="D102" s="1443"/>
      <c r="E102" s="1444"/>
      <c r="F102" s="954"/>
      <c r="G102" s="954"/>
      <c r="H102" s="954"/>
      <c r="I102" s="954"/>
    </row>
    <row r="103" spans="1:9" ht="25.5" hidden="1" customHeight="1" thickBot="1" x14ac:dyDescent="0.3">
      <c r="A103" s="1438"/>
      <c r="B103" s="1446"/>
      <c r="C103" s="1446"/>
      <c r="D103" s="1446"/>
      <c r="E103" s="1447"/>
      <c r="F103" s="954"/>
      <c r="G103" s="954"/>
      <c r="H103" s="954"/>
      <c r="I103" s="954"/>
    </row>
    <row r="104" spans="1:9" ht="17.25" hidden="1" customHeight="1" thickBot="1" x14ac:dyDescent="0.3">
      <c r="A104" s="17" t="s">
        <v>32</v>
      </c>
      <c r="B104" s="18">
        <f>IF(B100-B71=0,0,"Error")</f>
        <v>0</v>
      </c>
      <c r="C104" s="18">
        <f>IF(C100-C71=0,0,"Error")</f>
        <v>0</v>
      </c>
      <c r="D104" s="18">
        <f>IF(D100-D71=0,0,"Error")</f>
        <v>0</v>
      </c>
      <c r="E104" s="18">
        <f>IF(E100-E71=0,0,"Error")</f>
        <v>0</v>
      </c>
      <c r="F104" s="628"/>
      <c r="G104" s="628"/>
      <c r="H104" s="628"/>
      <c r="I104" s="628"/>
    </row>
    <row r="105" spans="1:9" ht="15.75" thickBot="1" x14ac:dyDescent="0.3">
      <c r="A105" s="1322" t="s">
        <v>39</v>
      </c>
      <c r="B105" s="1323"/>
      <c r="C105" s="1323"/>
      <c r="D105" s="1323"/>
      <c r="E105" s="1324"/>
      <c r="F105" s="953"/>
      <c r="G105" s="953"/>
      <c r="H105" s="953"/>
      <c r="I105" s="953"/>
    </row>
    <row r="106" spans="1:9" ht="15.75" thickBot="1" x14ac:dyDescent="0.3">
      <c r="A106" s="1322" t="s">
        <v>40</v>
      </c>
      <c r="B106" s="1323"/>
      <c r="C106" s="1323"/>
      <c r="D106" s="1323"/>
      <c r="E106" s="1324"/>
      <c r="F106" s="953"/>
      <c r="G106" s="953"/>
      <c r="H106" s="953"/>
      <c r="I106" s="953"/>
    </row>
    <row r="107" spans="1:9" ht="15.75" thickBot="1" x14ac:dyDescent="0.3">
      <c r="A107" s="19" t="s">
        <v>56</v>
      </c>
      <c r="B107" s="2271" t="s">
        <v>206</v>
      </c>
      <c r="C107" s="2277"/>
      <c r="D107" s="2277"/>
      <c r="E107" s="2272"/>
      <c r="F107" s="951"/>
      <c r="G107" s="951"/>
      <c r="H107" s="951"/>
      <c r="I107" s="951"/>
    </row>
    <row r="108" spans="1:9" ht="15.75" thickBot="1" x14ac:dyDescent="0.3">
      <c r="A108" s="7" t="s">
        <v>14</v>
      </c>
      <c r="B108" s="1423" t="s">
        <v>1330</v>
      </c>
      <c r="C108" s="1418"/>
      <c r="D108" s="1418"/>
      <c r="E108" s="1419"/>
      <c r="F108" s="950"/>
      <c r="G108" s="950"/>
      <c r="H108" s="950"/>
      <c r="I108" s="950"/>
    </row>
    <row r="109" spans="1:9" ht="33.75" customHeight="1" thickBot="1" x14ac:dyDescent="0.3">
      <c r="A109" s="5" t="s">
        <v>15</v>
      </c>
      <c r="B109" s="1411" t="s">
        <v>1331</v>
      </c>
      <c r="C109" s="1412"/>
      <c r="D109" s="1412"/>
      <c r="E109" s="1413"/>
      <c r="F109" s="950"/>
      <c r="G109" s="950"/>
      <c r="H109" s="950"/>
      <c r="I109" s="950"/>
    </row>
    <row r="110" spans="1:9" ht="15.75" thickBot="1" x14ac:dyDescent="0.3">
      <c r="A110" s="5" t="s">
        <v>16</v>
      </c>
      <c r="B110" s="1406" t="s">
        <v>1330</v>
      </c>
      <c r="C110" s="1407"/>
      <c r="D110" s="1407"/>
      <c r="E110" s="1408"/>
      <c r="F110" s="954"/>
      <c r="G110" s="954"/>
      <c r="H110" s="954"/>
      <c r="I110" s="954"/>
    </row>
    <row r="111" spans="1:9" ht="12.75" customHeight="1" x14ac:dyDescent="0.25">
      <c r="A111" s="1381"/>
      <c r="B111" s="8">
        <f>B13</f>
        <v>2019</v>
      </c>
      <c r="C111" s="8">
        <f t="shared" ref="C111:E111" si="7">C13</f>
        <v>2020</v>
      </c>
      <c r="D111" s="8">
        <f t="shared" si="7"/>
        <v>2021</v>
      </c>
      <c r="E111" s="8">
        <f t="shared" si="7"/>
        <v>2022</v>
      </c>
      <c r="F111" s="955"/>
      <c r="G111" s="955"/>
      <c r="H111" s="955"/>
      <c r="I111" s="955"/>
    </row>
    <row r="112" spans="1:9" ht="9" customHeight="1" thickBot="1" x14ac:dyDescent="0.3">
      <c r="A112" s="1382"/>
      <c r="B112" s="9" t="s">
        <v>8</v>
      </c>
      <c r="C112" s="9" t="s">
        <v>9</v>
      </c>
      <c r="D112" s="9" t="s">
        <v>9</v>
      </c>
      <c r="E112" s="9" t="s">
        <v>9</v>
      </c>
      <c r="F112" s="955"/>
      <c r="G112" s="955"/>
      <c r="H112" s="955"/>
      <c r="I112" s="955"/>
    </row>
    <row r="113" spans="1:9" ht="15.75" thickBot="1" x14ac:dyDescent="0.3">
      <c r="A113" s="5" t="s">
        <v>17</v>
      </c>
      <c r="B113" s="10">
        <v>1</v>
      </c>
      <c r="C113" s="10">
        <v>0</v>
      </c>
      <c r="D113" s="10">
        <v>0</v>
      </c>
      <c r="E113" s="10">
        <v>0</v>
      </c>
      <c r="F113" s="956"/>
      <c r="G113" s="956"/>
      <c r="H113" s="956"/>
      <c r="I113" s="956"/>
    </row>
    <row r="114" spans="1:9" ht="15.75" thickBot="1" x14ac:dyDescent="0.3">
      <c r="A114" s="5" t="s">
        <v>18</v>
      </c>
      <c r="B114" s="10">
        <v>4000</v>
      </c>
      <c r="C114" s="10">
        <v>0</v>
      </c>
      <c r="D114" s="10">
        <v>0</v>
      </c>
      <c r="E114" s="10">
        <v>0</v>
      </c>
      <c r="F114" s="956"/>
      <c r="G114" s="956"/>
      <c r="H114" s="956"/>
      <c r="I114" s="956"/>
    </row>
    <row r="115" spans="1:9" ht="15.75" thickBot="1" x14ac:dyDescent="0.3">
      <c r="A115" s="5" t="s">
        <v>19</v>
      </c>
      <c r="B115" s="10">
        <f>B114/B113</f>
        <v>4000</v>
      </c>
      <c r="C115" s="10" t="e">
        <f t="shared" ref="C115:E115" si="8">C114/C113</f>
        <v>#DIV/0!</v>
      </c>
      <c r="D115" s="10" t="e">
        <f t="shared" si="8"/>
        <v>#DIV/0!</v>
      </c>
      <c r="E115" s="10" t="e">
        <f t="shared" si="8"/>
        <v>#DIV/0!</v>
      </c>
      <c r="F115" s="956"/>
      <c r="G115" s="956"/>
      <c r="H115" s="956"/>
      <c r="I115" s="956"/>
    </row>
    <row r="116" spans="1:9" ht="15.75" thickBot="1" x14ac:dyDescent="0.3">
      <c r="A116" s="5" t="s">
        <v>20</v>
      </c>
      <c r="B116" s="407" t="s">
        <v>21</v>
      </c>
      <c r="C116" s="11">
        <f>C113/B113-1</f>
        <v>-1</v>
      </c>
      <c r="D116" s="11" t="e">
        <f t="shared" ref="D116:E118" si="9">D113/C113-1</f>
        <v>#DIV/0!</v>
      </c>
      <c r="E116" s="11" t="e">
        <f t="shared" si="9"/>
        <v>#DIV/0!</v>
      </c>
      <c r="F116" s="957"/>
      <c r="G116" s="957"/>
      <c r="H116" s="957"/>
      <c r="I116" s="957"/>
    </row>
    <row r="117" spans="1:9" ht="15.75" thickBot="1" x14ac:dyDescent="0.3">
      <c r="A117" s="5" t="s">
        <v>22</v>
      </c>
      <c r="B117" s="407" t="s">
        <v>21</v>
      </c>
      <c r="C117" s="11">
        <f>C114/B114-1</f>
        <v>-1</v>
      </c>
      <c r="D117" s="11" t="e">
        <f t="shared" si="9"/>
        <v>#DIV/0!</v>
      </c>
      <c r="E117" s="11" t="e">
        <f t="shared" si="9"/>
        <v>#DIV/0!</v>
      </c>
      <c r="F117" s="957"/>
      <c r="G117" s="957"/>
      <c r="H117" s="957"/>
      <c r="I117" s="957"/>
    </row>
    <row r="118" spans="1:9" ht="15.75" thickBot="1" x14ac:dyDescent="0.3">
      <c r="A118" s="5" t="s">
        <v>23</v>
      </c>
      <c r="B118" s="407" t="s">
        <v>21</v>
      </c>
      <c r="C118" s="11" t="e">
        <f>C115/B115-1</f>
        <v>#DIV/0!</v>
      </c>
      <c r="D118" s="11" t="e">
        <f t="shared" si="9"/>
        <v>#DIV/0!</v>
      </c>
      <c r="E118" s="11" t="e">
        <f t="shared" si="9"/>
        <v>#DIV/0!</v>
      </c>
      <c r="F118" s="957"/>
      <c r="G118" s="957"/>
      <c r="H118" s="957"/>
      <c r="I118" s="957"/>
    </row>
    <row r="119" spans="1:9" ht="15.75" thickBot="1" x14ac:dyDescent="0.3">
      <c r="A119" s="1378" t="s">
        <v>164</v>
      </c>
      <c r="B119" s="1379"/>
      <c r="C119" s="1379"/>
      <c r="D119" s="1379"/>
      <c r="E119" s="1380"/>
      <c r="F119" s="955"/>
      <c r="G119" s="955"/>
      <c r="H119" s="955"/>
      <c r="I119" s="955"/>
    </row>
    <row r="120" spans="1:9" ht="12.75" customHeight="1" x14ac:dyDescent="0.25">
      <c r="A120" s="1381"/>
      <c r="B120" s="8">
        <f>B13</f>
        <v>2019</v>
      </c>
      <c r="C120" s="8">
        <f t="shared" ref="C120:E120" si="10">C13</f>
        <v>2020</v>
      </c>
      <c r="D120" s="8">
        <f t="shared" si="10"/>
        <v>2021</v>
      </c>
      <c r="E120" s="8">
        <f t="shared" si="10"/>
        <v>2022</v>
      </c>
      <c r="F120" s="955"/>
      <c r="G120" s="955"/>
      <c r="H120" s="955"/>
      <c r="I120" s="955"/>
    </row>
    <row r="121" spans="1:9" ht="9" customHeight="1" thickBot="1" x14ac:dyDescent="0.3">
      <c r="A121" s="1382"/>
      <c r="B121" s="9" t="s">
        <v>8</v>
      </c>
      <c r="C121" s="9" t="s">
        <v>9</v>
      </c>
      <c r="D121" s="9" t="s">
        <v>9</v>
      </c>
      <c r="E121" s="9" t="s">
        <v>9</v>
      </c>
      <c r="F121" s="955"/>
      <c r="G121" s="955"/>
      <c r="H121" s="955"/>
      <c r="I121" s="955"/>
    </row>
    <row r="122" spans="1:9" ht="15.75" thickBot="1" x14ac:dyDescent="0.3">
      <c r="A122" s="13" t="s">
        <v>42</v>
      </c>
      <c r="B122" s="14">
        <v>0</v>
      </c>
      <c r="C122" s="14">
        <v>0</v>
      </c>
      <c r="D122" s="14">
        <v>0</v>
      </c>
      <c r="E122" s="14">
        <v>0</v>
      </c>
      <c r="F122" s="154"/>
      <c r="G122" s="154"/>
      <c r="H122" s="154"/>
      <c r="I122" s="154"/>
    </row>
    <row r="123" spans="1:9" ht="15.75" thickBot="1" x14ac:dyDescent="0.3">
      <c r="A123" s="13" t="s">
        <v>43</v>
      </c>
      <c r="B123" s="15">
        <v>4000</v>
      </c>
      <c r="C123" s="14">
        <v>0</v>
      </c>
      <c r="D123" s="14">
        <v>0</v>
      </c>
      <c r="E123" s="14">
        <v>0</v>
      </c>
      <c r="F123" s="154"/>
      <c r="G123" s="154"/>
      <c r="H123" s="154"/>
      <c r="I123" s="154"/>
    </row>
    <row r="124" spans="1:9" ht="15.75" thickBot="1" x14ac:dyDescent="0.3">
      <c r="A124" s="16" t="s">
        <v>31</v>
      </c>
      <c r="B124" s="15">
        <f>B123+B122</f>
        <v>4000</v>
      </c>
      <c r="C124" s="15">
        <f t="shared" ref="C124:E124" si="11">C123+C122</f>
        <v>0</v>
      </c>
      <c r="D124" s="15">
        <f t="shared" si="11"/>
        <v>0</v>
      </c>
      <c r="E124" s="15">
        <f t="shared" si="11"/>
        <v>0</v>
      </c>
      <c r="F124" s="622"/>
      <c r="G124" s="622"/>
      <c r="H124" s="622"/>
      <c r="I124" s="622"/>
    </row>
    <row r="125" spans="1:9" ht="15.75" hidden="1" thickBot="1" x14ac:dyDescent="0.3">
      <c r="A125" s="1436" t="s">
        <v>44</v>
      </c>
      <c r="B125" s="1439"/>
      <c r="C125" s="1440"/>
      <c r="D125" s="1440"/>
      <c r="E125" s="1441"/>
      <c r="F125" s="954"/>
      <c r="G125" s="954"/>
      <c r="H125" s="954"/>
      <c r="I125" s="954"/>
    </row>
    <row r="126" spans="1:9" ht="15.75" hidden="1" thickBot="1" x14ac:dyDescent="0.3">
      <c r="A126" s="1437"/>
      <c r="B126" s="1442"/>
      <c r="C126" s="1443"/>
      <c r="D126" s="1443"/>
      <c r="E126" s="1444"/>
      <c r="F126" s="954"/>
      <c r="G126" s="954"/>
      <c r="H126" s="954"/>
      <c r="I126" s="954"/>
    </row>
    <row r="127" spans="1:9" ht="15.75" hidden="1" thickBot="1" x14ac:dyDescent="0.3">
      <c r="A127" s="1438"/>
      <c r="B127" s="1445"/>
      <c r="C127" s="1446"/>
      <c r="D127" s="1446"/>
      <c r="E127" s="1447"/>
      <c r="F127" s="954"/>
      <c r="G127" s="954"/>
      <c r="H127" s="954"/>
      <c r="I127" s="954"/>
    </row>
    <row r="128" spans="1:9" ht="15.75" hidden="1" thickBot="1" x14ac:dyDescent="0.3">
      <c r="A128" s="19" t="s">
        <v>45</v>
      </c>
      <c r="B128" s="2271"/>
      <c r="C128" s="2277"/>
      <c r="D128" s="2277"/>
      <c r="E128" s="2272"/>
      <c r="F128" s="959"/>
      <c r="G128" s="959"/>
      <c r="H128" s="959"/>
      <c r="I128" s="959"/>
    </row>
    <row r="129" spans="1:9" ht="15.75" hidden="1" thickBot="1" x14ac:dyDescent="0.3">
      <c r="A129" s="7" t="s">
        <v>33</v>
      </c>
      <c r="B129" s="1423"/>
      <c r="C129" s="1418"/>
      <c r="D129" s="1418"/>
      <c r="E129" s="1419"/>
      <c r="F129" s="954"/>
      <c r="G129" s="954"/>
      <c r="H129" s="954"/>
      <c r="I129" s="954"/>
    </row>
    <row r="130" spans="1:9" ht="24.75" hidden="1" customHeight="1" thickBot="1" x14ac:dyDescent="0.3">
      <c r="A130" s="5" t="s">
        <v>15</v>
      </c>
      <c r="B130" s="1411"/>
      <c r="C130" s="1412"/>
      <c r="D130" s="1412"/>
      <c r="E130" s="1413"/>
      <c r="F130" s="950"/>
      <c r="G130" s="950"/>
      <c r="H130" s="950"/>
      <c r="I130" s="950"/>
    </row>
    <row r="131" spans="1:9" ht="15.75" hidden="1" thickBot="1" x14ac:dyDescent="0.3">
      <c r="A131" s="5" t="s">
        <v>16</v>
      </c>
      <c r="B131" s="1406"/>
      <c r="C131" s="1407"/>
      <c r="D131" s="1407"/>
      <c r="E131" s="1408"/>
      <c r="F131" s="954"/>
      <c r="G131" s="954"/>
      <c r="H131" s="954"/>
      <c r="I131" s="954"/>
    </row>
    <row r="132" spans="1:9" ht="12.75" hidden="1" customHeight="1" x14ac:dyDescent="0.25">
      <c r="A132" s="1381"/>
      <c r="B132" s="8">
        <f>B13</f>
        <v>2019</v>
      </c>
      <c r="C132" s="8">
        <f t="shared" ref="C132:E132" si="12">C13</f>
        <v>2020</v>
      </c>
      <c r="D132" s="8">
        <f t="shared" si="12"/>
        <v>2021</v>
      </c>
      <c r="E132" s="8">
        <f t="shared" si="12"/>
        <v>2022</v>
      </c>
      <c r="F132" s="955"/>
      <c r="G132" s="955"/>
      <c r="H132" s="955"/>
      <c r="I132" s="955"/>
    </row>
    <row r="133" spans="1:9" ht="9" hidden="1" customHeight="1" thickBot="1" x14ac:dyDescent="0.3">
      <c r="A133" s="1382"/>
      <c r="B133" s="9" t="s">
        <v>8</v>
      </c>
      <c r="C133" s="9" t="s">
        <v>9</v>
      </c>
      <c r="D133" s="9" t="s">
        <v>9</v>
      </c>
      <c r="E133" s="9" t="s">
        <v>9</v>
      </c>
      <c r="F133" s="955"/>
      <c r="G133" s="955"/>
      <c r="H133" s="955"/>
      <c r="I133" s="955"/>
    </row>
    <row r="134" spans="1:9" ht="15.75" hidden="1" thickBot="1" x14ac:dyDescent="0.3">
      <c r="A134" s="5" t="s">
        <v>17</v>
      </c>
      <c r="B134" s="10"/>
      <c r="C134" s="10"/>
      <c r="D134" s="10"/>
      <c r="E134" s="10"/>
      <c r="F134" s="956"/>
      <c r="G134" s="956"/>
      <c r="H134" s="956"/>
      <c r="I134" s="956"/>
    </row>
    <row r="135" spans="1:9" ht="15.75" hidden="1" thickBot="1" x14ac:dyDescent="0.3">
      <c r="A135" s="5" t="s">
        <v>18</v>
      </c>
      <c r="B135" s="10"/>
      <c r="C135" s="10"/>
      <c r="D135" s="10"/>
      <c r="E135" s="10"/>
      <c r="F135" s="956"/>
      <c r="G135" s="956"/>
      <c r="H135" s="956"/>
      <c r="I135" s="956"/>
    </row>
    <row r="136" spans="1:9" ht="15.75" hidden="1" thickBot="1" x14ac:dyDescent="0.3">
      <c r="A136" s="5" t="s">
        <v>19</v>
      </c>
      <c r="B136" s="10" t="e">
        <f>B135/B134</f>
        <v>#DIV/0!</v>
      </c>
      <c r="C136" s="10" t="e">
        <f t="shared" ref="C136:E136" si="13">C135/C134</f>
        <v>#DIV/0!</v>
      </c>
      <c r="D136" s="10" t="e">
        <f t="shared" si="13"/>
        <v>#DIV/0!</v>
      </c>
      <c r="E136" s="10" t="e">
        <f t="shared" si="13"/>
        <v>#DIV/0!</v>
      </c>
      <c r="F136" s="956"/>
      <c r="G136" s="956"/>
      <c r="H136" s="956"/>
      <c r="I136" s="956"/>
    </row>
    <row r="137" spans="1:9" ht="15.75" hidden="1" thickBot="1" x14ac:dyDescent="0.3">
      <c r="A137" s="5" t="s">
        <v>20</v>
      </c>
      <c r="B137" s="407" t="s">
        <v>21</v>
      </c>
      <c r="C137" s="11" t="e">
        <f>C134/B134-1</f>
        <v>#DIV/0!</v>
      </c>
      <c r="D137" s="11" t="e">
        <f t="shared" ref="D137:E139" si="14">D134/C134-1</f>
        <v>#DIV/0!</v>
      </c>
      <c r="E137" s="11" t="e">
        <f t="shared" si="14"/>
        <v>#DIV/0!</v>
      </c>
      <c r="F137" s="957"/>
      <c r="G137" s="957"/>
      <c r="H137" s="957"/>
      <c r="I137" s="957"/>
    </row>
    <row r="138" spans="1:9" ht="15.75" hidden="1" thickBot="1" x14ac:dyDescent="0.3">
      <c r="A138" s="5" t="s">
        <v>22</v>
      </c>
      <c r="B138" s="407" t="s">
        <v>21</v>
      </c>
      <c r="C138" s="11" t="e">
        <f>C135/B135-1</f>
        <v>#DIV/0!</v>
      </c>
      <c r="D138" s="11" t="e">
        <f t="shared" si="14"/>
        <v>#DIV/0!</v>
      </c>
      <c r="E138" s="11" t="e">
        <f t="shared" si="14"/>
        <v>#DIV/0!</v>
      </c>
      <c r="F138" s="957"/>
      <c r="G138" s="957"/>
      <c r="H138" s="957"/>
      <c r="I138" s="957"/>
    </row>
    <row r="139" spans="1:9" ht="15.75" hidden="1" thickBot="1" x14ac:dyDescent="0.3">
      <c r="A139" s="5" t="s">
        <v>23</v>
      </c>
      <c r="B139" s="407" t="s">
        <v>21</v>
      </c>
      <c r="C139" s="11" t="e">
        <f>C136/B136-1</f>
        <v>#DIV/0!</v>
      </c>
      <c r="D139" s="11" t="e">
        <f t="shared" si="14"/>
        <v>#DIV/0!</v>
      </c>
      <c r="E139" s="11" t="e">
        <f t="shared" si="14"/>
        <v>#DIV/0!</v>
      </c>
      <c r="F139" s="957"/>
      <c r="G139" s="957"/>
      <c r="H139" s="957"/>
      <c r="I139" s="957"/>
    </row>
    <row r="140" spans="1:9" ht="15.75" hidden="1" thickBot="1" x14ac:dyDescent="0.3">
      <c r="A140" s="1378" t="s">
        <v>229</v>
      </c>
      <c r="B140" s="1379"/>
      <c r="C140" s="1379"/>
      <c r="D140" s="1379"/>
      <c r="E140" s="1380"/>
      <c r="F140" s="955"/>
      <c r="G140" s="955"/>
      <c r="H140" s="955"/>
      <c r="I140" s="955"/>
    </row>
    <row r="141" spans="1:9" ht="12.75" hidden="1" customHeight="1" x14ac:dyDescent="0.25">
      <c r="A141" s="1381"/>
      <c r="B141" s="8">
        <f>B13</f>
        <v>2019</v>
      </c>
      <c r="C141" s="8">
        <f t="shared" ref="C141:E141" si="15">C13</f>
        <v>2020</v>
      </c>
      <c r="D141" s="8">
        <f t="shared" si="15"/>
        <v>2021</v>
      </c>
      <c r="E141" s="8">
        <f t="shared" si="15"/>
        <v>2022</v>
      </c>
      <c r="F141" s="955"/>
      <c r="G141" s="955"/>
      <c r="H141" s="955"/>
      <c r="I141" s="955"/>
    </row>
    <row r="142" spans="1:9" ht="9" hidden="1" customHeight="1" thickBot="1" x14ac:dyDescent="0.3">
      <c r="A142" s="1382"/>
      <c r="B142" s="9" t="s">
        <v>8</v>
      </c>
      <c r="C142" s="9" t="s">
        <v>9</v>
      </c>
      <c r="D142" s="9" t="s">
        <v>9</v>
      </c>
      <c r="E142" s="9" t="s">
        <v>9</v>
      </c>
      <c r="F142" s="955"/>
      <c r="G142" s="955"/>
      <c r="H142" s="955"/>
      <c r="I142" s="955"/>
    </row>
    <row r="143" spans="1:9" ht="15.75" hidden="1" thickBot="1" x14ac:dyDescent="0.3">
      <c r="A143" s="13" t="s">
        <v>42</v>
      </c>
      <c r="B143" s="14"/>
      <c r="C143" s="14"/>
      <c r="D143" s="14"/>
      <c r="E143" s="14"/>
      <c r="F143" s="154"/>
      <c r="G143" s="154"/>
      <c r="H143" s="154"/>
      <c r="I143" s="154"/>
    </row>
    <row r="144" spans="1:9" ht="15.75" hidden="1" thickBot="1" x14ac:dyDescent="0.3">
      <c r="A144" s="13" t="s">
        <v>43</v>
      </c>
      <c r="B144" s="15"/>
      <c r="C144" s="15">
        <v>0</v>
      </c>
      <c r="D144" s="15">
        <v>0</v>
      </c>
      <c r="E144" s="14">
        <v>0</v>
      </c>
      <c r="F144" s="154"/>
      <c r="G144" s="154"/>
      <c r="H144" s="154"/>
      <c r="I144" s="154"/>
    </row>
    <row r="145" spans="1:9" ht="15.75" hidden="1" thickBot="1" x14ac:dyDescent="0.3">
      <c r="A145" s="16" t="s">
        <v>34</v>
      </c>
      <c r="B145" s="15">
        <f>B144+B143</f>
        <v>0</v>
      </c>
      <c r="C145" s="15">
        <f t="shared" ref="C145:E145" si="16">C144+C143</f>
        <v>0</v>
      </c>
      <c r="D145" s="15">
        <f t="shared" si="16"/>
        <v>0</v>
      </c>
      <c r="E145" s="15">
        <f t="shared" si="16"/>
        <v>0</v>
      </c>
      <c r="F145" s="622"/>
      <c r="G145" s="622"/>
      <c r="H145" s="622"/>
      <c r="I145" s="622"/>
    </row>
    <row r="146" spans="1:9" ht="15.75" hidden="1" thickBot="1" x14ac:dyDescent="0.3">
      <c r="A146" s="1436" t="s">
        <v>1332</v>
      </c>
      <c r="B146" s="1439"/>
      <c r="C146" s="1440"/>
      <c r="D146" s="1440"/>
      <c r="E146" s="1441"/>
      <c r="F146" s="954"/>
      <c r="G146" s="954"/>
      <c r="H146" s="954"/>
      <c r="I146" s="954"/>
    </row>
    <row r="147" spans="1:9" ht="15.75" hidden="1" thickBot="1" x14ac:dyDescent="0.3">
      <c r="A147" s="1437"/>
      <c r="B147" s="1442"/>
      <c r="C147" s="1443"/>
      <c r="D147" s="1443"/>
      <c r="E147" s="1444"/>
      <c r="F147" s="954"/>
      <c r="G147" s="954"/>
      <c r="H147" s="954"/>
      <c r="I147" s="954"/>
    </row>
    <row r="148" spans="1:9" ht="15.75" hidden="1" thickBot="1" x14ac:dyDescent="0.3">
      <c r="A148" s="1438"/>
      <c r="B148" s="1445"/>
      <c r="C148" s="1446"/>
      <c r="D148" s="1446"/>
      <c r="E148" s="1447"/>
      <c r="F148" s="954"/>
      <c r="G148" s="954"/>
      <c r="H148" s="954"/>
      <c r="I148" s="954"/>
    </row>
    <row r="149" spans="1:9" ht="15.75" thickBot="1" x14ac:dyDescent="0.3">
      <c r="A149" s="1322" t="s">
        <v>46</v>
      </c>
      <c r="B149" s="1323"/>
      <c r="C149" s="1323"/>
      <c r="D149" s="1323"/>
      <c r="E149" s="1324"/>
      <c r="F149" s="953"/>
      <c r="G149" s="953"/>
      <c r="H149" s="953"/>
      <c r="I149" s="953"/>
    </row>
    <row r="150" spans="1:9" ht="15.75" thickBot="1" x14ac:dyDescent="0.3">
      <c r="A150" s="1322" t="s">
        <v>47</v>
      </c>
      <c r="B150" s="1323"/>
      <c r="C150" s="1323"/>
      <c r="D150" s="1323"/>
      <c r="E150" s="1324"/>
      <c r="F150" s="953"/>
      <c r="G150" s="953"/>
      <c r="H150" s="953"/>
      <c r="I150" s="953"/>
    </row>
    <row r="151" spans="1:9" ht="15.75" thickBot="1" x14ac:dyDescent="0.3">
      <c r="A151" s="19" t="s">
        <v>45</v>
      </c>
      <c r="B151" s="1427" t="s">
        <v>732</v>
      </c>
      <c r="C151" s="1429"/>
      <c r="D151" s="1429"/>
      <c r="E151" s="1430"/>
      <c r="F151" s="951"/>
      <c r="G151" s="951"/>
      <c r="H151" s="951"/>
      <c r="I151" s="951"/>
    </row>
    <row r="152" spans="1:9" ht="15.75" thickBot="1" x14ac:dyDescent="0.3">
      <c r="A152" s="7" t="s">
        <v>14</v>
      </c>
      <c r="B152" s="1423" t="s">
        <v>1333</v>
      </c>
      <c r="C152" s="1418"/>
      <c r="D152" s="1418"/>
      <c r="E152" s="1419"/>
      <c r="F152" s="954"/>
      <c r="G152" s="954"/>
      <c r="H152" s="954"/>
      <c r="I152" s="954"/>
    </row>
    <row r="153" spans="1:9" ht="24" customHeight="1" thickBot="1" x14ac:dyDescent="0.3">
      <c r="A153" s="5" t="s">
        <v>15</v>
      </c>
      <c r="B153" s="1411" t="s">
        <v>1334</v>
      </c>
      <c r="C153" s="1412"/>
      <c r="D153" s="1412"/>
      <c r="E153" s="1413"/>
      <c r="F153" s="950"/>
      <c r="G153" s="950"/>
      <c r="H153" s="950"/>
      <c r="I153" s="950"/>
    </row>
    <row r="154" spans="1:9" ht="15.75" thickBot="1" x14ac:dyDescent="0.3">
      <c r="A154" s="5" t="s">
        <v>16</v>
      </c>
      <c r="B154" s="1406" t="s">
        <v>733</v>
      </c>
      <c r="C154" s="1407"/>
      <c r="D154" s="1407"/>
      <c r="E154" s="1408"/>
      <c r="F154" s="954"/>
      <c r="G154" s="954"/>
      <c r="H154" s="954"/>
      <c r="I154" s="954"/>
    </row>
    <row r="155" spans="1:9" ht="12.75" customHeight="1" x14ac:dyDescent="0.25">
      <c r="A155" s="1381"/>
      <c r="B155" s="8">
        <f>B13</f>
        <v>2019</v>
      </c>
      <c r="C155" s="8">
        <f t="shared" ref="C155:E155" si="17">C13</f>
        <v>2020</v>
      </c>
      <c r="D155" s="8">
        <f t="shared" si="17"/>
        <v>2021</v>
      </c>
      <c r="E155" s="8">
        <f t="shared" si="17"/>
        <v>2022</v>
      </c>
      <c r="F155" s="955"/>
      <c r="G155" s="955"/>
      <c r="H155" s="955"/>
      <c r="I155" s="955"/>
    </row>
    <row r="156" spans="1:9" ht="9" customHeight="1" thickBot="1" x14ac:dyDescent="0.3">
      <c r="A156" s="1382"/>
      <c r="B156" s="9" t="s">
        <v>8</v>
      </c>
      <c r="C156" s="9" t="s">
        <v>9</v>
      </c>
      <c r="D156" s="9" t="s">
        <v>9</v>
      </c>
      <c r="E156" s="9" t="s">
        <v>9</v>
      </c>
      <c r="F156" s="955"/>
      <c r="G156" s="955"/>
      <c r="H156" s="955"/>
      <c r="I156" s="955"/>
    </row>
    <row r="157" spans="1:9" ht="15.75" thickBot="1" x14ac:dyDescent="0.3">
      <c r="A157" s="5" t="s">
        <v>17</v>
      </c>
      <c r="B157" s="10">
        <v>1</v>
      </c>
      <c r="C157" s="10"/>
      <c r="D157" s="10"/>
      <c r="E157" s="10"/>
      <c r="F157" s="956"/>
      <c r="G157" s="956"/>
      <c r="H157" s="956"/>
      <c r="I157" s="956"/>
    </row>
    <row r="158" spans="1:9" ht="15.75" thickBot="1" x14ac:dyDescent="0.3">
      <c r="A158" s="5" t="s">
        <v>18</v>
      </c>
      <c r="B158" s="10">
        <v>31300</v>
      </c>
      <c r="C158" s="10"/>
      <c r="D158" s="10"/>
      <c r="E158" s="10"/>
      <c r="F158" s="956"/>
      <c r="G158" s="956"/>
      <c r="H158" s="956"/>
      <c r="I158" s="956"/>
    </row>
    <row r="159" spans="1:9" ht="15.75" thickBot="1" x14ac:dyDescent="0.3">
      <c r="A159" s="5" t="s">
        <v>19</v>
      </c>
      <c r="B159" s="10">
        <f>B158/B157</f>
        <v>31300</v>
      </c>
      <c r="C159" s="10" t="e">
        <f t="shared" ref="C159:E159" si="18">C158/C157</f>
        <v>#DIV/0!</v>
      </c>
      <c r="D159" s="10" t="e">
        <f t="shared" si="18"/>
        <v>#DIV/0!</v>
      </c>
      <c r="E159" s="10" t="e">
        <f t="shared" si="18"/>
        <v>#DIV/0!</v>
      </c>
      <c r="F159" s="956"/>
      <c r="G159" s="956"/>
      <c r="H159" s="956"/>
      <c r="I159" s="956"/>
    </row>
    <row r="160" spans="1:9" ht="15.75" thickBot="1" x14ac:dyDescent="0.3">
      <c r="A160" s="5" t="s">
        <v>20</v>
      </c>
      <c r="B160" s="407" t="s">
        <v>21</v>
      </c>
      <c r="C160" s="11">
        <f>C157/B157-1</f>
        <v>-1</v>
      </c>
      <c r="D160" s="11" t="e">
        <f t="shared" ref="D160:E162" si="19">D157/C157-1</f>
        <v>#DIV/0!</v>
      </c>
      <c r="E160" s="11" t="e">
        <f t="shared" si="19"/>
        <v>#DIV/0!</v>
      </c>
      <c r="F160" s="957"/>
      <c r="G160" s="957"/>
      <c r="H160" s="957"/>
      <c r="I160" s="957"/>
    </row>
    <row r="161" spans="1:9" ht="15.75" thickBot="1" x14ac:dyDescent="0.3">
      <c r="A161" s="5" t="s">
        <v>22</v>
      </c>
      <c r="B161" s="407" t="s">
        <v>21</v>
      </c>
      <c r="C161" s="11">
        <f>C158/B158-1</f>
        <v>-1</v>
      </c>
      <c r="D161" s="11" t="e">
        <f t="shared" si="19"/>
        <v>#DIV/0!</v>
      </c>
      <c r="E161" s="11" t="e">
        <f t="shared" si="19"/>
        <v>#DIV/0!</v>
      </c>
      <c r="F161" s="957"/>
      <c r="G161" s="957"/>
      <c r="H161" s="957"/>
      <c r="I161" s="957"/>
    </row>
    <row r="162" spans="1:9" ht="15.75" thickBot="1" x14ac:dyDescent="0.3">
      <c r="A162" s="5" t="s">
        <v>23</v>
      </c>
      <c r="B162" s="407" t="s">
        <v>21</v>
      </c>
      <c r="C162" s="11" t="e">
        <f>C159/B159-1</f>
        <v>#DIV/0!</v>
      </c>
      <c r="D162" s="11" t="e">
        <f t="shared" si="19"/>
        <v>#DIV/0!</v>
      </c>
      <c r="E162" s="11" t="e">
        <f t="shared" si="19"/>
        <v>#DIV/0!</v>
      </c>
      <c r="F162" s="957"/>
      <c r="G162" s="957"/>
      <c r="H162" s="957"/>
      <c r="I162" s="957"/>
    </row>
    <row r="163" spans="1:9" ht="15.75" thickBot="1" x14ac:dyDescent="0.3">
      <c r="A163" s="1378" t="s">
        <v>164</v>
      </c>
      <c r="B163" s="1379"/>
      <c r="C163" s="1379"/>
      <c r="D163" s="1379"/>
      <c r="E163" s="1380"/>
      <c r="F163" s="955"/>
      <c r="G163" s="955"/>
      <c r="H163" s="955"/>
      <c r="I163" s="955"/>
    </row>
    <row r="164" spans="1:9" ht="12.75" customHeight="1" x14ac:dyDescent="0.25">
      <c r="A164" s="1381"/>
      <c r="B164" s="8">
        <f>B13</f>
        <v>2019</v>
      </c>
      <c r="C164" s="8">
        <f t="shared" ref="C164:E164" si="20">C13</f>
        <v>2020</v>
      </c>
      <c r="D164" s="8">
        <f t="shared" si="20"/>
        <v>2021</v>
      </c>
      <c r="E164" s="8">
        <f t="shared" si="20"/>
        <v>2022</v>
      </c>
      <c r="F164" s="955"/>
      <c r="G164" s="955"/>
      <c r="H164" s="955"/>
      <c r="I164" s="955"/>
    </row>
    <row r="165" spans="1:9" ht="9" customHeight="1" thickBot="1" x14ac:dyDescent="0.3">
      <c r="A165" s="1382"/>
      <c r="B165" s="9" t="s">
        <v>8</v>
      </c>
      <c r="C165" s="9" t="s">
        <v>9</v>
      </c>
      <c r="D165" s="9" t="s">
        <v>9</v>
      </c>
      <c r="E165" s="9" t="s">
        <v>9</v>
      </c>
      <c r="F165" s="955"/>
      <c r="G165" s="955"/>
      <c r="H165" s="955"/>
      <c r="I165" s="955"/>
    </row>
    <row r="166" spans="1:9" ht="15.75" thickBot="1" x14ac:dyDescent="0.3">
      <c r="A166" s="13" t="s">
        <v>42</v>
      </c>
      <c r="B166" s="14"/>
      <c r="C166" s="14"/>
      <c r="D166" s="14"/>
      <c r="E166" s="14"/>
      <c r="F166" s="154"/>
      <c r="G166" s="154"/>
      <c r="H166" s="154"/>
      <c r="I166" s="154"/>
    </row>
    <row r="167" spans="1:9" ht="15.75" thickBot="1" x14ac:dyDescent="0.3">
      <c r="A167" s="13" t="s">
        <v>43</v>
      </c>
      <c r="B167" s="15">
        <v>31300</v>
      </c>
      <c r="C167" s="15"/>
      <c r="D167" s="15"/>
      <c r="E167" s="14"/>
      <c r="F167" s="154"/>
      <c r="G167" s="154"/>
      <c r="H167" s="154"/>
      <c r="I167" s="154"/>
    </row>
    <row r="168" spans="1:9" ht="15.75" thickBot="1" x14ac:dyDescent="0.3">
      <c r="A168" s="16" t="s">
        <v>31</v>
      </c>
      <c r="B168" s="15">
        <f>B167+B166</f>
        <v>31300</v>
      </c>
      <c r="C168" s="15">
        <f t="shared" ref="C168:E168" si="21">C167+C166</f>
        <v>0</v>
      </c>
      <c r="D168" s="15">
        <f t="shared" si="21"/>
        <v>0</v>
      </c>
      <c r="E168" s="15">
        <f t="shared" si="21"/>
        <v>0</v>
      </c>
      <c r="F168" s="622"/>
      <c r="G168" s="622"/>
      <c r="H168" s="622"/>
      <c r="I168" s="622"/>
    </row>
    <row r="169" spans="1:9" ht="15.75" hidden="1" thickBot="1" x14ac:dyDescent="0.3">
      <c r="A169" s="1436" t="s">
        <v>44</v>
      </c>
      <c r="B169" s="1439"/>
      <c r="C169" s="1440"/>
      <c r="D169" s="1440"/>
      <c r="E169" s="1441"/>
      <c r="F169" s="954"/>
      <c r="G169" s="954"/>
      <c r="H169" s="954"/>
      <c r="I169" s="954"/>
    </row>
    <row r="170" spans="1:9" ht="15.75" hidden="1" thickBot="1" x14ac:dyDescent="0.3">
      <c r="A170" s="1437"/>
      <c r="B170" s="1442"/>
      <c r="C170" s="1443"/>
      <c r="D170" s="1443"/>
      <c r="E170" s="1444"/>
      <c r="F170" s="954"/>
      <c r="G170" s="954"/>
      <c r="H170" s="954"/>
      <c r="I170" s="954"/>
    </row>
    <row r="171" spans="1:9" ht="15.75" hidden="1" thickBot="1" x14ac:dyDescent="0.3">
      <c r="A171" s="1438"/>
      <c r="B171" s="1445"/>
      <c r="C171" s="1446"/>
      <c r="D171" s="1446"/>
      <c r="E171" s="1447"/>
      <c r="F171" s="954"/>
      <c r="G171" s="954"/>
      <c r="H171" s="954"/>
      <c r="I171" s="954"/>
    </row>
    <row r="172" spans="1:9" ht="15.75" thickBot="1" x14ac:dyDescent="0.3">
      <c r="A172" s="19" t="s">
        <v>45</v>
      </c>
      <c r="B172" s="1423" t="s">
        <v>208</v>
      </c>
      <c r="C172" s="1418"/>
      <c r="D172" s="1418"/>
      <c r="E172" s="1419"/>
      <c r="F172" s="954"/>
      <c r="G172" s="954"/>
      <c r="H172" s="954"/>
      <c r="I172" s="954"/>
    </row>
    <row r="173" spans="1:9" ht="24" customHeight="1" thickBot="1" x14ac:dyDescent="0.3">
      <c r="A173" s="7" t="s">
        <v>33</v>
      </c>
      <c r="B173" s="1411" t="s">
        <v>209</v>
      </c>
      <c r="C173" s="1412"/>
      <c r="D173" s="1412"/>
      <c r="E173" s="1413"/>
      <c r="F173" s="950"/>
      <c r="G173" s="950"/>
      <c r="H173" s="950"/>
      <c r="I173" s="950"/>
    </row>
    <row r="174" spans="1:9" ht="35.25" customHeight="1" thickBot="1" x14ac:dyDescent="0.3">
      <c r="A174" s="5" t="s">
        <v>15</v>
      </c>
      <c r="B174" s="1411" t="s">
        <v>1335</v>
      </c>
      <c r="C174" s="1412"/>
      <c r="D174" s="1412"/>
      <c r="E174" s="1413"/>
      <c r="F174" s="950"/>
      <c r="G174" s="950"/>
      <c r="H174" s="950"/>
      <c r="I174" s="950"/>
    </row>
    <row r="175" spans="1:9" ht="15.75" thickBot="1" x14ac:dyDescent="0.3">
      <c r="A175" s="5" t="s">
        <v>16</v>
      </c>
      <c r="B175" s="1406" t="s">
        <v>733</v>
      </c>
      <c r="C175" s="1407"/>
      <c r="D175" s="1407"/>
      <c r="E175" s="1408"/>
      <c r="F175" s="954"/>
      <c r="G175" s="954"/>
      <c r="H175" s="954"/>
      <c r="I175" s="954"/>
    </row>
    <row r="176" spans="1:9" ht="12.75" customHeight="1" x14ac:dyDescent="0.25">
      <c r="A176" s="1381"/>
      <c r="B176" s="8">
        <f>B13</f>
        <v>2019</v>
      </c>
      <c r="C176" s="8">
        <f t="shared" ref="C176:E176" si="22">C13</f>
        <v>2020</v>
      </c>
      <c r="D176" s="8">
        <f t="shared" si="22"/>
        <v>2021</v>
      </c>
      <c r="E176" s="8">
        <f t="shared" si="22"/>
        <v>2022</v>
      </c>
      <c r="F176" s="955"/>
      <c r="G176" s="955"/>
      <c r="H176" s="955"/>
      <c r="I176" s="955"/>
    </row>
    <row r="177" spans="1:9" ht="9" customHeight="1" thickBot="1" x14ac:dyDescent="0.3">
      <c r="A177" s="1382"/>
      <c r="B177" s="9" t="s">
        <v>8</v>
      </c>
      <c r="C177" s="9" t="s">
        <v>9</v>
      </c>
      <c r="D177" s="9" t="s">
        <v>9</v>
      </c>
      <c r="E177" s="9" t="s">
        <v>9</v>
      </c>
      <c r="F177" s="955"/>
      <c r="G177" s="955"/>
      <c r="H177" s="955"/>
      <c r="I177" s="955"/>
    </row>
    <row r="178" spans="1:9" ht="15.75" thickBot="1" x14ac:dyDescent="0.3">
      <c r="A178" s="5" t="s">
        <v>17</v>
      </c>
      <c r="B178" s="10">
        <v>1</v>
      </c>
      <c r="C178" s="10">
        <v>1</v>
      </c>
      <c r="D178" s="10"/>
      <c r="E178" s="10"/>
      <c r="F178" s="956"/>
      <c r="G178" s="956"/>
      <c r="H178" s="956"/>
      <c r="I178" s="956"/>
    </row>
    <row r="179" spans="1:9" ht="15.75" thickBot="1" x14ac:dyDescent="0.3">
      <c r="A179" s="5" t="s">
        <v>18</v>
      </c>
      <c r="B179" s="10">
        <v>2000</v>
      </c>
      <c r="C179" s="10">
        <v>2000</v>
      </c>
      <c r="D179" s="10"/>
      <c r="E179" s="10"/>
      <c r="F179" s="956"/>
      <c r="G179" s="956"/>
      <c r="H179" s="956"/>
      <c r="I179" s="956"/>
    </row>
    <row r="180" spans="1:9" ht="15.75" thickBot="1" x14ac:dyDescent="0.3">
      <c r="A180" s="5" t="s">
        <v>19</v>
      </c>
      <c r="B180" s="10">
        <f>B179/B178</f>
        <v>2000</v>
      </c>
      <c r="C180" s="10">
        <f t="shared" ref="C180:E180" si="23">C179/C178</f>
        <v>2000</v>
      </c>
      <c r="D180" s="10" t="e">
        <f t="shared" si="23"/>
        <v>#DIV/0!</v>
      </c>
      <c r="E180" s="10" t="e">
        <f t="shared" si="23"/>
        <v>#DIV/0!</v>
      </c>
      <c r="F180" s="956"/>
      <c r="G180" s="956"/>
      <c r="H180" s="956"/>
      <c r="I180" s="956"/>
    </row>
    <row r="181" spans="1:9" ht="15.75" thickBot="1" x14ac:dyDescent="0.3">
      <c r="A181" s="5" t="s">
        <v>20</v>
      </c>
      <c r="B181" s="407" t="s">
        <v>21</v>
      </c>
      <c r="C181" s="11">
        <f>C178/B178-1</f>
        <v>0</v>
      </c>
      <c r="D181" s="11">
        <f t="shared" ref="D181:E183" si="24">D178/C178-1</f>
        <v>-1</v>
      </c>
      <c r="E181" s="11" t="e">
        <f t="shared" si="24"/>
        <v>#DIV/0!</v>
      </c>
      <c r="F181" s="957"/>
      <c r="G181" s="957"/>
      <c r="H181" s="957"/>
      <c r="I181" s="957"/>
    </row>
    <row r="182" spans="1:9" ht="15.75" thickBot="1" x14ac:dyDescent="0.3">
      <c r="A182" s="5" t="s">
        <v>22</v>
      </c>
      <c r="B182" s="407" t="s">
        <v>21</v>
      </c>
      <c r="C182" s="11">
        <f>C179/B179-1</f>
        <v>0</v>
      </c>
      <c r="D182" s="11">
        <f t="shared" si="24"/>
        <v>-1</v>
      </c>
      <c r="E182" s="11" t="e">
        <f t="shared" si="24"/>
        <v>#DIV/0!</v>
      </c>
      <c r="F182" s="957"/>
      <c r="G182" s="957"/>
      <c r="H182" s="957"/>
      <c r="I182" s="957"/>
    </row>
    <row r="183" spans="1:9" ht="15.75" thickBot="1" x14ac:dyDescent="0.3">
      <c r="A183" s="5" t="s">
        <v>23</v>
      </c>
      <c r="B183" s="407" t="s">
        <v>21</v>
      </c>
      <c r="C183" s="11">
        <f>C180/B180-1</f>
        <v>0</v>
      </c>
      <c r="D183" s="11" t="e">
        <f t="shared" si="24"/>
        <v>#DIV/0!</v>
      </c>
      <c r="E183" s="11" t="e">
        <f t="shared" si="24"/>
        <v>#DIV/0!</v>
      </c>
      <c r="F183" s="957"/>
      <c r="G183" s="957"/>
      <c r="H183" s="957"/>
      <c r="I183" s="957"/>
    </row>
    <row r="184" spans="1:9" ht="15.75" thickBot="1" x14ac:dyDescent="0.3">
      <c r="A184" s="1378" t="s">
        <v>229</v>
      </c>
      <c r="B184" s="1379"/>
      <c r="C184" s="1379"/>
      <c r="D184" s="1379"/>
      <c r="E184" s="1380"/>
      <c r="F184" s="955"/>
      <c r="G184" s="955"/>
      <c r="H184" s="955"/>
      <c r="I184" s="955"/>
    </row>
    <row r="185" spans="1:9" ht="12.75" customHeight="1" x14ac:dyDescent="0.25">
      <c r="A185" s="1381"/>
      <c r="B185" s="8">
        <f>B13</f>
        <v>2019</v>
      </c>
      <c r="C185" s="8">
        <f t="shared" ref="C185:E185" si="25">C13</f>
        <v>2020</v>
      </c>
      <c r="D185" s="8">
        <f t="shared" si="25"/>
        <v>2021</v>
      </c>
      <c r="E185" s="8">
        <f t="shared" si="25"/>
        <v>2022</v>
      </c>
      <c r="F185" s="955"/>
      <c r="G185" s="955"/>
      <c r="H185" s="955"/>
      <c r="I185" s="955"/>
    </row>
    <row r="186" spans="1:9" ht="9" customHeight="1" thickBot="1" x14ac:dyDescent="0.3">
      <c r="A186" s="1382"/>
      <c r="B186" s="9" t="s">
        <v>8</v>
      </c>
      <c r="C186" s="9" t="s">
        <v>9</v>
      </c>
      <c r="D186" s="9" t="s">
        <v>9</v>
      </c>
      <c r="E186" s="9" t="s">
        <v>9</v>
      </c>
      <c r="F186" s="955"/>
      <c r="G186" s="955"/>
      <c r="H186" s="955"/>
      <c r="I186" s="955"/>
    </row>
    <row r="187" spans="1:9" ht="15.75" thickBot="1" x14ac:dyDescent="0.3">
      <c r="A187" s="13" t="s">
        <v>42</v>
      </c>
      <c r="B187" s="14"/>
      <c r="C187" s="14"/>
      <c r="D187" s="14"/>
      <c r="E187" s="14"/>
      <c r="F187" s="154"/>
      <c r="G187" s="154"/>
      <c r="H187" s="154"/>
      <c r="I187" s="154"/>
    </row>
    <row r="188" spans="1:9" ht="15.75" thickBot="1" x14ac:dyDescent="0.3">
      <c r="A188" s="13" t="s">
        <v>43</v>
      </c>
      <c r="B188" s="10">
        <v>2000</v>
      </c>
      <c r="C188" s="10">
        <v>2000</v>
      </c>
      <c r="D188" s="10"/>
      <c r="E188" s="14"/>
      <c r="F188" s="154"/>
      <c r="G188" s="154"/>
      <c r="H188" s="154"/>
      <c r="I188" s="154"/>
    </row>
    <row r="189" spans="1:9" ht="15.75" thickBot="1" x14ac:dyDescent="0.3">
      <c r="A189" s="16" t="s">
        <v>34</v>
      </c>
      <c r="B189" s="15">
        <f>B188+B187</f>
        <v>2000</v>
      </c>
      <c r="C189" s="15">
        <f t="shared" ref="C189:E189" si="26">C188+C187</f>
        <v>2000</v>
      </c>
      <c r="D189" s="15">
        <f t="shared" si="26"/>
        <v>0</v>
      </c>
      <c r="E189" s="15">
        <f t="shared" si="26"/>
        <v>0</v>
      </c>
      <c r="F189" s="622"/>
      <c r="G189" s="622"/>
      <c r="H189" s="622"/>
      <c r="I189" s="622"/>
    </row>
    <row r="190" spans="1:9" ht="15.75" hidden="1" thickBot="1" x14ac:dyDescent="0.3">
      <c r="A190" s="1436" t="s">
        <v>1332</v>
      </c>
      <c r="B190" s="1439"/>
      <c r="C190" s="1440"/>
      <c r="D190" s="1440"/>
      <c r="E190" s="1441"/>
      <c r="F190" s="954"/>
      <c r="G190" s="954"/>
      <c r="H190" s="954"/>
      <c r="I190" s="954"/>
    </row>
    <row r="191" spans="1:9" ht="15.75" hidden="1" thickBot="1" x14ac:dyDescent="0.3">
      <c r="A191" s="1437"/>
      <c r="B191" s="1442"/>
      <c r="C191" s="1443"/>
      <c r="D191" s="1443"/>
      <c r="E191" s="1444"/>
      <c r="F191" s="954"/>
      <c r="G191" s="954"/>
      <c r="H191" s="954"/>
      <c r="I191" s="954"/>
    </row>
    <row r="192" spans="1:9" ht="15.75" hidden="1" thickBot="1" x14ac:dyDescent="0.3">
      <c r="A192" s="1438"/>
      <c r="B192" s="1445"/>
      <c r="C192" s="1446"/>
      <c r="D192" s="1446"/>
      <c r="E192" s="1447"/>
      <c r="F192" s="954"/>
      <c r="G192" s="954"/>
      <c r="H192" s="954"/>
      <c r="I192" s="954"/>
    </row>
    <row r="193" spans="1:9" ht="28.5" hidden="1" customHeight="1" thickBot="1" x14ac:dyDescent="0.3">
      <c r="A193" s="6" t="s">
        <v>10</v>
      </c>
      <c r="B193" s="1509"/>
      <c r="C193" s="1510"/>
      <c r="D193" s="1510"/>
      <c r="E193" s="1511"/>
      <c r="F193" s="948"/>
      <c r="G193" s="948"/>
      <c r="H193" s="948"/>
      <c r="I193" s="948"/>
    </row>
    <row r="194" spans="1:9" ht="15.75" hidden="1" customHeight="1" thickBot="1" x14ac:dyDescent="0.3">
      <c r="A194" s="1411" t="s">
        <v>11</v>
      </c>
      <c r="B194" s="1412"/>
      <c r="C194" s="1412"/>
      <c r="D194" s="1412"/>
      <c r="E194" s="1413"/>
      <c r="F194" s="950"/>
      <c r="G194" s="950"/>
      <c r="H194" s="950"/>
      <c r="I194" s="950"/>
    </row>
    <row r="195" spans="1:9" ht="15.75" hidden="1" customHeight="1" thickBot="1" x14ac:dyDescent="0.3">
      <c r="A195" s="421" t="s">
        <v>92</v>
      </c>
      <c r="B195" s="4" t="s">
        <v>68</v>
      </c>
      <c r="C195" s="4" t="s">
        <v>69</v>
      </c>
      <c r="D195" s="4" t="s">
        <v>69</v>
      </c>
      <c r="E195" s="4" t="s">
        <v>69</v>
      </c>
      <c r="F195" s="951"/>
      <c r="G195" s="951"/>
      <c r="H195" s="951"/>
      <c r="I195" s="951"/>
    </row>
    <row r="196" spans="1:9" ht="15.75" hidden="1" customHeight="1" thickBot="1" x14ac:dyDescent="0.3">
      <c r="A196" s="5" t="s">
        <v>93</v>
      </c>
      <c r="B196" s="4" t="s">
        <v>68</v>
      </c>
      <c r="C196" s="4" t="s">
        <v>69</v>
      </c>
      <c r="D196" s="4" t="s">
        <v>69</v>
      </c>
      <c r="E196" s="4" t="s">
        <v>69</v>
      </c>
      <c r="F196" s="951"/>
      <c r="G196" s="951"/>
      <c r="H196" s="951"/>
      <c r="I196" s="951"/>
    </row>
    <row r="197" spans="1:9" ht="23.25" hidden="1" customHeight="1" thickBot="1" x14ac:dyDescent="0.3">
      <c r="A197" s="5" t="s">
        <v>67</v>
      </c>
      <c r="B197" s="4" t="s">
        <v>68</v>
      </c>
      <c r="C197" s="4" t="s">
        <v>69</v>
      </c>
      <c r="D197" s="4" t="s">
        <v>69</v>
      </c>
      <c r="E197" s="4" t="s">
        <v>69</v>
      </c>
      <c r="F197" s="951"/>
      <c r="G197" s="951"/>
      <c r="H197" s="951"/>
      <c r="I197" s="951"/>
    </row>
    <row r="198" spans="1:9" ht="23.25" hidden="1" customHeight="1" thickBot="1" x14ac:dyDescent="0.3">
      <c r="A198" s="1515" t="s">
        <v>12</v>
      </c>
      <c r="B198" s="1525"/>
      <c r="C198" s="1525"/>
      <c r="D198" s="1525"/>
      <c r="E198" s="1526"/>
      <c r="F198" s="955"/>
      <c r="G198" s="955"/>
      <c r="H198" s="955"/>
      <c r="I198" s="955"/>
    </row>
    <row r="199" spans="1:9" ht="23.25" hidden="1" customHeight="1" thickBot="1" x14ac:dyDescent="0.3">
      <c r="A199" s="1885" t="s">
        <v>1129</v>
      </c>
      <c r="B199" s="1886"/>
      <c r="C199" s="1886"/>
      <c r="D199" s="1886"/>
      <c r="E199" s="1887"/>
      <c r="F199" s="960"/>
      <c r="G199" s="960"/>
      <c r="H199" s="960"/>
      <c r="I199" s="960"/>
    </row>
    <row r="200" spans="1:9" ht="12.75" hidden="1" customHeight="1" x14ac:dyDescent="0.25">
      <c r="A200" s="1381"/>
      <c r="B200" s="8">
        <v>2018</v>
      </c>
      <c r="C200" s="8">
        <v>2019</v>
      </c>
      <c r="D200" s="8">
        <v>2020</v>
      </c>
      <c r="E200" s="8">
        <v>2021</v>
      </c>
      <c r="F200" s="955"/>
      <c r="G200" s="955"/>
      <c r="H200" s="955"/>
      <c r="I200" s="955"/>
    </row>
    <row r="201" spans="1:9" ht="9" hidden="1" customHeight="1" thickBot="1" x14ac:dyDescent="0.3">
      <c r="A201" s="1382"/>
      <c r="B201" s="9" t="s">
        <v>8</v>
      </c>
      <c r="C201" s="9" t="s">
        <v>9</v>
      </c>
      <c r="D201" s="9" t="s">
        <v>9</v>
      </c>
      <c r="E201" s="9" t="s">
        <v>9</v>
      </c>
      <c r="F201" s="955"/>
      <c r="G201" s="955"/>
      <c r="H201" s="955"/>
      <c r="I201" s="955"/>
    </row>
    <row r="202" spans="1:9" ht="26.25" hidden="1" customHeight="1" thickBot="1" x14ac:dyDescent="0.3">
      <c r="A202" s="7" t="s">
        <v>33</v>
      </c>
      <c r="B202" s="1423"/>
      <c r="C202" s="1418"/>
      <c r="D202" s="1418"/>
      <c r="E202" s="1419"/>
      <c r="F202" s="954"/>
      <c r="G202" s="954"/>
      <c r="H202" s="954"/>
      <c r="I202" s="954"/>
    </row>
    <row r="203" spans="1:9" ht="24.75" hidden="1" customHeight="1" thickBot="1" x14ac:dyDescent="0.3">
      <c r="A203" s="5" t="s">
        <v>15</v>
      </c>
      <c r="B203" s="1411"/>
      <c r="C203" s="1412"/>
      <c r="D203" s="1412"/>
      <c r="E203" s="1413"/>
      <c r="F203" s="950"/>
      <c r="G203" s="950"/>
      <c r="H203" s="950"/>
      <c r="I203" s="950"/>
    </row>
    <row r="204" spans="1:9" ht="15.75" hidden="1" customHeight="1" thickBot="1" x14ac:dyDescent="0.3">
      <c r="A204" s="5" t="s">
        <v>16</v>
      </c>
      <c r="B204" s="1406" t="s">
        <v>1336</v>
      </c>
      <c r="C204" s="1407"/>
      <c r="D204" s="1407"/>
      <c r="E204" s="1408"/>
      <c r="F204" s="954"/>
      <c r="G204" s="954"/>
      <c r="H204" s="954"/>
      <c r="I204" s="954"/>
    </row>
    <row r="205" spans="1:9" ht="12.75" hidden="1" customHeight="1" x14ac:dyDescent="0.25">
      <c r="A205" s="1381"/>
      <c r="B205" s="8">
        <v>2018</v>
      </c>
      <c r="C205" s="8">
        <v>2019</v>
      </c>
      <c r="D205" s="8">
        <v>2020</v>
      </c>
      <c r="E205" s="8">
        <v>2021</v>
      </c>
      <c r="F205" s="955"/>
      <c r="G205" s="955"/>
      <c r="H205" s="955"/>
      <c r="I205" s="955"/>
    </row>
    <row r="206" spans="1:9" ht="9" hidden="1" customHeight="1" thickBot="1" x14ac:dyDescent="0.3">
      <c r="A206" s="1382"/>
      <c r="B206" s="9" t="s">
        <v>8</v>
      </c>
      <c r="C206" s="9" t="s">
        <v>9</v>
      </c>
      <c r="D206" s="9" t="s">
        <v>9</v>
      </c>
      <c r="E206" s="9" t="s">
        <v>9</v>
      </c>
      <c r="F206" s="955"/>
      <c r="G206" s="955"/>
      <c r="H206" s="955"/>
      <c r="I206" s="955"/>
    </row>
    <row r="207" spans="1:9" ht="15.75" hidden="1" customHeight="1" thickBot="1" x14ac:dyDescent="0.3">
      <c r="A207" s="5" t="s">
        <v>17</v>
      </c>
      <c r="B207" s="10"/>
      <c r="C207" s="10"/>
      <c r="D207" s="10"/>
      <c r="E207" s="10">
        <v>0</v>
      </c>
      <c r="F207" s="956"/>
      <c r="G207" s="956"/>
      <c r="H207" s="956"/>
      <c r="I207" s="956"/>
    </row>
    <row r="208" spans="1:9" ht="15.75" hidden="1" customHeight="1" thickBot="1" x14ac:dyDescent="0.3">
      <c r="A208" s="5" t="s">
        <v>18</v>
      </c>
      <c r="B208" s="10"/>
      <c r="C208" s="10"/>
      <c r="D208" s="10"/>
      <c r="E208" s="10">
        <v>0</v>
      </c>
      <c r="F208" s="956"/>
      <c r="G208" s="956"/>
      <c r="H208" s="956"/>
      <c r="I208" s="956"/>
    </row>
    <row r="209" spans="1:9" ht="15.75" hidden="1" customHeight="1" thickBot="1" x14ac:dyDescent="0.3">
      <c r="A209" s="5" t="s">
        <v>19</v>
      </c>
      <c r="B209" s="10" t="e">
        <f>B208/B207</f>
        <v>#DIV/0!</v>
      </c>
      <c r="C209" s="10" t="e">
        <f t="shared" ref="C209:E209" si="27">C208/C207</f>
        <v>#DIV/0!</v>
      </c>
      <c r="D209" s="10" t="e">
        <f t="shared" si="27"/>
        <v>#DIV/0!</v>
      </c>
      <c r="E209" s="10" t="e">
        <f t="shared" si="27"/>
        <v>#DIV/0!</v>
      </c>
      <c r="F209" s="956"/>
      <c r="G209" s="956"/>
      <c r="H209" s="956"/>
      <c r="I209" s="956"/>
    </row>
    <row r="210" spans="1:9" ht="15.75" hidden="1" customHeight="1" thickBot="1" x14ac:dyDescent="0.3">
      <c r="A210" s="5" t="s">
        <v>20</v>
      </c>
      <c r="B210" s="407"/>
      <c r="C210" s="11" t="e">
        <f>C207/B207-1</f>
        <v>#DIV/0!</v>
      </c>
      <c r="D210" s="11" t="e">
        <f t="shared" ref="D210:E212" si="28">D207/C207-1</f>
        <v>#DIV/0!</v>
      </c>
      <c r="E210" s="11" t="e">
        <f t="shared" si="28"/>
        <v>#DIV/0!</v>
      </c>
      <c r="F210" s="957"/>
      <c r="G210" s="957"/>
      <c r="H210" s="957"/>
      <c r="I210" s="957"/>
    </row>
    <row r="211" spans="1:9" ht="15.75" hidden="1" customHeight="1" thickBot="1" x14ac:dyDescent="0.3">
      <c r="A211" s="5" t="s">
        <v>22</v>
      </c>
      <c r="B211" s="407"/>
      <c r="C211" s="11" t="e">
        <f>C208/B208-1</f>
        <v>#DIV/0!</v>
      </c>
      <c r="D211" s="11" t="e">
        <f t="shared" si="28"/>
        <v>#DIV/0!</v>
      </c>
      <c r="E211" s="11" t="e">
        <f t="shared" si="28"/>
        <v>#DIV/0!</v>
      </c>
      <c r="F211" s="957"/>
      <c r="G211" s="957"/>
      <c r="H211" s="957"/>
      <c r="I211" s="957"/>
    </row>
    <row r="212" spans="1:9" ht="15.75" hidden="1" customHeight="1" thickBot="1" x14ac:dyDescent="0.3">
      <c r="A212" s="5" t="s">
        <v>23</v>
      </c>
      <c r="B212" s="407"/>
      <c r="C212" s="11" t="e">
        <f>C209/B209-1</f>
        <v>#DIV/0!</v>
      </c>
      <c r="D212" s="11" t="e">
        <f t="shared" si="28"/>
        <v>#DIV/0!</v>
      </c>
      <c r="E212" s="11" t="e">
        <f t="shared" si="28"/>
        <v>#DIV/0!</v>
      </c>
      <c r="F212" s="957"/>
      <c r="G212" s="957"/>
      <c r="H212" s="957"/>
      <c r="I212" s="957"/>
    </row>
    <row r="213" spans="1:9" ht="12.75" hidden="1" customHeight="1" x14ac:dyDescent="0.25">
      <c r="A213" s="1381"/>
      <c r="B213" s="8">
        <v>2018</v>
      </c>
      <c r="C213" s="8">
        <v>2019</v>
      </c>
      <c r="D213" s="8">
        <v>2020</v>
      </c>
      <c r="E213" s="8">
        <v>2021</v>
      </c>
      <c r="F213" s="955"/>
      <c r="G213" s="955"/>
      <c r="H213" s="955"/>
      <c r="I213" s="955"/>
    </row>
    <row r="214" spans="1:9" ht="9" hidden="1" customHeight="1" thickBot="1" x14ac:dyDescent="0.3">
      <c r="A214" s="1382"/>
      <c r="B214" s="9" t="s">
        <v>8</v>
      </c>
      <c r="C214" s="9" t="s">
        <v>9</v>
      </c>
      <c r="D214" s="9" t="s">
        <v>9</v>
      </c>
      <c r="E214" s="9" t="s">
        <v>9</v>
      </c>
      <c r="F214" s="955"/>
      <c r="G214" s="955"/>
      <c r="H214" s="955"/>
      <c r="I214" s="955"/>
    </row>
    <row r="215" spans="1:9" ht="15.75" hidden="1" customHeight="1" thickBot="1" x14ac:dyDescent="0.3">
      <c r="A215" s="1378" t="s">
        <v>227</v>
      </c>
      <c r="B215" s="1379"/>
      <c r="C215" s="1379"/>
      <c r="D215" s="1379"/>
      <c r="E215" s="1380"/>
      <c r="F215" s="955"/>
      <c r="G215" s="955"/>
      <c r="H215" s="955"/>
      <c r="I215" s="955"/>
    </row>
    <row r="216" spans="1:9" ht="12.75" hidden="1" customHeight="1" x14ac:dyDescent="0.25">
      <c r="A216" s="1381"/>
      <c r="B216" s="8">
        <v>2018</v>
      </c>
      <c r="C216" s="8">
        <v>2019</v>
      </c>
      <c r="D216" s="8">
        <v>2020</v>
      </c>
      <c r="E216" s="8">
        <v>2021</v>
      </c>
      <c r="F216" s="955"/>
      <c r="G216" s="955"/>
      <c r="H216" s="955"/>
      <c r="I216" s="955"/>
    </row>
    <row r="217" spans="1:9" ht="9" hidden="1" customHeight="1" thickBot="1" x14ac:dyDescent="0.3">
      <c r="A217" s="1382"/>
      <c r="B217" s="9" t="s">
        <v>8</v>
      </c>
      <c r="C217" s="9" t="s">
        <v>9</v>
      </c>
      <c r="D217" s="9" t="s">
        <v>9</v>
      </c>
      <c r="E217" s="9" t="s">
        <v>9</v>
      </c>
      <c r="F217" s="955"/>
      <c r="G217" s="955"/>
      <c r="H217" s="955"/>
      <c r="I217" s="955"/>
    </row>
    <row r="218" spans="1:9" ht="15.75" hidden="1" customHeight="1" thickBot="1" x14ac:dyDescent="0.3">
      <c r="A218" s="13" t="s">
        <v>24</v>
      </c>
      <c r="B218" s="14"/>
      <c r="C218" s="14"/>
      <c r="D218" s="14"/>
      <c r="E218" s="14"/>
      <c r="F218" s="154"/>
      <c r="G218" s="154"/>
      <c r="H218" s="154"/>
      <c r="I218" s="154"/>
    </row>
    <row r="219" spans="1:9" ht="24.75" hidden="1" customHeight="1" thickBot="1" x14ac:dyDescent="0.3">
      <c r="A219" s="26" t="s">
        <v>1307</v>
      </c>
      <c r="B219" s="15"/>
      <c r="C219" s="27"/>
      <c r="D219" s="27"/>
      <c r="E219" s="27"/>
      <c r="F219" s="958"/>
      <c r="G219" s="958"/>
      <c r="H219" s="958"/>
      <c r="I219" s="958"/>
    </row>
    <row r="220" spans="1:9" ht="24.75" hidden="1" customHeight="1" thickBot="1" x14ac:dyDescent="0.3">
      <c r="A220" s="26" t="s">
        <v>1322</v>
      </c>
      <c r="B220" s="15"/>
      <c r="C220" s="27"/>
      <c r="D220" s="27"/>
      <c r="E220" s="27"/>
      <c r="F220" s="958"/>
      <c r="G220" s="958"/>
      <c r="H220" s="958"/>
      <c r="I220" s="958"/>
    </row>
    <row r="221" spans="1:9" ht="24.75" hidden="1" customHeight="1" thickBot="1" x14ac:dyDescent="0.3">
      <c r="A221" s="13" t="s">
        <v>25</v>
      </c>
      <c r="B221" s="14"/>
      <c r="C221" s="14"/>
      <c r="D221" s="14"/>
      <c r="E221" s="14"/>
      <c r="F221" s="154"/>
      <c r="G221" s="154"/>
      <c r="H221" s="154"/>
      <c r="I221" s="154"/>
    </row>
    <row r="222" spans="1:9" ht="36.75" hidden="1" customHeight="1" thickBot="1" x14ac:dyDescent="0.3">
      <c r="A222" s="26" t="s">
        <v>1309</v>
      </c>
      <c r="B222" s="15"/>
      <c r="C222" s="14"/>
      <c r="D222" s="14"/>
      <c r="E222" s="14"/>
      <c r="F222" s="154"/>
      <c r="G222" s="154"/>
      <c r="H222" s="154"/>
      <c r="I222" s="154"/>
    </row>
    <row r="223" spans="1:9" ht="36.75" hidden="1" customHeight="1" thickBot="1" x14ac:dyDescent="0.3">
      <c r="A223" s="26" t="s">
        <v>1323</v>
      </c>
      <c r="B223" s="15"/>
      <c r="C223" s="14"/>
      <c r="D223" s="14"/>
      <c r="E223" s="14"/>
      <c r="F223" s="154"/>
      <c r="G223" s="154"/>
      <c r="H223" s="154"/>
      <c r="I223" s="154"/>
    </row>
    <row r="224" spans="1:9" ht="15.75" hidden="1" customHeight="1" thickBot="1" x14ac:dyDescent="0.3">
      <c r="A224" s="13" t="s">
        <v>26</v>
      </c>
      <c r="B224" s="15"/>
      <c r="C224" s="14"/>
      <c r="D224" s="14"/>
      <c r="E224" s="14"/>
      <c r="F224" s="154"/>
      <c r="G224" s="154"/>
      <c r="H224" s="154"/>
      <c r="I224" s="154"/>
    </row>
    <row r="225" spans="1:9" ht="36.75" hidden="1" customHeight="1" thickBot="1" x14ac:dyDescent="0.3">
      <c r="A225" s="26" t="s">
        <v>1311</v>
      </c>
      <c r="B225" s="15"/>
      <c r="C225" s="14"/>
      <c r="D225" s="14"/>
      <c r="E225" s="14"/>
      <c r="F225" s="154"/>
      <c r="G225" s="154"/>
      <c r="H225" s="154"/>
      <c r="I225" s="154"/>
    </row>
    <row r="226" spans="1:9" ht="36.75" hidden="1" customHeight="1" thickBot="1" x14ac:dyDescent="0.3">
      <c r="A226" s="26" t="s">
        <v>1324</v>
      </c>
      <c r="B226" s="15"/>
      <c r="C226" s="14"/>
      <c r="D226" s="14"/>
      <c r="E226" s="14"/>
      <c r="F226" s="154"/>
      <c r="G226" s="154"/>
      <c r="H226" s="154"/>
      <c r="I226" s="154"/>
    </row>
    <row r="227" spans="1:9" ht="15.75" hidden="1" customHeight="1" thickBot="1" x14ac:dyDescent="0.3">
      <c r="A227" s="13" t="s">
        <v>27</v>
      </c>
      <c r="B227" s="15"/>
      <c r="C227" s="14"/>
      <c r="D227" s="14"/>
      <c r="E227" s="14"/>
      <c r="F227" s="154"/>
      <c r="G227" s="154"/>
      <c r="H227" s="154"/>
      <c r="I227" s="154"/>
    </row>
    <row r="228" spans="1:9" ht="24.75" hidden="1" customHeight="1" thickBot="1" x14ac:dyDescent="0.3">
      <c r="A228" s="26" t="s">
        <v>1313</v>
      </c>
      <c r="B228" s="15"/>
      <c r="C228" s="14"/>
      <c r="D228" s="14"/>
      <c r="E228" s="14"/>
      <c r="F228" s="154"/>
      <c r="G228" s="154"/>
      <c r="H228" s="154"/>
      <c r="I228" s="154"/>
    </row>
    <row r="229" spans="1:9" ht="24.75" hidden="1" customHeight="1" thickBot="1" x14ac:dyDescent="0.3">
      <c r="A229" s="26" t="s">
        <v>1325</v>
      </c>
      <c r="B229" s="15"/>
      <c r="C229" s="14"/>
      <c r="D229" s="14"/>
      <c r="E229" s="14"/>
      <c r="F229" s="154"/>
      <c r="G229" s="154"/>
      <c r="H229" s="154"/>
      <c r="I229" s="154"/>
    </row>
    <row r="230" spans="1:9" ht="15.75" hidden="1" customHeight="1" thickBot="1" x14ac:dyDescent="0.3">
      <c r="A230" s="13" t="s">
        <v>28</v>
      </c>
      <c r="B230" s="15"/>
      <c r="C230" s="14"/>
      <c r="D230" s="14"/>
      <c r="E230" s="14"/>
      <c r="F230" s="154"/>
      <c r="G230" s="154"/>
      <c r="H230" s="154"/>
      <c r="I230" s="154"/>
    </row>
    <row r="231" spans="1:9" ht="36.75" hidden="1" customHeight="1" thickBot="1" x14ac:dyDescent="0.3">
      <c r="A231" s="26" t="s">
        <v>1315</v>
      </c>
      <c r="B231" s="15"/>
      <c r="C231" s="14"/>
      <c r="D231" s="14"/>
      <c r="E231" s="14"/>
      <c r="F231" s="154"/>
      <c r="G231" s="154"/>
      <c r="H231" s="154"/>
      <c r="I231" s="154"/>
    </row>
    <row r="232" spans="1:9" ht="36.75" hidden="1" customHeight="1" thickBot="1" x14ac:dyDescent="0.3">
      <c r="A232" s="26" t="s">
        <v>1326</v>
      </c>
      <c r="B232" s="15"/>
      <c r="C232" s="14"/>
      <c r="D232" s="14"/>
      <c r="E232" s="14"/>
      <c r="F232" s="154"/>
      <c r="G232" s="154"/>
      <c r="H232" s="154"/>
      <c r="I232" s="154"/>
    </row>
    <row r="233" spans="1:9" ht="15.75" hidden="1" customHeight="1" thickBot="1" x14ac:dyDescent="0.3">
      <c r="A233" s="13" t="s">
        <v>29</v>
      </c>
      <c r="B233" s="15"/>
      <c r="C233" s="14"/>
      <c r="D233" s="14"/>
      <c r="E233" s="14"/>
      <c r="F233" s="154"/>
      <c r="G233" s="154"/>
      <c r="H233" s="154"/>
      <c r="I233" s="154"/>
    </row>
    <row r="234" spans="1:9" ht="36.75" hidden="1" customHeight="1" thickBot="1" x14ac:dyDescent="0.3">
      <c r="A234" s="26" t="s">
        <v>1317</v>
      </c>
      <c r="B234" s="15"/>
      <c r="C234" s="14"/>
      <c r="D234" s="14"/>
      <c r="E234" s="14"/>
      <c r="F234" s="154"/>
      <c r="G234" s="154"/>
      <c r="H234" s="154"/>
      <c r="I234" s="154"/>
    </row>
    <row r="235" spans="1:9" ht="24.75" hidden="1" customHeight="1" thickBot="1" x14ac:dyDescent="0.3">
      <c r="A235" s="26" t="s">
        <v>1327</v>
      </c>
      <c r="B235" s="15"/>
      <c r="C235" s="14"/>
      <c r="D235" s="14"/>
      <c r="E235" s="14"/>
      <c r="F235" s="154"/>
      <c r="G235" s="154"/>
      <c r="H235" s="154"/>
      <c r="I235" s="154"/>
    </row>
    <row r="236" spans="1:9" ht="24.75" hidden="1" customHeight="1" thickBot="1" x14ac:dyDescent="0.3">
      <c r="A236" s="13" t="s">
        <v>30</v>
      </c>
      <c r="B236" s="15"/>
      <c r="C236" s="14"/>
      <c r="D236" s="14"/>
      <c r="E236" s="14"/>
      <c r="F236" s="154"/>
      <c r="G236" s="154"/>
      <c r="H236" s="154"/>
      <c r="I236" s="154"/>
    </row>
    <row r="237" spans="1:9" ht="36.75" hidden="1" customHeight="1" thickBot="1" x14ac:dyDescent="0.3">
      <c r="A237" s="26" t="s">
        <v>1319</v>
      </c>
      <c r="B237" s="15"/>
      <c r="C237" s="14"/>
      <c r="D237" s="14"/>
      <c r="E237" s="14"/>
      <c r="F237" s="154"/>
      <c r="G237" s="154"/>
      <c r="H237" s="154"/>
      <c r="I237" s="154"/>
    </row>
    <row r="238" spans="1:9" ht="36.75" hidden="1" customHeight="1" thickBot="1" x14ac:dyDescent="0.3">
      <c r="A238" s="26" t="s">
        <v>1328</v>
      </c>
      <c r="B238" s="15"/>
      <c r="C238" s="14"/>
      <c r="D238" s="14"/>
      <c r="E238" s="14"/>
      <c r="F238" s="154"/>
      <c r="G238" s="154"/>
      <c r="H238" s="154"/>
      <c r="I238" s="154"/>
    </row>
    <row r="239" spans="1:9" ht="24.75" hidden="1" customHeight="1" thickBot="1" x14ac:dyDescent="0.3">
      <c r="A239" s="961" t="s">
        <v>1337</v>
      </c>
      <c r="B239" s="36">
        <f>B236+B233+B230+B227+B224+B221+B218</f>
        <v>0</v>
      </c>
      <c r="C239" s="36">
        <f t="shared" ref="C239:E239" si="29">C236+C233+C230+C227+C224+C221+C218</f>
        <v>0</v>
      </c>
      <c r="D239" s="36">
        <f t="shared" si="29"/>
        <v>0</v>
      </c>
      <c r="E239" s="36">
        <f t="shared" si="29"/>
        <v>0</v>
      </c>
      <c r="F239" s="628"/>
      <c r="G239" s="628"/>
      <c r="H239" s="628"/>
      <c r="I239" s="628"/>
    </row>
    <row r="240" spans="1:9" ht="15" hidden="1" customHeight="1" x14ac:dyDescent="0.25">
      <c r="A240" s="1436" t="s">
        <v>1338</v>
      </c>
      <c r="B240" s="1440" t="s">
        <v>21</v>
      </c>
      <c r="C240" s="1440"/>
      <c r="D240" s="1440"/>
      <c r="E240" s="1441"/>
      <c r="F240" s="954"/>
      <c r="G240" s="954"/>
      <c r="H240" s="954"/>
      <c r="I240" s="954"/>
    </row>
    <row r="241" spans="1:9" ht="15" hidden="1" customHeight="1" x14ac:dyDescent="0.25">
      <c r="A241" s="1437"/>
      <c r="B241" s="1443"/>
      <c r="C241" s="1443"/>
      <c r="D241" s="1443"/>
      <c r="E241" s="1444"/>
      <c r="F241" s="954"/>
      <c r="G241" s="954"/>
      <c r="H241" s="954"/>
      <c r="I241" s="954"/>
    </row>
    <row r="242" spans="1:9" ht="15.75" hidden="1" customHeight="1" thickBot="1" x14ac:dyDescent="0.3">
      <c r="A242" s="1438"/>
      <c r="B242" s="1446"/>
      <c r="C242" s="1446"/>
      <c r="D242" s="1446"/>
      <c r="E242" s="1447"/>
      <c r="F242" s="954"/>
      <c r="G242" s="954"/>
      <c r="H242" s="954"/>
      <c r="I242" s="954"/>
    </row>
    <row r="243" spans="1:9" ht="15.75" hidden="1" customHeight="1" thickBot="1" x14ac:dyDescent="0.3">
      <c r="A243" s="17" t="s">
        <v>32</v>
      </c>
      <c r="B243" s="18">
        <f>IF(B239-B208=0,0,"Error")</f>
        <v>0</v>
      </c>
      <c r="C243" s="18">
        <f>IF(C239-C208=0,0,"Error")</f>
        <v>0</v>
      </c>
      <c r="D243" s="18">
        <f>IF(D239-D208=0,0,"Error")</f>
        <v>0</v>
      </c>
      <c r="E243" s="18">
        <f>IF(E239-E208=0,0,"Error")</f>
        <v>0</v>
      </c>
      <c r="F243" s="628"/>
      <c r="G243" s="628"/>
      <c r="H243" s="628"/>
      <c r="I243" s="628"/>
    </row>
    <row r="244" spans="1:9" ht="15.75" hidden="1" customHeight="1" thickBot="1" x14ac:dyDescent="0.3">
      <c r="A244" s="37" t="s">
        <v>1321</v>
      </c>
      <c r="B244" s="1423" t="s">
        <v>62</v>
      </c>
      <c r="C244" s="1418"/>
      <c r="D244" s="1418"/>
      <c r="E244" s="1419"/>
      <c r="F244" s="954"/>
      <c r="G244" s="954"/>
      <c r="H244" s="954"/>
      <c r="I244" s="954"/>
    </row>
    <row r="245" spans="1:9" ht="15.75" hidden="1" customHeight="1" thickBot="1" x14ac:dyDescent="0.3">
      <c r="A245" s="5" t="s">
        <v>15</v>
      </c>
      <c r="B245" s="1411" t="s">
        <v>62</v>
      </c>
      <c r="C245" s="1412"/>
      <c r="D245" s="1412"/>
      <c r="E245" s="1413"/>
      <c r="F245" s="950"/>
      <c r="G245" s="950"/>
      <c r="H245" s="950"/>
      <c r="I245" s="950"/>
    </row>
    <row r="246" spans="1:9" ht="15.75" hidden="1" customHeight="1" thickBot="1" x14ac:dyDescent="0.3">
      <c r="A246" s="5" t="s">
        <v>16</v>
      </c>
      <c r="B246" s="1406" t="s">
        <v>62</v>
      </c>
      <c r="C246" s="1407"/>
      <c r="D246" s="1407"/>
      <c r="E246" s="1408"/>
      <c r="F246" s="954"/>
      <c r="G246" s="954"/>
      <c r="H246" s="954"/>
      <c r="I246" s="954"/>
    </row>
    <row r="247" spans="1:9" ht="12.75" hidden="1" customHeight="1" x14ac:dyDescent="0.25">
      <c r="A247" s="1381"/>
      <c r="B247" s="8">
        <v>2018</v>
      </c>
      <c r="C247" s="8">
        <v>2019</v>
      </c>
      <c r="D247" s="8">
        <v>2020</v>
      </c>
      <c r="E247" s="8">
        <v>2021</v>
      </c>
      <c r="F247" s="955"/>
      <c r="G247" s="955"/>
      <c r="H247" s="955"/>
      <c r="I247" s="955"/>
    </row>
    <row r="248" spans="1:9" ht="9" hidden="1" customHeight="1" thickBot="1" x14ac:dyDescent="0.3">
      <c r="A248" s="1382"/>
      <c r="B248" s="9" t="s">
        <v>8</v>
      </c>
      <c r="C248" s="9" t="s">
        <v>9</v>
      </c>
      <c r="D248" s="9" t="s">
        <v>9</v>
      </c>
      <c r="E248" s="9" t="s">
        <v>9</v>
      </c>
      <c r="F248" s="955"/>
      <c r="G248" s="955"/>
      <c r="H248" s="955"/>
      <c r="I248" s="955"/>
    </row>
    <row r="249" spans="1:9" ht="15.75" hidden="1" customHeight="1" thickBot="1" x14ac:dyDescent="0.3">
      <c r="A249" s="5" t="s">
        <v>17</v>
      </c>
      <c r="B249" s="10"/>
      <c r="C249" s="10"/>
      <c r="D249" s="10"/>
      <c r="E249" s="10"/>
      <c r="F249" s="956"/>
      <c r="G249" s="956"/>
      <c r="H249" s="956"/>
      <c r="I249" s="956"/>
    </row>
    <row r="250" spans="1:9" ht="15.75" hidden="1" customHeight="1" thickBot="1" x14ac:dyDescent="0.3">
      <c r="A250" s="5" t="s">
        <v>18</v>
      </c>
      <c r="B250" s="10"/>
      <c r="C250" s="10"/>
      <c r="D250" s="10"/>
      <c r="E250" s="10"/>
      <c r="F250" s="956"/>
      <c r="G250" s="956"/>
      <c r="H250" s="956"/>
      <c r="I250" s="956"/>
    </row>
    <row r="251" spans="1:9" ht="15.75" hidden="1" customHeight="1" thickBot="1" x14ac:dyDescent="0.3">
      <c r="A251" s="5" t="s">
        <v>19</v>
      </c>
      <c r="B251" s="10" t="e">
        <f>B250/B249</f>
        <v>#DIV/0!</v>
      </c>
      <c r="C251" s="10" t="e">
        <f t="shared" ref="C251:E251" si="30">C250/C249</f>
        <v>#DIV/0!</v>
      </c>
      <c r="D251" s="10" t="e">
        <f t="shared" si="30"/>
        <v>#DIV/0!</v>
      </c>
      <c r="E251" s="10" t="e">
        <f t="shared" si="30"/>
        <v>#DIV/0!</v>
      </c>
      <c r="F251" s="956"/>
      <c r="G251" s="956"/>
      <c r="H251" s="956"/>
      <c r="I251" s="956"/>
    </row>
    <row r="252" spans="1:9" ht="15.75" hidden="1" customHeight="1" thickBot="1" x14ac:dyDescent="0.3">
      <c r="A252" s="5" t="s">
        <v>20</v>
      </c>
      <c r="B252" s="407"/>
      <c r="C252" s="11" t="e">
        <f>C249/B249-1</f>
        <v>#DIV/0!</v>
      </c>
      <c r="D252" s="11" t="e">
        <f t="shared" ref="D252:E254" si="31">D249/C249-1</f>
        <v>#DIV/0!</v>
      </c>
      <c r="E252" s="11" t="e">
        <f t="shared" si="31"/>
        <v>#DIV/0!</v>
      </c>
      <c r="F252" s="957"/>
      <c r="G252" s="957"/>
      <c r="H252" s="957"/>
      <c r="I252" s="957"/>
    </row>
    <row r="253" spans="1:9" ht="15.75" hidden="1" customHeight="1" thickBot="1" x14ac:dyDescent="0.3">
      <c r="A253" s="5" t="s">
        <v>22</v>
      </c>
      <c r="B253" s="407"/>
      <c r="C253" s="11" t="e">
        <f>C250/B250-1</f>
        <v>#DIV/0!</v>
      </c>
      <c r="D253" s="11" t="e">
        <f t="shared" si="31"/>
        <v>#DIV/0!</v>
      </c>
      <c r="E253" s="11" t="e">
        <f t="shared" si="31"/>
        <v>#DIV/0!</v>
      </c>
      <c r="F253" s="957"/>
      <c r="G253" s="957"/>
      <c r="H253" s="957"/>
      <c r="I253" s="957"/>
    </row>
    <row r="254" spans="1:9" ht="15.75" hidden="1" customHeight="1" thickBot="1" x14ac:dyDescent="0.3">
      <c r="A254" s="5" t="s">
        <v>23</v>
      </c>
      <c r="B254" s="407"/>
      <c r="C254" s="11" t="e">
        <f>C251/B251-1</f>
        <v>#DIV/0!</v>
      </c>
      <c r="D254" s="11" t="e">
        <f t="shared" si="31"/>
        <v>#DIV/0!</v>
      </c>
      <c r="E254" s="11" t="e">
        <f t="shared" si="31"/>
        <v>#DIV/0!</v>
      </c>
      <c r="F254" s="957"/>
      <c r="G254" s="957"/>
      <c r="H254" s="957"/>
      <c r="I254" s="957"/>
    </row>
    <row r="255" spans="1:9" ht="15.75" hidden="1" customHeight="1" thickBot="1" x14ac:dyDescent="0.3">
      <c r="A255" s="1378" t="s">
        <v>166</v>
      </c>
      <c r="B255" s="1379"/>
      <c r="C255" s="1379"/>
      <c r="D255" s="1379"/>
      <c r="E255" s="1380"/>
      <c r="F255" s="955"/>
      <c r="G255" s="955"/>
      <c r="H255" s="955"/>
      <c r="I255" s="955"/>
    </row>
    <row r="256" spans="1:9" ht="12.75" hidden="1" customHeight="1" x14ac:dyDescent="0.25">
      <c r="A256" s="1381"/>
      <c r="B256" s="8">
        <v>2018</v>
      </c>
      <c r="C256" s="8">
        <v>2019</v>
      </c>
      <c r="D256" s="8">
        <v>2020</v>
      </c>
      <c r="E256" s="8">
        <v>2021</v>
      </c>
      <c r="F256" s="955"/>
      <c r="G256" s="955"/>
      <c r="H256" s="955"/>
      <c r="I256" s="955"/>
    </row>
    <row r="257" spans="1:9" ht="9" hidden="1" customHeight="1" thickBot="1" x14ac:dyDescent="0.3">
      <c r="A257" s="1382"/>
      <c r="B257" s="9" t="s">
        <v>8</v>
      </c>
      <c r="C257" s="9" t="s">
        <v>9</v>
      </c>
      <c r="D257" s="9" t="s">
        <v>9</v>
      </c>
      <c r="E257" s="9" t="s">
        <v>9</v>
      </c>
      <c r="F257" s="955"/>
      <c r="G257" s="955"/>
      <c r="H257" s="955"/>
      <c r="I257" s="955"/>
    </row>
    <row r="258" spans="1:9" ht="15.75" hidden="1" customHeight="1" thickBot="1" x14ac:dyDescent="0.3">
      <c r="A258" s="13" t="s">
        <v>24</v>
      </c>
      <c r="B258" s="14"/>
      <c r="C258" s="14"/>
      <c r="D258" s="14"/>
      <c r="E258" s="14"/>
      <c r="F258" s="154"/>
      <c r="G258" s="154"/>
      <c r="H258" s="154"/>
      <c r="I258" s="154"/>
    </row>
    <row r="259" spans="1:9" ht="24.75" hidden="1" customHeight="1" thickBot="1" x14ac:dyDescent="0.3">
      <c r="A259" s="26" t="s">
        <v>1307</v>
      </c>
      <c r="B259" s="15"/>
      <c r="C259" s="27"/>
      <c r="D259" s="27"/>
      <c r="E259" s="27"/>
      <c r="F259" s="958"/>
      <c r="G259" s="958"/>
      <c r="H259" s="958"/>
      <c r="I259" s="958"/>
    </row>
    <row r="260" spans="1:9" ht="24.75" hidden="1" customHeight="1" thickBot="1" x14ac:dyDescent="0.3">
      <c r="A260" s="26" t="s">
        <v>1322</v>
      </c>
      <c r="B260" s="15"/>
      <c r="C260" s="27"/>
      <c r="D260" s="27"/>
      <c r="E260" s="27"/>
      <c r="F260" s="958"/>
      <c r="G260" s="958"/>
      <c r="H260" s="958"/>
      <c r="I260" s="958"/>
    </row>
    <row r="261" spans="1:9" ht="24.75" hidden="1" customHeight="1" thickBot="1" x14ac:dyDescent="0.3">
      <c r="A261" s="13" t="s">
        <v>25</v>
      </c>
      <c r="B261" s="14"/>
      <c r="C261" s="14"/>
      <c r="D261" s="14"/>
      <c r="E261" s="14"/>
      <c r="F261" s="154"/>
      <c r="G261" s="154"/>
      <c r="H261" s="154"/>
      <c r="I261" s="154"/>
    </row>
    <row r="262" spans="1:9" ht="36.75" hidden="1" customHeight="1" thickBot="1" x14ac:dyDescent="0.3">
      <c r="A262" s="26" t="s">
        <v>1309</v>
      </c>
      <c r="B262" s="15"/>
      <c r="C262" s="14"/>
      <c r="D262" s="14"/>
      <c r="E262" s="14"/>
      <c r="F262" s="154"/>
      <c r="G262" s="154"/>
      <c r="H262" s="154"/>
      <c r="I262" s="154"/>
    </row>
    <row r="263" spans="1:9" ht="36.75" hidden="1" customHeight="1" thickBot="1" x14ac:dyDescent="0.3">
      <c r="A263" s="26" t="s">
        <v>1323</v>
      </c>
      <c r="B263" s="15"/>
      <c r="C263" s="14"/>
      <c r="D263" s="14"/>
      <c r="E263" s="14"/>
      <c r="F263" s="154"/>
      <c r="G263" s="154"/>
      <c r="H263" s="154"/>
      <c r="I263" s="154"/>
    </row>
    <row r="264" spans="1:9" ht="15.75" hidden="1" customHeight="1" thickBot="1" x14ac:dyDescent="0.3">
      <c r="A264" s="13" t="s">
        <v>26</v>
      </c>
      <c r="B264" s="15"/>
      <c r="C264" s="14"/>
      <c r="D264" s="14"/>
      <c r="E264" s="14"/>
      <c r="F264" s="154"/>
      <c r="G264" s="154"/>
      <c r="H264" s="154"/>
      <c r="I264" s="154"/>
    </row>
    <row r="265" spans="1:9" ht="36.75" hidden="1" customHeight="1" thickBot="1" x14ac:dyDescent="0.3">
      <c r="A265" s="26" t="s">
        <v>1311</v>
      </c>
      <c r="B265" s="15"/>
      <c r="C265" s="14"/>
      <c r="D265" s="14"/>
      <c r="E265" s="14"/>
      <c r="F265" s="154"/>
      <c r="G265" s="154"/>
      <c r="H265" s="154"/>
      <c r="I265" s="154"/>
    </row>
    <row r="266" spans="1:9" ht="36.75" hidden="1" customHeight="1" thickBot="1" x14ac:dyDescent="0.3">
      <c r="A266" s="26" t="s">
        <v>1324</v>
      </c>
      <c r="B266" s="15"/>
      <c r="C266" s="14"/>
      <c r="D266" s="14"/>
      <c r="E266" s="14"/>
      <c r="F266" s="154"/>
      <c r="G266" s="154"/>
      <c r="H266" s="154"/>
      <c r="I266" s="154"/>
    </row>
    <row r="267" spans="1:9" ht="15.75" hidden="1" customHeight="1" thickBot="1" x14ac:dyDescent="0.3">
      <c r="A267" s="13" t="s">
        <v>27</v>
      </c>
      <c r="B267" s="15"/>
      <c r="C267" s="14"/>
      <c r="D267" s="14"/>
      <c r="E267" s="14"/>
      <c r="F267" s="154"/>
      <c r="G267" s="154"/>
      <c r="H267" s="154"/>
      <c r="I267" s="154"/>
    </row>
    <row r="268" spans="1:9" ht="24.75" hidden="1" customHeight="1" thickBot="1" x14ac:dyDescent="0.3">
      <c r="A268" s="26" t="s">
        <v>1313</v>
      </c>
      <c r="B268" s="15"/>
      <c r="C268" s="14"/>
      <c r="D268" s="14"/>
      <c r="E268" s="14"/>
      <c r="F268" s="154"/>
      <c r="G268" s="154"/>
      <c r="H268" s="154"/>
      <c r="I268" s="154"/>
    </row>
    <row r="269" spans="1:9" ht="24.75" hidden="1" customHeight="1" thickBot="1" x14ac:dyDescent="0.3">
      <c r="A269" s="26" t="s">
        <v>1325</v>
      </c>
      <c r="B269" s="15"/>
      <c r="C269" s="14"/>
      <c r="D269" s="14"/>
      <c r="E269" s="14"/>
      <c r="F269" s="154"/>
      <c r="G269" s="154"/>
      <c r="H269" s="154"/>
      <c r="I269" s="154"/>
    </row>
    <row r="270" spans="1:9" ht="15.75" hidden="1" customHeight="1" thickBot="1" x14ac:dyDescent="0.3">
      <c r="A270" s="13" t="s">
        <v>28</v>
      </c>
      <c r="B270" s="15"/>
      <c r="C270" s="14"/>
      <c r="D270" s="14"/>
      <c r="E270" s="14"/>
      <c r="F270" s="154"/>
      <c r="G270" s="154"/>
      <c r="H270" s="154"/>
      <c r="I270" s="154"/>
    </row>
    <row r="271" spans="1:9" ht="36.75" hidden="1" customHeight="1" thickBot="1" x14ac:dyDescent="0.3">
      <c r="A271" s="26" t="s">
        <v>1315</v>
      </c>
      <c r="B271" s="15"/>
      <c r="C271" s="14"/>
      <c r="D271" s="14"/>
      <c r="E271" s="14"/>
      <c r="F271" s="154"/>
      <c r="G271" s="154"/>
      <c r="H271" s="154"/>
      <c r="I271" s="154"/>
    </row>
    <row r="272" spans="1:9" ht="36.75" hidden="1" customHeight="1" thickBot="1" x14ac:dyDescent="0.3">
      <c r="A272" s="26" t="s">
        <v>1326</v>
      </c>
      <c r="B272" s="15"/>
      <c r="C272" s="14"/>
      <c r="D272" s="14"/>
      <c r="E272" s="14"/>
      <c r="F272" s="154"/>
      <c r="G272" s="154"/>
      <c r="H272" s="154"/>
      <c r="I272" s="154"/>
    </row>
    <row r="273" spans="1:9" ht="15.75" hidden="1" customHeight="1" thickBot="1" x14ac:dyDescent="0.3">
      <c r="A273" s="13" t="s">
        <v>29</v>
      </c>
      <c r="B273" s="15"/>
      <c r="C273" s="14"/>
      <c r="D273" s="14"/>
      <c r="E273" s="14"/>
      <c r="F273" s="154"/>
      <c r="G273" s="154"/>
      <c r="H273" s="154"/>
      <c r="I273" s="154"/>
    </row>
    <row r="274" spans="1:9" ht="36.75" hidden="1" customHeight="1" thickBot="1" x14ac:dyDescent="0.3">
      <c r="A274" s="26" t="s">
        <v>1317</v>
      </c>
      <c r="B274" s="15"/>
      <c r="C274" s="14"/>
      <c r="D274" s="14"/>
      <c r="E274" s="14"/>
      <c r="F274" s="154"/>
      <c r="G274" s="154"/>
      <c r="H274" s="154"/>
      <c r="I274" s="154"/>
    </row>
    <row r="275" spans="1:9" ht="24.75" hidden="1" customHeight="1" thickBot="1" x14ac:dyDescent="0.3">
      <c r="A275" s="26" t="s">
        <v>1327</v>
      </c>
      <c r="B275" s="15"/>
      <c r="C275" s="14"/>
      <c r="D275" s="14"/>
      <c r="E275" s="14"/>
      <c r="F275" s="154"/>
      <c r="G275" s="154"/>
      <c r="H275" s="154"/>
      <c r="I275" s="154"/>
    </row>
    <row r="276" spans="1:9" ht="24.75" hidden="1" customHeight="1" thickBot="1" x14ac:dyDescent="0.3">
      <c r="A276" s="13" t="s">
        <v>30</v>
      </c>
      <c r="B276" s="15"/>
      <c r="C276" s="14"/>
      <c r="D276" s="14"/>
      <c r="E276" s="14"/>
      <c r="F276" s="154"/>
      <c r="G276" s="154"/>
      <c r="H276" s="154"/>
      <c r="I276" s="154"/>
    </row>
    <row r="277" spans="1:9" ht="36.75" hidden="1" customHeight="1" thickBot="1" x14ac:dyDescent="0.3">
      <c r="A277" s="26" t="s">
        <v>1319</v>
      </c>
      <c r="B277" s="15"/>
      <c r="C277" s="14"/>
      <c r="D277" s="14"/>
      <c r="E277" s="14"/>
      <c r="F277" s="154"/>
      <c r="G277" s="154"/>
      <c r="H277" s="154"/>
      <c r="I277" s="154"/>
    </row>
    <row r="278" spans="1:9" ht="36.75" hidden="1" customHeight="1" thickBot="1" x14ac:dyDescent="0.3">
      <c r="A278" s="26" t="s">
        <v>1328</v>
      </c>
      <c r="B278" s="15"/>
      <c r="C278" s="14"/>
      <c r="D278" s="14"/>
      <c r="E278" s="14"/>
      <c r="F278" s="154"/>
      <c r="G278" s="154"/>
      <c r="H278" s="154"/>
      <c r="I278" s="154"/>
    </row>
    <row r="279" spans="1:9" ht="24.75" hidden="1" customHeight="1" thickBot="1" x14ac:dyDescent="0.3">
      <c r="A279" s="961" t="s">
        <v>1337</v>
      </c>
      <c r="B279" s="38">
        <f>B276+B270+B273+B267+B264+B261+B258</f>
        <v>0</v>
      </c>
      <c r="C279" s="38">
        <f t="shared" ref="C279:E279" si="32">C276+C270+C273+C267+C264+C261+C258</f>
        <v>0</v>
      </c>
      <c r="D279" s="38">
        <f t="shared" si="32"/>
        <v>0</v>
      </c>
      <c r="E279" s="38">
        <f t="shared" si="32"/>
        <v>0</v>
      </c>
      <c r="F279" s="962"/>
      <c r="G279" s="962"/>
      <c r="H279" s="962"/>
      <c r="I279" s="962"/>
    </row>
    <row r="280" spans="1:9" ht="15" hidden="1" customHeight="1" x14ac:dyDescent="0.25">
      <c r="A280" s="1436" t="s">
        <v>1329</v>
      </c>
      <c r="B280" s="1440"/>
      <c r="C280" s="1440"/>
      <c r="D280" s="1440"/>
      <c r="E280" s="1441"/>
      <c r="F280" s="954"/>
      <c r="G280" s="954"/>
      <c r="H280" s="954"/>
      <c r="I280" s="954"/>
    </row>
    <row r="281" spans="1:9" ht="15" hidden="1" customHeight="1" x14ac:dyDescent="0.25">
      <c r="A281" s="1437"/>
      <c r="B281" s="1443"/>
      <c r="C281" s="1443"/>
      <c r="D281" s="1443"/>
      <c r="E281" s="1444"/>
      <c r="F281" s="954"/>
      <c r="G281" s="954"/>
      <c r="H281" s="954"/>
      <c r="I281" s="954"/>
    </row>
    <row r="282" spans="1:9" ht="15.75" hidden="1" customHeight="1" thickBot="1" x14ac:dyDescent="0.3">
      <c r="A282" s="1438"/>
      <c r="B282" s="1446"/>
      <c r="C282" s="1446"/>
      <c r="D282" s="1446"/>
      <c r="E282" s="1447"/>
      <c r="F282" s="954"/>
      <c r="G282" s="954"/>
      <c r="H282" s="954"/>
      <c r="I282" s="954"/>
    </row>
    <row r="283" spans="1:9" ht="15.75" hidden="1" customHeight="1" thickBot="1" x14ac:dyDescent="0.3">
      <c r="A283" s="17" t="s">
        <v>32</v>
      </c>
      <c r="B283" s="18">
        <f>IF(B279-B250=0,0,"Error")</f>
        <v>0</v>
      </c>
      <c r="C283" s="18">
        <f>IF(C279-C250=0,0,"Error")</f>
        <v>0</v>
      </c>
      <c r="D283" s="18">
        <f>IF(D279-D250=0,0,"Error")</f>
        <v>0</v>
      </c>
      <c r="E283" s="18">
        <f>IF(E279-E250=0,0,"Error")</f>
        <v>0</v>
      </c>
      <c r="F283" s="628"/>
      <c r="G283" s="628"/>
      <c r="H283" s="628"/>
      <c r="I283" s="628"/>
    </row>
    <row r="284" spans="1:9" ht="15.75" hidden="1" customHeight="1" thickBot="1" x14ac:dyDescent="0.3">
      <c r="A284" s="1322" t="s">
        <v>39</v>
      </c>
      <c r="B284" s="1323"/>
      <c r="C284" s="1323"/>
      <c r="D284" s="1323"/>
      <c r="E284" s="1324"/>
      <c r="F284" s="953"/>
      <c r="G284" s="953"/>
      <c r="H284" s="953"/>
      <c r="I284" s="953"/>
    </row>
    <row r="285" spans="1:9" ht="15.75" hidden="1" customHeight="1" thickBot="1" x14ac:dyDescent="0.3">
      <c r="A285" s="1322" t="s">
        <v>40</v>
      </c>
      <c r="B285" s="1323"/>
      <c r="C285" s="1323"/>
      <c r="D285" s="1323"/>
      <c r="E285" s="1324"/>
      <c r="F285" s="953"/>
      <c r="G285" s="953"/>
      <c r="H285" s="953"/>
      <c r="I285" s="953"/>
    </row>
    <row r="286" spans="1:9" ht="15.75" customHeight="1" thickBot="1" x14ac:dyDescent="0.3">
      <c r="A286" s="19" t="s">
        <v>56</v>
      </c>
      <c r="B286" s="1427" t="s">
        <v>1339</v>
      </c>
      <c r="C286" s="1429"/>
      <c r="D286" s="1429"/>
      <c r="E286" s="1430"/>
      <c r="F286" s="951"/>
      <c r="G286" s="951"/>
      <c r="H286" s="951"/>
      <c r="I286" s="951"/>
    </row>
    <row r="287" spans="1:9" ht="15.75" customHeight="1" thickBot="1" x14ac:dyDescent="0.3">
      <c r="A287" s="7" t="s">
        <v>35</v>
      </c>
      <c r="B287" s="1423" t="s">
        <v>210</v>
      </c>
      <c r="C287" s="1418"/>
      <c r="D287" s="1418"/>
      <c r="E287" s="1419"/>
      <c r="F287" s="954"/>
      <c r="G287" s="954"/>
      <c r="H287" s="954"/>
      <c r="I287" s="954"/>
    </row>
    <row r="288" spans="1:9" ht="33.75" customHeight="1" thickBot="1" x14ac:dyDescent="0.3">
      <c r="A288" s="5" t="s">
        <v>15</v>
      </c>
      <c r="B288" s="1411" t="s">
        <v>1340</v>
      </c>
      <c r="C288" s="1412"/>
      <c r="D288" s="1412"/>
      <c r="E288" s="1413"/>
      <c r="F288" s="950"/>
      <c r="G288" s="950"/>
      <c r="H288" s="950"/>
      <c r="I288" s="950"/>
    </row>
    <row r="289" spans="1:9" ht="15.75" customHeight="1" thickBot="1" x14ac:dyDescent="0.3">
      <c r="A289" s="5" t="s">
        <v>16</v>
      </c>
      <c r="B289" s="1406" t="s">
        <v>733</v>
      </c>
      <c r="C289" s="1407"/>
      <c r="D289" s="1407"/>
      <c r="E289" s="1408"/>
      <c r="F289" s="954"/>
      <c r="G289" s="954"/>
      <c r="H289" s="954"/>
      <c r="I289" s="954"/>
    </row>
    <row r="290" spans="1:9" ht="12.75" customHeight="1" x14ac:dyDescent="0.25">
      <c r="A290" s="1381"/>
      <c r="B290" s="8">
        <f>B13</f>
        <v>2019</v>
      </c>
      <c r="C290" s="8">
        <f t="shared" ref="C290:E290" si="33">C13</f>
        <v>2020</v>
      </c>
      <c r="D290" s="8">
        <f t="shared" si="33"/>
        <v>2021</v>
      </c>
      <c r="E290" s="8">
        <f t="shared" si="33"/>
        <v>2022</v>
      </c>
      <c r="F290" s="955"/>
      <c r="G290" s="955"/>
      <c r="H290" s="955"/>
      <c r="I290" s="955"/>
    </row>
    <row r="291" spans="1:9" ht="9" customHeight="1" thickBot="1" x14ac:dyDescent="0.3">
      <c r="A291" s="1382"/>
      <c r="B291" s="9" t="s">
        <v>8</v>
      </c>
      <c r="C291" s="9" t="s">
        <v>9</v>
      </c>
      <c r="D291" s="9" t="s">
        <v>9</v>
      </c>
      <c r="E291" s="9" t="s">
        <v>9</v>
      </c>
      <c r="F291" s="955"/>
      <c r="G291" s="955"/>
      <c r="H291" s="955"/>
      <c r="I291" s="955"/>
    </row>
    <row r="292" spans="1:9" ht="15.75" customHeight="1" thickBot="1" x14ac:dyDescent="0.3">
      <c r="A292" s="5" t="s">
        <v>17</v>
      </c>
      <c r="B292" s="10"/>
      <c r="C292" s="10">
        <v>1</v>
      </c>
      <c r="D292" s="10">
        <v>1</v>
      </c>
      <c r="E292" s="10">
        <v>0</v>
      </c>
      <c r="F292" s="956"/>
      <c r="G292" s="956"/>
      <c r="H292" s="956"/>
      <c r="I292" s="956"/>
    </row>
    <row r="293" spans="1:9" ht="15.75" customHeight="1" thickBot="1" x14ac:dyDescent="0.3">
      <c r="A293" s="5" t="s">
        <v>18</v>
      </c>
      <c r="B293" s="10"/>
      <c r="C293" s="10">
        <v>72600</v>
      </c>
      <c r="D293" s="10">
        <v>100000</v>
      </c>
      <c r="E293" s="10">
        <v>100000</v>
      </c>
      <c r="F293" s="956"/>
      <c r="G293" s="956"/>
      <c r="H293" s="956"/>
      <c r="I293" s="956"/>
    </row>
    <row r="294" spans="1:9" ht="15.75" customHeight="1" thickBot="1" x14ac:dyDescent="0.3">
      <c r="A294" s="5" t="s">
        <v>19</v>
      </c>
      <c r="B294" s="10" t="e">
        <f>B293/B292</f>
        <v>#DIV/0!</v>
      </c>
      <c r="C294" s="10">
        <f t="shared" ref="C294:E294" si="34">C293/C292</f>
        <v>72600</v>
      </c>
      <c r="D294" s="10">
        <f t="shared" si="34"/>
        <v>100000</v>
      </c>
      <c r="E294" s="10" t="e">
        <f t="shared" si="34"/>
        <v>#DIV/0!</v>
      </c>
      <c r="F294" s="956"/>
      <c r="G294" s="956"/>
      <c r="H294" s="956"/>
      <c r="I294" s="956"/>
    </row>
    <row r="295" spans="1:9" ht="15.75" customHeight="1" thickBot="1" x14ac:dyDescent="0.3">
      <c r="A295" s="5" t="s">
        <v>20</v>
      </c>
      <c r="B295" s="407" t="s">
        <v>21</v>
      </c>
      <c r="C295" s="11" t="e">
        <f>C292/B292-1</f>
        <v>#DIV/0!</v>
      </c>
      <c r="D295" s="11">
        <f t="shared" ref="D295:E297" si="35">D292/C292-1</f>
        <v>0</v>
      </c>
      <c r="E295" s="11">
        <f t="shared" si="35"/>
        <v>-1</v>
      </c>
      <c r="F295" s="957"/>
      <c r="G295" s="957"/>
      <c r="H295" s="957"/>
      <c r="I295" s="957"/>
    </row>
    <row r="296" spans="1:9" ht="15.75" customHeight="1" thickBot="1" x14ac:dyDescent="0.3">
      <c r="A296" s="5" t="s">
        <v>22</v>
      </c>
      <c r="B296" s="407" t="s">
        <v>21</v>
      </c>
      <c r="C296" s="11" t="e">
        <f>C293/B293-1</f>
        <v>#DIV/0!</v>
      </c>
      <c r="D296" s="11">
        <f t="shared" si="35"/>
        <v>0.37741046831955916</v>
      </c>
      <c r="E296" s="11">
        <f t="shared" si="35"/>
        <v>0</v>
      </c>
      <c r="F296" s="957"/>
      <c r="G296" s="957"/>
      <c r="H296" s="957"/>
      <c r="I296" s="957"/>
    </row>
    <row r="297" spans="1:9" ht="15.75" customHeight="1" thickBot="1" x14ac:dyDescent="0.3">
      <c r="A297" s="5" t="s">
        <v>23</v>
      </c>
      <c r="B297" s="407" t="s">
        <v>21</v>
      </c>
      <c r="C297" s="11" t="e">
        <f>C294/B294-1</f>
        <v>#DIV/0!</v>
      </c>
      <c r="D297" s="11">
        <f t="shared" si="35"/>
        <v>0.37741046831955916</v>
      </c>
      <c r="E297" s="11" t="e">
        <f t="shared" si="35"/>
        <v>#DIV/0!</v>
      </c>
      <c r="F297" s="957"/>
      <c r="G297" s="957"/>
      <c r="H297" s="957"/>
      <c r="I297" s="957"/>
    </row>
    <row r="298" spans="1:9" ht="15.75" customHeight="1" thickBot="1" x14ac:dyDescent="0.3">
      <c r="A298" s="1378" t="s">
        <v>225</v>
      </c>
      <c r="B298" s="1379"/>
      <c r="C298" s="1379"/>
      <c r="D298" s="1379"/>
      <c r="E298" s="1380"/>
      <c r="F298" s="955"/>
      <c r="G298" s="955"/>
      <c r="H298" s="955"/>
      <c r="I298" s="955"/>
    </row>
    <row r="299" spans="1:9" ht="12.75" customHeight="1" x14ac:dyDescent="0.25">
      <c r="A299" s="1381"/>
      <c r="B299" s="8">
        <f>B13</f>
        <v>2019</v>
      </c>
      <c r="C299" s="8">
        <f t="shared" ref="C299:E299" si="36">C13</f>
        <v>2020</v>
      </c>
      <c r="D299" s="8">
        <f t="shared" si="36"/>
        <v>2021</v>
      </c>
      <c r="E299" s="8">
        <f t="shared" si="36"/>
        <v>2022</v>
      </c>
      <c r="F299" s="955"/>
      <c r="G299" s="955"/>
      <c r="H299" s="955"/>
      <c r="I299" s="955"/>
    </row>
    <row r="300" spans="1:9" ht="9" customHeight="1" thickBot="1" x14ac:dyDescent="0.3">
      <c r="A300" s="1382"/>
      <c r="B300" s="9" t="s">
        <v>8</v>
      </c>
      <c r="C300" s="9" t="s">
        <v>9</v>
      </c>
      <c r="D300" s="9" t="s">
        <v>9</v>
      </c>
      <c r="E300" s="9" t="s">
        <v>9</v>
      </c>
      <c r="F300" s="955"/>
      <c r="G300" s="955"/>
      <c r="H300" s="955"/>
      <c r="I300" s="955"/>
    </row>
    <row r="301" spans="1:9" ht="15.75" customHeight="1" thickBot="1" x14ac:dyDescent="0.3">
      <c r="A301" s="13" t="s">
        <v>42</v>
      </c>
      <c r="B301" s="14">
        <v>0</v>
      </c>
      <c r="C301" s="14">
        <v>0</v>
      </c>
      <c r="D301" s="14">
        <v>0</v>
      </c>
      <c r="E301" s="14">
        <v>0</v>
      </c>
      <c r="F301" s="154"/>
      <c r="G301" s="154"/>
      <c r="H301" s="154"/>
      <c r="I301" s="154"/>
    </row>
    <row r="302" spans="1:9" ht="15.75" customHeight="1" thickBot="1" x14ac:dyDescent="0.3">
      <c r="A302" s="13" t="s">
        <v>43</v>
      </c>
      <c r="B302" s="15"/>
      <c r="C302" s="14">
        <v>72600</v>
      </c>
      <c r="D302" s="14">
        <v>100000</v>
      </c>
      <c r="E302" s="14">
        <v>100000</v>
      </c>
      <c r="F302" s="154"/>
      <c r="G302" s="154"/>
      <c r="H302" s="154"/>
      <c r="I302" s="154"/>
    </row>
    <row r="303" spans="1:9" ht="15.75" customHeight="1" thickBot="1" x14ac:dyDescent="0.3">
      <c r="A303" s="16" t="s">
        <v>36</v>
      </c>
      <c r="B303" s="15">
        <f>B302+B301</f>
        <v>0</v>
      </c>
      <c r="C303" s="15">
        <f t="shared" ref="C303:E303" si="37">C302+C301</f>
        <v>72600</v>
      </c>
      <c r="D303" s="15">
        <f t="shared" si="37"/>
        <v>100000</v>
      </c>
      <c r="E303" s="15">
        <f t="shared" si="37"/>
        <v>100000</v>
      </c>
      <c r="F303" s="622"/>
      <c r="G303" s="622"/>
      <c r="H303" s="622"/>
      <c r="I303" s="622"/>
    </row>
    <row r="304" spans="1:9" ht="15" hidden="1" customHeight="1" x14ac:dyDescent="0.25">
      <c r="A304" s="1436" t="s">
        <v>44</v>
      </c>
      <c r="B304" s="1439"/>
      <c r="C304" s="1440"/>
      <c r="D304" s="1440"/>
      <c r="E304" s="1441"/>
      <c r="F304" s="954"/>
      <c r="G304" s="954"/>
      <c r="H304" s="954"/>
      <c r="I304" s="954"/>
    </row>
    <row r="305" spans="1:9" ht="15" hidden="1" customHeight="1" x14ac:dyDescent="0.25">
      <c r="A305" s="1437"/>
      <c r="B305" s="1442"/>
      <c r="C305" s="1443"/>
      <c r="D305" s="1443"/>
      <c r="E305" s="1444"/>
      <c r="F305" s="954"/>
      <c r="G305" s="954"/>
      <c r="H305" s="954"/>
      <c r="I305" s="954"/>
    </row>
    <row r="306" spans="1:9" ht="15.75" hidden="1" customHeight="1" thickBot="1" x14ac:dyDescent="0.3">
      <c r="A306" s="1438"/>
      <c r="B306" s="1445"/>
      <c r="C306" s="1446"/>
      <c r="D306" s="1446"/>
      <c r="E306" s="1447"/>
      <c r="F306" s="954"/>
      <c r="G306" s="954"/>
      <c r="H306" s="954"/>
      <c r="I306" s="954"/>
    </row>
    <row r="307" spans="1:9" ht="15.75" customHeight="1" thickBot="1" x14ac:dyDescent="0.3">
      <c r="A307" s="19" t="s">
        <v>45</v>
      </c>
      <c r="B307" s="2271" t="s">
        <v>1341</v>
      </c>
      <c r="C307" s="2277"/>
      <c r="D307" s="2277"/>
      <c r="E307" s="2272"/>
      <c r="F307" s="959"/>
      <c r="G307" s="959"/>
      <c r="H307" s="959"/>
      <c r="I307" s="959"/>
    </row>
    <row r="308" spans="1:9" ht="15.75" customHeight="1" thickBot="1" x14ac:dyDescent="0.3">
      <c r="A308" s="7" t="s">
        <v>37</v>
      </c>
      <c r="B308" s="1423" t="s">
        <v>1342</v>
      </c>
      <c r="C308" s="1418"/>
      <c r="D308" s="1418"/>
      <c r="E308" s="1419"/>
      <c r="F308" s="954"/>
      <c r="G308" s="954"/>
      <c r="H308" s="954"/>
      <c r="I308" s="954"/>
    </row>
    <row r="309" spans="1:9" ht="33" customHeight="1" thickBot="1" x14ac:dyDescent="0.3">
      <c r="A309" s="5" t="s">
        <v>15</v>
      </c>
      <c r="B309" s="1411" t="s">
        <v>1343</v>
      </c>
      <c r="C309" s="1412"/>
      <c r="D309" s="1412"/>
      <c r="E309" s="1413"/>
      <c r="F309" s="950"/>
      <c r="G309" s="950"/>
      <c r="H309" s="950"/>
      <c r="I309" s="950"/>
    </row>
    <row r="310" spans="1:9" ht="15.75" customHeight="1" thickBot="1" x14ac:dyDescent="0.3">
      <c r="A310" s="5" t="s">
        <v>16</v>
      </c>
      <c r="B310" s="1406" t="s">
        <v>207</v>
      </c>
      <c r="C310" s="1407"/>
      <c r="D310" s="1407"/>
      <c r="E310" s="1408"/>
      <c r="F310" s="954"/>
      <c r="G310" s="954"/>
      <c r="H310" s="954"/>
      <c r="I310" s="954"/>
    </row>
    <row r="311" spans="1:9" ht="12.75" customHeight="1" x14ac:dyDescent="0.25">
      <c r="A311" s="1381"/>
      <c r="B311" s="8">
        <f>B13</f>
        <v>2019</v>
      </c>
      <c r="C311" s="8">
        <f t="shared" ref="C311:E311" si="38">C13</f>
        <v>2020</v>
      </c>
      <c r="D311" s="8">
        <f t="shared" si="38"/>
        <v>2021</v>
      </c>
      <c r="E311" s="8">
        <f t="shared" si="38"/>
        <v>2022</v>
      </c>
      <c r="F311" s="955"/>
      <c r="G311" s="955"/>
      <c r="H311" s="955"/>
      <c r="I311" s="955"/>
    </row>
    <row r="312" spans="1:9" ht="9" customHeight="1" thickBot="1" x14ac:dyDescent="0.3">
      <c r="A312" s="1382"/>
      <c r="B312" s="9" t="s">
        <v>8</v>
      </c>
      <c r="C312" s="9" t="s">
        <v>9</v>
      </c>
      <c r="D312" s="9" t="s">
        <v>9</v>
      </c>
      <c r="E312" s="9" t="s">
        <v>9</v>
      </c>
      <c r="F312" s="955"/>
      <c r="G312" s="955"/>
      <c r="H312" s="955"/>
      <c r="I312" s="955"/>
    </row>
    <row r="313" spans="1:9" ht="15.75" customHeight="1" thickBot="1" x14ac:dyDescent="0.3">
      <c r="A313" s="5" t="s">
        <v>17</v>
      </c>
      <c r="B313" s="10"/>
      <c r="C313" s="10">
        <v>1</v>
      </c>
      <c r="D313" s="10">
        <v>0</v>
      </c>
      <c r="E313" s="10">
        <v>0</v>
      </c>
      <c r="F313" s="956"/>
      <c r="G313" s="956"/>
      <c r="H313" s="956"/>
      <c r="I313" s="956"/>
    </row>
    <row r="314" spans="1:9" ht="15.75" customHeight="1" thickBot="1" x14ac:dyDescent="0.3">
      <c r="A314" s="5" t="s">
        <v>18</v>
      </c>
      <c r="B314" s="10"/>
      <c r="C314" s="10">
        <v>26000</v>
      </c>
      <c r="D314" s="10">
        <v>0</v>
      </c>
      <c r="E314" s="10">
        <v>0</v>
      </c>
      <c r="F314" s="956"/>
      <c r="G314" s="956"/>
      <c r="H314" s="956"/>
      <c r="I314" s="956"/>
    </row>
    <row r="315" spans="1:9" ht="15.75" customHeight="1" thickBot="1" x14ac:dyDescent="0.3">
      <c r="A315" s="5" t="s">
        <v>19</v>
      </c>
      <c r="B315" s="10" t="e">
        <f>B314/B313</f>
        <v>#DIV/0!</v>
      </c>
      <c r="C315" s="10">
        <f t="shared" ref="C315:E315" si="39">C314/C313</f>
        <v>26000</v>
      </c>
      <c r="D315" s="10" t="e">
        <f t="shared" si="39"/>
        <v>#DIV/0!</v>
      </c>
      <c r="E315" s="10" t="e">
        <f t="shared" si="39"/>
        <v>#DIV/0!</v>
      </c>
      <c r="F315" s="956"/>
      <c r="G315" s="956"/>
      <c r="H315" s="956"/>
      <c r="I315" s="956"/>
    </row>
    <row r="316" spans="1:9" ht="15.75" customHeight="1" thickBot="1" x14ac:dyDescent="0.3">
      <c r="A316" s="5" t="s">
        <v>20</v>
      </c>
      <c r="B316" s="407" t="s">
        <v>21</v>
      </c>
      <c r="C316" s="11" t="e">
        <f>C313/B313-1</f>
        <v>#DIV/0!</v>
      </c>
      <c r="D316" s="11">
        <f t="shared" ref="D316:E318" si="40">D313/C313-1</f>
        <v>-1</v>
      </c>
      <c r="E316" s="11" t="e">
        <f t="shared" si="40"/>
        <v>#DIV/0!</v>
      </c>
      <c r="F316" s="957"/>
      <c r="G316" s="957"/>
      <c r="H316" s="957"/>
      <c r="I316" s="957"/>
    </row>
    <row r="317" spans="1:9" ht="15.75" customHeight="1" thickBot="1" x14ac:dyDescent="0.3">
      <c r="A317" s="5" t="s">
        <v>22</v>
      </c>
      <c r="B317" s="407" t="s">
        <v>21</v>
      </c>
      <c r="C317" s="11" t="e">
        <f>C314/B314-1</f>
        <v>#DIV/0!</v>
      </c>
      <c r="D317" s="11">
        <f t="shared" si="40"/>
        <v>-1</v>
      </c>
      <c r="E317" s="11" t="e">
        <f t="shared" si="40"/>
        <v>#DIV/0!</v>
      </c>
      <c r="F317" s="957"/>
      <c r="G317" s="957"/>
      <c r="H317" s="957"/>
      <c r="I317" s="957"/>
    </row>
    <row r="318" spans="1:9" ht="15.75" customHeight="1" thickBot="1" x14ac:dyDescent="0.3">
      <c r="A318" s="5" t="s">
        <v>23</v>
      </c>
      <c r="B318" s="407" t="s">
        <v>21</v>
      </c>
      <c r="C318" s="11" t="e">
        <f>C315/B315-1</f>
        <v>#DIV/0!</v>
      </c>
      <c r="D318" s="11" t="e">
        <f t="shared" si="40"/>
        <v>#DIV/0!</v>
      </c>
      <c r="E318" s="11" t="e">
        <f t="shared" si="40"/>
        <v>#DIV/0!</v>
      </c>
      <c r="F318" s="957"/>
      <c r="G318" s="957"/>
      <c r="H318" s="957"/>
      <c r="I318" s="957"/>
    </row>
    <row r="319" spans="1:9" ht="15.75" customHeight="1" thickBot="1" x14ac:dyDescent="0.3">
      <c r="A319" s="1378" t="s">
        <v>166</v>
      </c>
      <c r="B319" s="1379"/>
      <c r="C319" s="1379"/>
      <c r="D319" s="1379"/>
      <c r="E319" s="1380"/>
      <c r="F319" s="955"/>
      <c r="G319" s="955"/>
      <c r="H319" s="955"/>
      <c r="I319" s="955"/>
    </row>
    <row r="320" spans="1:9" ht="12.75" customHeight="1" x14ac:dyDescent="0.25">
      <c r="A320" s="1381"/>
      <c r="B320" s="8">
        <v>2019</v>
      </c>
      <c r="C320" s="8">
        <v>2020</v>
      </c>
      <c r="D320" s="8">
        <v>2021</v>
      </c>
      <c r="E320" s="8">
        <v>2022</v>
      </c>
      <c r="F320" s="955"/>
      <c r="G320" s="955"/>
      <c r="H320" s="955"/>
      <c r="I320" s="955"/>
    </row>
    <row r="321" spans="1:9" ht="9" customHeight="1" thickBot="1" x14ac:dyDescent="0.3">
      <c r="A321" s="1382"/>
      <c r="B321" s="9" t="s">
        <v>8</v>
      </c>
      <c r="C321" s="9" t="s">
        <v>9</v>
      </c>
      <c r="D321" s="9" t="s">
        <v>9</v>
      </c>
      <c r="E321" s="9" t="s">
        <v>9</v>
      </c>
      <c r="F321" s="955"/>
      <c r="G321" s="955"/>
      <c r="H321" s="955"/>
      <c r="I321" s="955"/>
    </row>
    <row r="322" spans="1:9" ht="15.75" customHeight="1" thickBot="1" x14ac:dyDescent="0.3">
      <c r="A322" s="13" t="s">
        <v>42</v>
      </c>
      <c r="B322" s="14"/>
      <c r="C322" s="14"/>
      <c r="D322" s="14"/>
      <c r="E322" s="14"/>
      <c r="F322" s="154"/>
      <c r="G322" s="154"/>
      <c r="H322" s="154"/>
      <c r="I322" s="154"/>
    </row>
    <row r="323" spans="1:9" ht="15.75" customHeight="1" thickBot="1" x14ac:dyDescent="0.3">
      <c r="A323" s="13" t="s">
        <v>43</v>
      </c>
      <c r="B323" s="15"/>
      <c r="C323" s="15">
        <v>26000</v>
      </c>
      <c r="D323" s="15">
        <v>0</v>
      </c>
      <c r="E323" s="14">
        <v>0</v>
      </c>
      <c r="F323" s="154"/>
      <c r="G323" s="154"/>
      <c r="H323" s="154"/>
      <c r="I323" s="154"/>
    </row>
    <row r="324" spans="1:9" ht="15.75" customHeight="1" thickBot="1" x14ac:dyDescent="0.3">
      <c r="A324" s="16" t="s">
        <v>38</v>
      </c>
      <c r="B324" s="15">
        <f>B323+B322</f>
        <v>0</v>
      </c>
      <c r="C324" s="15">
        <f t="shared" ref="C324:E324" si="41">C323+C322</f>
        <v>26000</v>
      </c>
      <c r="D324" s="15">
        <f t="shared" si="41"/>
        <v>0</v>
      </c>
      <c r="E324" s="15">
        <f t="shared" si="41"/>
        <v>0</v>
      </c>
      <c r="F324" s="622"/>
      <c r="G324" s="622"/>
      <c r="H324" s="622"/>
      <c r="I324" s="622"/>
    </row>
    <row r="325" spans="1:9" ht="15" hidden="1" customHeight="1" x14ac:dyDescent="0.25">
      <c r="A325" s="1436" t="s">
        <v>1332</v>
      </c>
      <c r="B325" s="1439"/>
      <c r="C325" s="1440"/>
      <c r="D325" s="1440"/>
      <c r="E325" s="1441"/>
      <c r="F325" s="954"/>
      <c r="G325" s="954"/>
      <c r="H325" s="954"/>
      <c r="I325" s="954"/>
    </row>
    <row r="326" spans="1:9" ht="15" hidden="1" customHeight="1" x14ac:dyDescent="0.25">
      <c r="A326" s="1437"/>
      <c r="B326" s="1442"/>
      <c r="C326" s="1443"/>
      <c r="D326" s="1443"/>
      <c r="E326" s="1444"/>
      <c r="F326" s="954"/>
      <c r="G326" s="954"/>
      <c r="H326" s="954"/>
      <c r="I326" s="954"/>
    </row>
    <row r="327" spans="1:9" ht="15.75" hidden="1" customHeight="1" thickBot="1" x14ac:dyDescent="0.3">
      <c r="A327" s="1438"/>
      <c r="B327" s="1445"/>
      <c r="C327" s="1446"/>
      <c r="D327" s="1446"/>
      <c r="E327" s="1447"/>
      <c r="F327" s="954"/>
      <c r="G327" s="954"/>
      <c r="H327" s="954"/>
      <c r="I327" s="954"/>
    </row>
    <row r="328" spans="1:9" ht="15.75" hidden="1" customHeight="1" thickBot="1" x14ac:dyDescent="0.3">
      <c r="A328" s="1322" t="s">
        <v>46</v>
      </c>
      <c r="B328" s="1323"/>
      <c r="C328" s="1323"/>
      <c r="D328" s="1323"/>
      <c r="E328" s="1324"/>
      <c r="F328" s="953"/>
      <c r="G328" s="953"/>
      <c r="H328" s="953"/>
      <c r="I328" s="953"/>
    </row>
    <row r="329" spans="1:9" ht="15.75" hidden="1" customHeight="1" thickBot="1" x14ac:dyDescent="0.3">
      <c r="A329" s="1322" t="s">
        <v>47</v>
      </c>
      <c r="B329" s="1323"/>
      <c r="C329" s="1323"/>
      <c r="D329" s="1323"/>
      <c r="E329" s="1324"/>
      <c r="F329" s="953"/>
      <c r="G329" s="953"/>
      <c r="H329" s="953"/>
      <c r="I329" s="953"/>
    </row>
    <row r="330" spans="1:9" ht="15.75" hidden="1" customHeight="1" thickBot="1" x14ac:dyDescent="0.3">
      <c r="A330" s="19" t="s">
        <v>45</v>
      </c>
      <c r="B330" s="1427" t="s">
        <v>208</v>
      </c>
      <c r="C330" s="1429"/>
      <c r="D330" s="1429"/>
      <c r="E330" s="1430"/>
      <c r="F330" s="951"/>
      <c r="G330" s="951"/>
      <c r="H330" s="951"/>
      <c r="I330" s="951"/>
    </row>
    <row r="331" spans="1:9" ht="15.75" hidden="1" customHeight="1" thickBot="1" x14ac:dyDescent="0.3">
      <c r="A331" s="7" t="s">
        <v>14</v>
      </c>
      <c r="B331" s="1423" t="s">
        <v>209</v>
      </c>
      <c r="C331" s="1418"/>
      <c r="D331" s="1418"/>
      <c r="E331" s="1419"/>
      <c r="F331" s="954"/>
      <c r="G331" s="954"/>
      <c r="H331" s="954"/>
      <c r="I331" s="954"/>
    </row>
    <row r="332" spans="1:9" ht="17.25" hidden="1" customHeight="1" thickBot="1" x14ac:dyDescent="0.3">
      <c r="A332" s="5" t="s">
        <v>15</v>
      </c>
      <c r="B332" s="1411" t="s">
        <v>1335</v>
      </c>
      <c r="C332" s="1412"/>
      <c r="D332" s="1412"/>
      <c r="E332" s="1413"/>
      <c r="F332" s="950"/>
      <c r="G332" s="950"/>
      <c r="H332" s="950"/>
      <c r="I332" s="950"/>
    </row>
    <row r="333" spans="1:9" ht="15.75" hidden="1" customHeight="1" thickBot="1" x14ac:dyDescent="0.3">
      <c r="A333" s="5" t="s">
        <v>16</v>
      </c>
      <c r="B333" s="1406" t="s">
        <v>1336</v>
      </c>
      <c r="C333" s="1407"/>
      <c r="D333" s="1407"/>
      <c r="E333" s="1408"/>
      <c r="F333" s="954"/>
      <c r="G333" s="954"/>
      <c r="H333" s="954"/>
      <c r="I333" s="954"/>
    </row>
    <row r="334" spans="1:9" ht="12.75" hidden="1" customHeight="1" x14ac:dyDescent="0.25">
      <c r="A334" s="1381"/>
      <c r="B334" s="8">
        <v>2018</v>
      </c>
      <c r="C334" s="8">
        <v>2019</v>
      </c>
      <c r="D334" s="8">
        <v>2020</v>
      </c>
      <c r="E334" s="8">
        <v>2021</v>
      </c>
      <c r="F334" s="955"/>
      <c r="G334" s="955"/>
      <c r="H334" s="955"/>
      <c r="I334" s="955"/>
    </row>
    <row r="335" spans="1:9" ht="9" hidden="1" customHeight="1" thickBot="1" x14ac:dyDescent="0.3">
      <c r="A335" s="1382"/>
      <c r="B335" s="9" t="s">
        <v>8</v>
      </c>
      <c r="C335" s="9" t="s">
        <v>9</v>
      </c>
      <c r="D335" s="9" t="s">
        <v>9</v>
      </c>
      <c r="E335" s="9" t="s">
        <v>9</v>
      </c>
      <c r="F335" s="955"/>
      <c r="G335" s="955"/>
      <c r="H335" s="955"/>
      <c r="I335" s="955"/>
    </row>
    <row r="336" spans="1:9" ht="15.75" hidden="1" customHeight="1" thickBot="1" x14ac:dyDescent="0.3">
      <c r="A336" s="5" t="s">
        <v>17</v>
      </c>
      <c r="B336" s="10"/>
      <c r="C336" s="10"/>
      <c r="D336" s="10"/>
      <c r="E336" s="10">
        <v>0</v>
      </c>
      <c r="F336" s="956"/>
      <c r="G336" s="956"/>
      <c r="H336" s="956"/>
      <c r="I336" s="956"/>
    </row>
    <row r="337" spans="1:9" ht="15.75" hidden="1" customHeight="1" thickBot="1" x14ac:dyDescent="0.3">
      <c r="A337" s="5" t="s">
        <v>18</v>
      </c>
      <c r="B337" s="10"/>
      <c r="C337" s="10"/>
      <c r="D337" s="10"/>
      <c r="E337" s="10">
        <v>0</v>
      </c>
      <c r="F337" s="956"/>
      <c r="G337" s="956"/>
      <c r="H337" s="956"/>
      <c r="I337" s="956"/>
    </row>
    <row r="338" spans="1:9" ht="15.75" hidden="1" customHeight="1" thickBot="1" x14ac:dyDescent="0.3">
      <c r="A338" s="5" t="s">
        <v>19</v>
      </c>
      <c r="B338" s="10" t="e">
        <f>B337/B336</f>
        <v>#DIV/0!</v>
      </c>
      <c r="C338" s="10" t="e">
        <f t="shared" ref="C338:E338" si="42">C337/C336</f>
        <v>#DIV/0!</v>
      </c>
      <c r="D338" s="10" t="e">
        <f t="shared" si="42"/>
        <v>#DIV/0!</v>
      </c>
      <c r="E338" s="10" t="e">
        <f t="shared" si="42"/>
        <v>#DIV/0!</v>
      </c>
      <c r="F338" s="956"/>
      <c r="G338" s="956"/>
      <c r="H338" s="956"/>
      <c r="I338" s="956"/>
    </row>
    <row r="339" spans="1:9" ht="15.75" hidden="1" customHeight="1" thickBot="1" x14ac:dyDescent="0.3">
      <c r="A339" s="5" t="s">
        <v>20</v>
      </c>
      <c r="B339" s="407" t="s">
        <v>21</v>
      </c>
      <c r="C339" s="11" t="e">
        <f>C336/B336-1</f>
        <v>#DIV/0!</v>
      </c>
      <c r="D339" s="11" t="e">
        <f t="shared" ref="D339:E341" si="43">D336/C336-1</f>
        <v>#DIV/0!</v>
      </c>
      <c r="E339" s="11" t="e">
        <f t="shared" si="43"/>
        <v>#DIV/0!</v>
      </c>
      <c r="F339" s="957"/>
      <c r="G339" s="957"/>
      <c r="H339" s="957"/>
      <c r="I339" s="957"/>
    </row>
    <row r="340" spans="1:9" ht="15.75" hidden="1" customHeight="1" thickBot="1" x14ac:dyDescent="0.3">
      <c r="A340" s="5" t="s">
        <v>22</v>
      </c>
      <c r="B340" s="407" t="s">
        <v>21</v>
      </c>
      <c r="C340" s="11" t="e">
        <f>C337/B337-1</f>
        <v>#DIV/0!</v>
      </c>
      <c r="D340" s="11" t="e">
        <f t="shared" si="43"/>
        <v>#DIV/0!</v>
      </c>
      <c r="E340" s="11" t="e">
        <f t="shared" si="43"/>
        <v>#DIV/0!</v>
      </c>
      <c r="F340" s="957"/>
      <c r="G340" s="957"/>
      <c r="H340" s="957"/>
      <c r="I340" s="957"/>
    </row>
    <row r="341" spans="1:9" ht="15.75" hidden="1" customHeight="1" thickBot="1" x14ac:dyDescent="0.3">
      <c r="A341" s="5" t="s">
        <v>23</v>
      </c>
      <c r="B341" s="407" t="s">
        <v>21</v>
      </c>
      <c r="C341" s="11" t="e">
        <f>C338/B338-1</f>
        <v>#DIV/0!</v>
      </c>
      <c r="D341" s="11" t="e">
        <f t="shared" si="43"/>
        <v>#DIV/0!</v>
      </c>
      <c r="E341" s="11" t="e">
        <f t="shared" si="43"/>
        <v>#DIV/0!</v>
      </c>
      <c r="F341" s="957"/>
      <c r="G341" s="957"/>
      <c r="H341" s="957"/>
      <c r="I341" s="957"/>
    </row>
    <row r="342" spans="1:9" ht="15.75" hidden="1" customHeight="1" thickBot="1" x14ac:dyDescent="0.3">
      <c r="A342" s="1378" t="s">
        <v>164</v>
      </c>
      <c r="B342" s="1379"/>
      <c r="C342" s="1379"/>
      <c r="D342" s="1379"/>
      <c r="E342" s="1380"/>
      <c r="F342" s="955"/>
      <c r="G342" s="955"/>
      <c r="H342" s="955"/>
      <c r="I342" s="955"/>
    </row>
    <row r="343" spans="1:9" ht="12.75" hidden="1" customHeight="1" x14ac:dyDescent="0.25">
      <c r="A343" s="1381"/>
      <c r="B343" s="8">
        <v>2018</v>
      </c>
      <c r="C343" s="8">
        <v>2019</v>
      </c>
      <c r="D343" s="8">
        <v>2020</v>
      </c>
      <c r="E343" s="8">
        <v>2021</v>
      </c>
      <c r="F343" s="955"/>
      <c r="G343" s="955"/>
      <c r="H343" s="955"/>
      <c r="I343" s="955"/>
    </row>
    <row r="344" spans="1:9" ht="9" hidden="1" customHeight="1" thickBot="1" x14ac:dyDescent="0.3">
      <c r="A344" s="1382"/>
      <c r="B344" s="9" t="s">
        <v>8</v>
      </c>
      <c r="C344" s="9" t="s">
        <v>9</v>
      </c>
      <c r="D344" s="9" t="s">
        <v>9</v>
      </c>
      <c r="E344" s="9" t="s">
        <v>9</v>
      </c>
      <c r="F344" s="955"/>
      <c r="G344" s="955"/>
      <c r="H344" s="955"/>
      <c r="I344" s="955"/>
    </row>
    <row r="345" spans="1:9" ht="15.75" hidden="1" customHeight="1" thickBot="1" x14ac:dyDescent="0.3">
      <c r="A345" s="13" t="s">
        <v>42</v>
      </c>
      <c r="B345" s="14"/>
      <c r="C345" s="14"/>
      <c r="D345" s="14"/>
      <c r="E345" s="14"/>
      <c r="F345" s="154"/>
      <c r="G345" s="154"/>
      <c r="H345" s="154"/>
      <c r="I345" s="154"/>
    </row>
    <row r="346" spans="1:9" ht="15.75" hidden="1" customHeight="1" thickBot="1" x14ac:dyDescent="0.3">
      <c r="A346" s="13" t="s">
        <v>43</v>
      </c>
      <c r="B346" s="10"/>
      <c r="C346" s="10"/>
      <c r="D346" s="10"/>
      <c r="E346" s="14"/>
      <c r="F346" s="154"/>
      <c r="G346" s="154"/>
      <c r="H346" s="154"/>
      <c r="I346" s="154"/>
    </row>
    <row r="347" spans="1:9" ht="15.75" hidden="1" customHeight="1" thickBot="1" x14ac:dyDescent="0.3">
      <c r="A347" s="16" t="s">
        <v>31</v>
      </c>
      <c r="B347" s="15">
        <f>B346+B345</f>
        <v>0</v>
      </c>
      <c r="C347" s="15">
        <f t="shared" ref="C347:E347" si="44">C346+C345</f>
        <v>0</v>
      </c>
      <c r="D347" s="15">
        <f t="shared" si="44"/>
        <v>0</v>
      </c>
      <c r="E347" s="15">
        <f t="shared" si="44"/>
        <v>0</v>
      </c>
      <c r="F347" s="622"/>
      <c r="G347" s="622"/>
      <c r="H347" s="622"/>
      <c r="I347" s="622"/>
    </row>
    <row r="348" spans="1:9" ht="15" hidden="1" customHeight="1" x14ac:dyDescent="0.25">
      <c r="A348" s="1436" t="s">
        <v>44</v>
      </c>
      <c r="B348" s="1439"/>
      <c r="C348" s="1440"/>
      <c r="D348" s="1440"/>
      <c r="E348" s="1441"/>
      <c r="F348" s="954"/>
      <c r="G348" s="954"/>
      <c r="H348" s="954"/>
      <c r="I348" s="954"/>
    </row>
    <row r="349" spans="1:9" ht="15" hidden="1" customHeight="1" x14ac:dyDescent="0.25">
      <c r="A349" s="1437"/>
      <c r="B349" s="1442"/>
      <c r="C349" s="1443"/>
      <c r="D349" s="1443"/>
      <c r="E349" s="1444"/>
      <c r="F349" s="954"/>
      <c r="G349" s="954"/>
      <c r="H349" s="954"/>
      <c r="I349" s="954"/>
    </row>
    <row r="350" spans="1:9" ht="15.75" hidden="1" customHeight="1" thickBot="1" x14ac:dyDescent="0.3">
      <c r="A350" s="1438"/>
      <c r="B350" s="1445"/>
      <c r="C350" s="1446"/>
      <c r="D350" s="1446"/>
      <c r="E350" s="1447"/>
      <c r="F350" s="954"/>
      <c r="G350" s="954"/>
      <c r="H350" s="954"/>
      <c r="I350" s="954"/>
    </row>
    <row r="351" spans="1:9" ht="15.75" hidden="1" customHeight="1" thickBot="1" x14ac:dyDescent="0.3">
      <c r="A351" s="19" t="s">
        <v>45</v>
      </c>
      <c r="B351" s="1427" t="s">
        <v>1344</v>
      </c>
      <c r="C351" s="1429"/>
      <c r="D351" s="1429"/>
      <c r="E351" s="1430"/>
      <c r="F351" s="951"/>
      <c r="G351" s="951"/>
      <c r="H351" s="951"/>
      <c r="I351" s="951"/>
    </row>
    <row r="352" spans="1:9" ht="15.75" hidden="1" customHeight="1" thickBot="1" x14ac:dyDescent="0.3">
      <c r="A352" s="7" t="s">
        <v>74</v>
      </c>
      <c r="B352" s="1423" t="s">
        <v>62</v>
      </c>
      <c r="C352" s="1418"/>
      <c r="D352" s="1418"/>
      <c r="E352" s="1419"/>
      <c r="F352" s="954"/>
      <c r="G352" s="954"/>
      <c r="H352" s="954"/>
      <c r="I352" s="954"/>
    </row>
    <row r="353" spans="1:9" ht="17.25" hidden="1" customHeight="1" thickBot="1" x14ac:dyDescent="0.3">
      <c r="A353" s="5" t="s">
        <v>15</v>
      </c>
      <c r="B353" s="1411" t="s">
        <v>62</v>
      </c>
      <c r="C353" s="1412"/>
      <c r="D353" s="1412"/>
      <c r="E353" s="1413"/>
      <c r="F353" s="950"/>
      <c r="G353" s="950"/>
      <c r="H353" s="950"/>
      <c r="I353" s="950"/>
    </row>
    <row r="354" spans="1:9" ht="15.75" hidden="1" customHeight="1" thickBot="1" x14ac:dyDescent="0.3">
      <c r="A354" s="5" t="s">
        <v>16</v>
      </c>
      <c r="B354" s="1406" t="s">
        <v>62</v>
      </c>
      <c r="C354" s="1407"/>
      <c r="D354" s="1407"/>
      <c r="E354" s="1408"/>
      <c r="F354" s="954"/>
      <c r="G354" s="954"/>
      <c r="H354" s="954"/>
      <c r="I354" s="954"/>
    </row>
    <row r="355" spans="1:9" ht="12.75" hidden="1" customHeight="1" x14ac:dyDescent="0.25">
      <c r="A355" s="1381"/>
      <c r="B355" s="8">
        <v>2018</v>
      </c>
      <c r="C355" s="8">
        <v>2019</v>
      </c>
      <c r="D355" s="8">
        <v>2020</v>
      </c>
      <c r="E355" s="8">
        <v>2021</v>
      </c>
      <c r="F355" s="955"/>
      <c r="G355" s="955"/>
      <c r="H355" s="955"/>
      <c r="I355" s="955"/>
    </row>
    <row r="356" spans="1:9" ht="9" hidden="1" customHeight="1" thickBot="1" x14ac:dyDescent="0.3">
      <c r="A356" s="1382"/>
      <c r="B356" s="9" t="s">
        <v>8</v>
      </c>
      <c r="C356" s="9" t="s">
        <v>9</v>
      </c>
      <c r="D356" s="9" t="s">
        <v>9</v>
      </c>
      <c r="E356" s="9" t="s">
        <v>9</v>
      </c>
      <c r="F356" s="955"/>
      <c r="G356" s="955"/>
      <c r="H356" s="955"/>
      <c r="I356" s="955"/>
    </row>
    <row r="357" spans="1:9" ht="15.75" hidden="1" customHeight="1" thickBot="1" x14ac:dyDescent="0.3">
      <c r="A357" s="5" t="s">
        <v>17</v>
      </c>
      <c r="B357" s="10"/>
      <c r="C357" s="10"/>
      <c r="D357" s="10"/>
      <c r="E357" s="10"/>
      <c r="F357" s="956"/>
      <c r="G357" s="956"/>
      <c r="H357" s="956"/>
      <c r="I357" s="956"/>
    </row>
    <row r="358" spans="1:9" ht="15.75" hidden="1" customHeight="1" thickBot="1" x14ac:dyDescent="0.3">
      <c r="A358" s="5" t="s">
        <v>18</v>
      </c>
      <c r="B358" s="10"/>
      <c r="C358" s="10"/>
      <c r="D358" s="10"/>
      <c r="E358" s="10"/>
      <c r="F358" s="956"/>
      <c r="G358" s="956"/>
      <c r="H358" s="956"/>
      <c r="I358" s="956"/>
    </row>
    <row r="359" spans="1:9" ht="15.75" hidden="1" customHeight="1" thickBot="1" x14ac:dyDescent="0.3">
      <c r="A359" s="5" t="s">
        <v>19</v>
      </c>
      <c r="B359" s="10" t="e">
        <f>B358/B357</f>
        <v>#DIV/0!</v>
      </c>
      <c r="C359" s="10" t="e">
        <f t="shared" ref="C359:E359" si="45">C358/C357</f>
        <v>#DIV/0!</v>
      </c>
      <c r="D359" s="10" t="e">
        <f t="shared" si="45"/>
        <v>#DIV/0!</v>
      </c>
      <c r="E359" s="10" t="e">
        <f t="shared" si="45"/>
        <v>#DIV/0!</v>
      </c>
      <c r="F359" s="956"/>
      <c r="G359" s="956"/>
      <c r="H359" s="956"/>
      <c r="I359" s="956"/>
    </row>
    <row r="360" spans="1:9" ht="15.75" hidden="1" customHeight="1" thickBot="1" x14ac:dyDescent="0.3">
      <c r="A360" s="5" t="s">
        <v>20</v>
      </c>
      <c r="B360" s="407" t="s">
        <v>21</v>
      </c>
      <c r="C360" s="11" t="e">
        <f>C357/B357-1</f>
        <v>#DIV/0!</v>
      </c>
      <c r="D360" s="11" t="e">
        <f t="shared" ref="D360:E362" si="46">D357/C357-1</f>
        <v>#DIV/0!</v>
      </c>
      <c r="E360" s="11" t="e">
        <f t="shared" si="46"/>
        <v>#DIV/0!</v>
      </c>
      <c r="F360" s="957"/>
      <c r="G360" s="957"/>
      <c r="H360" s="957"/>
      <c r="I360" s="957"/>
    </row>
    <row r="361" spans="1:9" ht="15.75" hidden="1" customHeight="1" thickBot="1" x14ac:dyDescent="0.3">
      <c r="A361" s="5" t="s">
        <v>22</v>
      </c>
      <c r="B361" s="407" t="s">
        <v>21</v>
      </c>
      <c r="C361" s="11" t="e">
        <f>C358/B358-1</f>
        <v>#DIV/0!</v>
      </c>
      <c r="D361" s="11" t="e">
        <f t="shared" si="46"/>
        <v>#DIV/0!</v>
      </c>
      <c r="E361" s="11" t="e">
        <f t="shared" si="46"/>
        <v>#DIV/0!</v>
      </c>
      <c r="F361" s="957"/>
      <c r="G361" s="957"/>
      <c r="H361" s="957"/>
      <c r="I361" s="957"/>
    </row>
    <row r="362" spans="1:9" ht="15.75" hidden="1" customHeight="1" thickBot="1" x14ac:dyDescent="0.3">
      <c r="A362" s="5" t="s">
        <v>23</v>
      </c>
      <c r="B362" s="407" t="s">
        <v>21</v>
      </c>
      <c r="C362" s="11" t="e">
        <f>C359/B359-1</f>
        <v>#DIV/0!</v>
      </c>
      <c r="D362" s="11" t="e">
        <f t="shared" si="46"/>
        <v>#DIV/0!</v>
      </c>
      <c r="E362" s="11" t="e">
        <f t="shared" si="46"/>
        <v>#DIV/0!</v>
      </c>
      <c r="F362" s="957"/>
      <c r="G362" s="957"/>
      <c r="H362" s="957"/>
      <c r="I362" s="957"/>
    </row>
    <row r="363" spans="1:9" ht="15.75" hidden="1" customHeight="1" thickBot="1" x14ac:dyDescent="0.3">
      <c r="A363" s="1378" t="s">
        <v>166</v>
      </c>
      <c r="B363" s="1379"/>
      <c r="C363" s="1379"/>
      <c r="D363" s="1379"/>
      <c r="E363" s="1380"/>
      <c r="F363" s="955"/>
      <c r="G363" s="955"/>
      <c r="H363" s="955"/>
      <c r="I363" s="955"/>
    </row>
    <row r="364" spans="1:9" ht="12.75" hidden="1" customHeight="1" x14ac:dyDescent="0.25">
      <c r="A364" s="1381"/>
      <c r="B364" s="8">
        <v>2018</v>
      </c>
      <c r="C364" s="8">
        <v>2019</v>
      </c>
      <c r="D364" s="8">
        <v>2020</v>
      </c>
      <c r="E364" s="8">
        <v>2021</v>
      </c>
      <c r="F364" s="955"/>
      <c r="G364" s="955"/>
      <c r="H364" s="955"/>
      <c r="I364" s="955"/>
    </row>
    <row r="365" spans="1:9" ht="9" hidden="1" customHeight="1" thickBot="1" x14ac:dyDescent="0.3">
      <c r="A365" s="1382"/>
      <c r="B365" s="9" t="s">
        <v>8</v>
      </c>
      <c r="C365" s="9" t="s">
        <v>9</v>
      </c>
      <c r="D365" s="9" t="s">
        <v>9</v>
      </c>
      <c r="E365" s="9" t="s">
        <v>9</v>
      </c>
      <c r="F365" s="955"/>
      <c r="G365" s="955"/>
      <c r="H365" s="955"/>
      <c r="I365" s="955"/>
    </row>
    <row r="366" spans="1:9" ht="15.75" hidden="1" customHeight="1" thickBot="1" x14ac:dyDescent="0.3">
      <c r="A366" s="13" t="s">
        <v>42</v>
      </c>
      <c r="B366" s="14"/>
      <c r="C366" s="14"/>
      <c r="D366" s="14"/>
      <c r="E366" s="14"/>
      <c r="F366" s="154"/>
      <c r="G366" s="154"/>
      <c r="H366" s="154"/>
      <c r="I366" s="154"/>
    </row>
    <row r="367" spans="1:9" ht="15.75" hidden="1" customHeight="1" thickBot="1" x14ac:dyDescent="0.3">
      <c r="A367" s="13" t="s">
        <v>43</v>
      </c>
      <c r="B367" s="15"/>
      <c r="C367" s="14"/>
      <c r="D367" s="14"/>
      <c r="E367" s="14"/>
      <c r="F367" s="154"/>
      <c r="G367" s="154"/>
      <c r="H367" s="154"/>
      <c r="I367" s="154"/>
    </row>
    <row r="368" spans="1:9" ht="15.75" hidden="1" customHeight="1" thickBot="1" x14ac:dyDescent="0.3">
      <c r="A368" s="16" t="s">
        <v>53</v>
      </c>
      <c r="B368" s="15">
        <f>B367+B366</f>
        <v>0</v>
      </c>
      <c r="C368" s="15">
        <f t="shared" ref="C368:E368" si="47">C367+C366</f>
        <v>0</v>
      </c>
      <c r="D368" s="15">
        <f t="shared" si="47"/>
        <v>0</v>
      </c>
      <c r="E368" s="15">
        <f t="shared" si="47"/>
        <v>0</v>
      </c>
      <c r="F368" s="622"/>
      <c r="G368" s="622"/>
      <c r="H368" s="622"/>
      <c r="I368" s="622"/>
    </row>
    <row r="369" spans="1:9" ht="15" hidden="1" customHeight="1" x14ac:dyDescent="0.25">
      <c r="A369" s="1436" t="s">
        <v>1332</v>
      </c>
      <c r="B369" s="1439"/>
      <c r="C369" s="1440"/>
      <c r="D369" s="1440"/>
      <c r="E369" s="1441"/>
      <c r="F369" s="954"/>
      <c r="G369" s="954"/>
      <c r="H369" s="954"/>
      <c r="I369" s="954"/>
    </row>
    <row r="370" spans="1:9" ht="15" hidden="1" customHeight="1" x14ac:dyDescent="0.25">
      <c r="A370" s="1437"/>
      <c r="B370" s="1442"/>
      <c r="C370" s="1443"/>
      <c r="D370" s="1443"/>
      <c r="E370" s="1444"/>
      <c r="F370" s="954"/>
      <c r="G370" s="954"/>
      <c r="H370" s="954"/>
      <c r="I370" s="954"/>
    </row>
    <row r="371" spans="1:9" ht="15.75" hidden="1" customHeight="1" thickBot="1" x14ac:dyDescent="0.3">
      <c r="A371" s="1438"/>
      <c r="B371" s="1445"/>
      <c r="C371" s="1446"/>
      <c r="D371" s="1446"/>
      <c r="E371" s="1447"/>
      <c r="F371" s="954"/>
      <c r="G371" s="954"/>
      <c r="H371" s="954"/>
      <c r="I371" s="954"/>
    </row>
    <row r="372" spans="1:9" ht="15.75" thickBot="1" x14ac:dyDescent="0.3">
      <c r="A372" s="20"/>
      <c r="B372" s="21"/>
      <c r="C372" s="21"/>
      <c r="D372" s="21"/>
      <c r="E372" s="21"/>
      <c r="F372" s="628"/>
      <c r="G372" s="628"/>
      <c r="H372" s="628"/>
      <c r="I372" s="628"/>
    </row>
    <row r="373" spans="1:9" ht="27" customHeight="1" thickBot="1" x14ac:dyDescent="0.3">
      <c r="A373" s="6" t="s">
        <v>57</v>
      </c>
      <c r="B373" s="22">
        <f>B358+B337+B314+B293+B250+B208+B179+B158+B135+B114+B71+B31</f>
        <v>76403</v>
      </c>
      <c r="C373" s="22">
        <f>C358+C337+C314+C293+C250+C208+C179+C158+C135+C114+C71+C31</f>
        <v>143203</v>
      </c>
      <c r="D373" s="22">
        <f>D358+D337+D314+D293+D250+D208+D179+D158+D135+D114+D71+D31</f>
        <v>142603</v>
      </c>
      <c r="E373" s="22">
        <f>E358+E337+E314+E293+E250+E208+E179+E158+E135+E114+E71+E31</f>
        <v>145603</v>
      </c>
      <c r="F373" s="628"/>
      <c r="G373" s="628"/>
      <c r="H373" s="628"/>
      <c r="I373" s="628"/>
    </row>
    <row r="374" spans="1:9" ht="24.75" thickBot="1" x14ac:dyDescent="0.3">
      <c r="A374" s="6" t="s">
        <v>58</v>
      </c>
      <c r="B374" s="22">
        <f>B376+B378+B380+B382+B384+B386+B388+B390+B392</f>
        <v>76403</v>
      </c>
      <c r="C374" s="22">
        <f>C376+C378+C380+C382+C384+C386+C388+C390+C392</f>
        <v>143203</v>
      </c>
      <c r="D374" s="22">
        <f>D376+D378+D380+D382+D384+D386+D388+D390+D392</f>
        <v>142603</v>
      </c>
      <c r="E374" s="22">
        <f>E376+E378+E380+E382+E384+E386+E388+E390+E392</f>
        <v>145603</v>
      </c>
      <c r="F374" s="628"/>
      <c r="G374" s="628"/>
      <c r="H374" s="628"/>
      <c r="I374" s="628"/>
    </row>
    <row r="375" spans="1:9" ht="24.75" thickBot="1" x14ac:dyDescent="0.3">
      <c r="A375" s="23" t="s">
        <v>965</v>
      </c>
      <c r="B375" s="24"/>
      <c r="C375" s="25">
        <f>C374/B374-1</f>
        <v>0.87431121814588431</v>
      </c>
      <c r="D375" s="25">
        <f t="shared" ref="D375:E375" si="48">D374/C374-1</f>
        <v>-4.1898563577578152E-3</v>
      </c>
      <c r="E375" s="25">
        <f t="shared" si="48"/>
        <v>2.1037425580106905E-2</v>
      </c>
      <c r="F375" s="963"/>
      <c r="G375" s="963"/>
      <c r="H375" s="962"/>
      <c r="I375" s="962"/>
    </row>
    <row r="376" spans="1:9" ht="15.75" thickBot="1" x14ac:dyDescent="0.3">
      <c r="A376" s="13" t="s">
        <v>24</v>
      </c>
      <c r="B376" s="14">
        <f>B258+B218+B79+B39</f>
        <v>22164</v>
      </c>
      <c r="C376" s="14">
        <f>C258+C218+C79+C39</f>
        <v>22164</v>
      </c>
      <c r="D376" s="14">
        <f>D258+D218+D79+D39</f>
        <v>22164</v>
      </c>
      <c r="E376" s="14">
        <f>E258+E218+E79+E39</f>
        <v>22164</v>
      </c>
      <c r="F376" s="154"/>
      <c r="G376" s="154"/>
      <c r="H376" s="154"/>
      <c r="I376" s="154"/>
    </row>
    <row r="377" spans="1:9" ht="15.75" thickBot="1" x14ac:dyDescent="0.3">
      <c r="A377" s="26" t="s">
        <v>1345</v>
      </c>
      <c r="B377" s="15"/>
      <c r="C377" s="27">
        <f>C376/B376-1</f>
        <v>0</v>
      </c>
      <c r="D377" s="27">
        <f t="shared" ref="D377:E377" si="49">D376/C376-1</f>
        <v>0</v>
      </c>
      <c r="E377" s="27">
        <f t="shared" si="49"/>
        <v>0</v>
      </c>
    </row>
    <row r="378" spans="1:9" ht="24.75" thickBot="1" x14ac:dyDescent="0.3">
      <c r="A378" s="13" t="s">
        <v>25</v>
      </c>
      <c r="B378" s="14">
        <f>B261+B221+B82+B42</f>
        <v>3439</v>
      </c>
      <c r="C378" s="14">
        <f>C261+C221+C82+C42</f>
        <v>3439</v>
      </c>
      <c r="D378" s="14">
        <f>D261+D221+D82+D42</f>
        <v>3439</v>
      </c>
      <c r="E378" s="14">
        <f>E261+E221+E82+E42</f>
        <v>3439</v>
      </c>
    </row>
    <row r="379" spans="1:9" ht="24.75" thickBot="1" x14ac:dyDescent="0.3">
      <c r="A379" s="26" t="s">
        <v>1346</v>
      </c>
      <c r="B379" s="15"/>
      <c r="C379" s="27">
        <f>C378/B378-1</f>
        <v>0</v>
      </c>
      <c r="D379" s="27">
        <f t="shared" ref="D379:E379" si="50">D378/C378-1</f>
        <v>0</v>
      </c>
      <c r="E379" s="27">
        <f t="shared" si="50"/>
        <v>0</v>
      </c>
    </row>
    <row r="380" spans="1:9" ht="15.75" thickBot="1" x14ac:dyDescent="0.3">
      <c r="A380" s="13" t="s">
        <v>26</v>
      </c>
      <c r="B380" s="14">
        <f>B264+B224+B85+B45</f>
        <v>13500</v>
      </c>
      <c r="C380" s="14">
        <f>C264+C224+C85+C45</f>
        <v>17000</v>
      </c>
      <c r="D380" s="14">
        <f>D264+D224+D85+D45</f>
        <v>17000</v>
      </c>
      <c r="E380" s="14">
        <f>E264+E224+E85+E45</f>
        <v>20000</v>
      </c>
    </row>
    <row r="381" spans="1:9" ht="24.75" thickBot="1" x14ac:dyDescent="0.3">
      <c r="A381" s="26" t="s">
        <v>1347</v>
      </c>
      <c r="B381" s="15"/>
      <c r="C381" s="27">
        <f>C380/B380-1</f>
        <v>0.2592592592592593</v>
      </c>
      <c r="D381" s="27">
        <f t="shared" ref="D381:E381" si="51">D380/C380-1</f>
        <v>0</v>
      </c>
      <c r="E381" s="27">
        <f t="shared" si="51"/>
        <v>0.17647058823529416</v>
      </c>
    </row>
    <row r="382" spans="1:9" ht="15.75" thickBot="1" x14ac:dyDescent="0.3">
      <c r="A382" s="13" t="s">
        <v>27</v>
      </c>
      <c r="B382" s="14">
        <f>B267+B227+B88+B48</f>
        <v>0</v>
      </c>
      <c r="C382" s="14">
        <f>C267+C227+C88+C48</f>
        <v>0</v>
      </c>
      <c r="D382" s="14">
        <f>D267+D227+D88+D48</f>
        <v>0</v>
      </c>
      <c r="E382" s="14">
        <f>E267+E227+E88+E48</f>
        <v>0</v>
      </c>
    </row>
    <row r="383" spans="1:9" ht="15.75" thickBot="1" x14ac:dyDescent="0.3">
      <c r="A383" s="26" t="s">
        <v>1348</v>
      </c>
      <c r="B383" s="15"/>
      <c r="C383" s="27" t="e">
        <f>C382/B382-1</f>
        <v>#DIV/0!</v>
      </c>
      <c r="D383" s="27" t="e">
        <f t="shared" ref="D383:E383" si="52">D382/C382-1</f>
        <v>#DIV/0!</v>
      </c>
      <c r="E383" s="27" t="e">
        <f t="shared" si="52"/>
        <v>#DIV/0!</v>
      </c>
    </row>
    <row r="384" spans="1:9" ht="15.75" thickBot="1" x14ac:dyDescent="0.3">
      <c r="A384" s="13" t="s">
        <v>28</v>
      </c>
      <c r="B384" s="14">
        <f>B270+B230+B91+B51</f>
        <v>0</v>
      </c>
      <c r="C384" s="14">
        <f>C270+C230+C91+C51</f>
        <v>0</v>
      </c>
      <c r="D384" s="14">
        <f>D270+D230+D91+D51</f>
        <v>0</v>
      </c>
      <c r="E384" s="14">
        <f>E270+E230+E91+E51</f>
        <v>0</v>
      </c>
    </row>
    <row r="385" spans="1:5" ht="24.75" thickBot="1" x14ac:dyDescent="0.3">
      <c r="A385" s="26" t="s">
        <v>1349</v>
      </c>
      <c r="B385" s="15"/>
      <c r="C385" s="27" t="e">
        <f>C384/B384-1</f>
        <v>#DIV/0!</v>
      </c>
      <c r="D385" s="27" t="e">
        <f t="shared" ref="D385:E385" si="53">D384/C384-1</f>
        <v>#DIV/0!</v>
      </c>
      <c r="E385" s="27" t="e">
        <f t="shared" si="53"/>
        <v>#DIV/0!</v>
      </c>
    </row>
    <row r="386" spans="1:5" ht="15.75" thickBot="1" x14ac:dyDescent="0.3">
      <c r="A386" s="13" t="s">
        <v>29</v>
      </c>
      <c r="B386" s="14">
        <f>B273+B233+B94+B54</f>
        <v>0</v>
      </c>
      <c r="C386" s="14">
        <f>C273+C233+C94+C54</f>
        <v>0</v>
      </c>
      <c r="D386" s="14">
        <f>D273+D233+D94+D54</f>
        <v>0</v>
      </c>
      <c r="E386" s="14">
        <f>E273+E233+E94+E54</f>
        <v>0</v>
      </c>
    </row>
    <row r="387" spans="1:5" ht="15.75" thickBot="1" x14ac:dyDescent="0.3">
      <c r="A387" s="26" t="s">
        <v>1350</v>
      </c>
      <c r="B387" s="15"/>
      <c r="C387" s="27" t="e">
        <f>C386/B386-1</f>
        <v>#DIV/0!</v>
      </c>
      <c r="D387" s="27" t="e">
        <f t="shared" ref="D387:E387" si="54">D386/C386-1</f>
        <v>#DIV/0!</v>
      </c>
      <c r="E387" s="27" t="e">
        <f t="shared" si="54"/>
        <v>#DIV/0!</v>
      </c>
    </row>
    <row r="388" spans="1:5" ht="24.75" thickBot="1" x14ac:dyDescent="0.3">
      <c r="A388" s="13" t="s">
        <v>30</v>
      </c>
      <c r="B388" s="14">
        <f>B276+B236+B97+B57</f>
        <v>0</v>
      </c>
      <c r="C388" s="14">
        <f>C276+C236+C97+C57</f>
        <v>0</v>
      </c>
      <c r="D388" s="14">
        <f>D276+D236+D97+D57</f>
        <v>0</v>
      </c>
      <c r="E388" s="14">
        <f>E276+E236+E97+E57</f>
        <v>0</v>
      </c>
    </row>
    <row r="389" spans="1:5" ht="24.75" thickBot="1" x14ac:dyDescent="0.3">
      <c r="A389" s="26" t="s">
        <v>1351</v>
      </c>
      <c r="B389" s="15"/>
      <c r="C389" s="27" t="e">
        <f>C388/B388-1</f>
        <v>#DIV/0!</v>
      </c>
      <c r="D389" s="27" t="e">
        <f t="shared" ref="D389:E389" si="55">D388/C388-1</f>
        <v>#DIV/0!</v>
      </c>
      <c r="E389" s="27" t="e">
        <f t="shared" si="55"/>
        <v>#DIV/0!</v>
      </c>
    </row>
    <row r="390" spans="1:5" ht="15.75" thickBot="1" x14ac:dyDescent="0.3">
      <c r="A390" s="13" t="s">
        <v>59</v>
      </c>
      <c r="B390" s="14">
        <f>B122+B143+B166+B187+B301+B322+B345+B366</f>
        <v>0</v>
      </c>
      <c r="C390" s="14">
        <f>C122+C143+C166+C187+C301+C322+C345+C366</f>
        <v>0</v>
      </c>
      <c r="D390" s="14">
        <f>D122+D143+D166+D187+D301+D322+D345+D366</f>
        <v>0</v>
      </c>
      <c r="E390" s="14">
        <f>E122+E143+E166+E187+E301+E322+E345+E366</f>
        <v>0</v>
      </c>
    </row>
    <row r="391" spans="1:5" ht="24.75" thickBot="1" x14ac:dyDescent="0.3">
      <c r="A391" s="26" t="s">
        <v>1352</v>
      </c>
      <c r="B391" s="15"/>
      <c r="C391" s="27" t="e">
        <f>C390/B390-1</f>
        <v>#DIV/0!</v>
      </c>
      <c r="D391" s="27" t="e">
        <f t="shared" ref="D391:E391" si="56">D390/C390-1</f>
        <v>#DIV/0!</v>
      </c>
      <c r="E391" s="27" t="e">
        <f t="shared" si="56"/>
        <v>#DIV/0!</v>
      </c>
    </row>
    <row r="392" spans="1:5" ht="15.75" thickBot="1" x14ac:dyDescent="0.3">
      <c r="A392" s="13" t="s">
        <v>60</v>
      </c>
      <c r="B392" s="14">
        <f>B123+B144+B167+B188+B302+B323+B346+B367</f>
        <v>37300</v>
      </c>
      <c r="C392" s="14">
        <f>C123+C144+C167+C188+C302+C323+C346+C367</f>
        <v>100600</v>
      </c>
      <c r="D392" s="14">
        <f>D123+D144+D167+D188+D302+D323+D346+D367</f>
        <v>100000</v>
      </c>
      <c r="E392" s="14">
        <f>E123+E144+E167+E188+E302+E323+E346+E367</f>
        <v>100000</v>
      </c>
    </row>
    <row r="393" spans="1:5" ht="15.75" thickBot="1" x14ac:dyDescent="0.3">
      <c r="A393" s="26" t="s">
        <v>1353</v>
      </c>
      <c r="B393" s="15"/>
      <c r="C393" s="27">
        <f>C392/B392-1</f>
        <v>1.6970509383378016</v>
      </c>
      <c r="D393" s="27">
        <f t="shared" ref="D393:E393" si="57">D392/C392-1</f>
        <v>-5.9642147117295874E-3</v>
      </c>
      <c r="E393" s="27">
        <f t="shared" si="57"/>
        <v>0</v>
      </c>
    </row>
    <row r="394" spans="1:5" x14ac:dyDescent="0.25">
      <c r="A394" s="1953" t="s">
        <v>1354</v>
      </c>
      <c r="B394" s="1956"/>
      <c r="C394" s="1956"/>
      <c r="D394" s="1956"/>
      <c r="E394" s="1957"/>
    </row>
    <row r="395" spans="1:5" x14ac:dyDescent="0.25">
      <c r="A395" s="1954"/>
      <c r="B395" s="1958"/>
      <c r="C395" s="1958"/>
      <c r="D395" s="1958"/>
      <c r="E395" s="1959"/>
    </row>
    <row r="396" spans="1:5" ht="15.75" thickBot="1" x14ac:dyDescent="0.3">
      <c r="A396" s="1955"/>
      <c r="B396" s="1960"/>
      <c r="C396" s="1960"/>
      <c r="D396" s="1960"/>
      <c r="E396" s="1961"/>
    </row>
    <row r="397" spans="1:5" ht="15.75" thickBot="1" x14ac:dyDescent="0.3">
      <c r="A397" s="17" t="s">
        <v>32</v>
      </c>
      <c r="B397" s="18">
        <f>IF(B374-B373=0,0,"Error")</f>
        <v>0</v>
      </c>
      <c r="C397" s="18">
        <f t="shared" ref="C397:E397" si="58">IF(C374-C373=0,0,"Error")</f>
        <v>0</v>
      </c>
      <c r="D397" s="18">
        <f t="shared" si="58"/>
        <v>0</v>
      </c>
      <c r="E397" s="18">
        <f t="shared" si="58"/>
        <v>0</v>
      </c>
    </row>
    <row r="398" spans="1:5" ht="24.75" thickBot="1" x14ac:dyDescent="0.3">
      <c r="A398" s="600" t="s">
        <v>966</v>
      </c>
      <c r="B398" s="14">
        <v>17</v>
      </c>
      <c r="C398" s="14">
        <v>17</v>
      </c>
      <c r="D398" s="14">
        <v>17</v>
      </c>
      <c r="E398" s="14">
        <v>17</v>
      </c>
    </row>
    <row r="399" spans="1:5" ht="24.75" thickBot="1" x14ac:dyDescent="0.3">
      <c r="A399" s="600" t="s">
        <v>967</v>
      </c>
      <c r="B399" s="14">
        <v>0</v>
      </c>
      <c r="C399" s="14">
        <v>0</v>
      </c>
      <c r="D399" s="14">
        <v>0</v>
      </c>
      <c r="E399" s="14">
        <v>0</v>
      </c>
    </row>
  </sheetData>
  <mergeCells count="134">
    <mergeCell ref="A1:E1"/>
    <mergeCell ref="A2:E2"/>
    <mergeCell ref="A364:A365"/>
    <mergeCell ref="A369:A371"/>
    <mergeCell ref="B369:E371"/>
    <mergeCell ref="A394:A396"/>
    <mergeCell ref="B394:E396"/>
    <mergeCell ref="B351:E351"/>
    <mergeCell ref="B352:E352"/>
    <mergeCell ref="B353:E353"/>
    <mergeCell ref="B354:E354"/>
    <mergeCell ref="A355:A356"/>
    <mergeCell ref="A363:E363"/>
    <mergeCell ref="B332:E332"/>
    <mergeCell ref="B333:E333"/>
    <mergeCell ref="A334:A335"/>
    <mergeCell ref="A342:E342"/>
    <mergeCell ref="A343:A344"/>
    <mergeCell ref="A348:A350"/>
    <mergeCell ref="B348:E350"/>
    <mergeCell ref="A325:A327"/>
    <mergeCell ref="B325:E327"/>
    <mergeCell ref="A328:E328"/>
    <mergeCell ref="A329:E329"/>
    <mergeCell ref="B330:E330"/>
    <mergeCell ref="B331:E331"/>
    <mergeCell ref="B308:E308"/>
    <mergeCell ref="B309:E309"/>
    <mergeCell ref="B310:E310"/>
    <mergeCell ref="A311:A312"/>
    <mergeCell ref="A319:E319"/>
    <mergeCell ref="A320:A321"/>
    <mergeCell ref="A290:A291"/>
    <mergeCell ref="A298:E298"/>
    <mergeCell ref="A299:A300"/>
    <mergeCell ref="A304:A306"/>
    <mergeCell ref="B304:E306"/>
    <mergeCell ref="B307:E307"/>
    <mergeCell ref="A284:E284"/>
    <mergeCell ref="A285:E285"/>
    <mergeCell ref="B286:E286"/>
    <mergeCell ref="B287:E287"/>
    <mergeCell ref="B288:E288"/>
    <mergeCell ref="B289:E289"/>
    <mergeCell ref="B246:E246"/>
    <mergeCell ref="A247:A248"/>
    <mergeCell ref="A255:E255"/>
    <mergeCell ref="A256:A257"/>
    <mergeCell ref="A280:A282"/>
    <mergeCell ref="B280:E282"/>
    <mergeCell ref="A215:E215"/>
    <mergeCell ref="A216:A217"/>
    <mergeCell ref="A240:A242"/>
    <mergeCell ref="B240:E242"/>
    <mergeCell ref="B244:E244"/>
    <mergeCell ref="B245:E245"/>
    <mergeCell ref="A200:A201"/>
    <mergeCell ref="B202:E202"/>
    <mergeCell ref="B203:E203"/>
    <mergeCell ref="B204:E204"/>
    <mergeCell ref="A205:A206"/>
    <mergeCell ref="A213:A214"/>
    <mergeCell ref="A190:A192"/>
    <mergeCell ref="B190:E192"/>
    <mergeCell ref="B193:E193"/>
    <mergeCell ref="A194:E194"/>
    <mergeCell ref="A198:E198"/>
    <mergeCell ref="A199:E199"/>
    <mergeCell ref="B173:E173"/>
    <mergeCell ref="B174:E174"/>
    <mergeCell ref="B175:E175"/>
    <mergeCell ref="A176:A177"/>
    <mergeCell ref="A184:E184"/>
    <mergeCell ref="A185:A186"/>
    <mergeCell ref="A155:A156"/>
    <mergeCell ref="A163:E163"/>
    <mergeCell ref="A164:A165"/>
    <mergeCell ref="A169:A171"/>
    <mergeCell ref="B169:E171"/>
    <mergeCell ref="B172:E172"/>
    <mergeCell ref="A149:E149"/>
    <mergeCell ref="A150:E150"/>
    <mergeCell ref="B151:E151"/>
    <mergeCell ref="B152:E152"/>
    <mergeCell ref="B153:E153"/>
    <mergeCell ref="B154:E154"/>
    <mergeCell ref="B130:E130"/>
    <mergeCell ref="B131:E131"/>
    <mergeCell ref="A132:A133"/>
    <mergeCell ref="A140:E140"/>
    <mergeCell ref="A141:A142"/>
    <mergeCell ref="A146:A148"/>
    <mergeCell ref="B146:E148"/>
    <mergeCell ref="A119:E119"/>
    <mergeCell ref="A120:A121"/>
    <mergeCell ref="A125:A127"/>
    <mergeCell ref="B125:E127"/>
    <mergeCell ref="B128:E128"/>
    <mergeCell ref="B129:E129"/>
    <mergeCell ref="A106:E106"/>
    <mergeCell ref="B107:E107"/>
    <mergeCell ref="B108:E108"/>
    <mergeCell ref="B109:E109"/>
    <mergeCell ref="B110:E110"/>
    <mergeCell ref="A111:A112"/>
    <mergeCell ref="A69:A70"/>
    <mergeCell ref="A76:E76"/>
    <mergeCell ref="A77:A78"/>
    <mergeCell ref="A101:A103"/>
    <mergeCell ref="B101:E103"/>
    <mergeCell ref="A105:E105"/>
    <mergeCell ref="A37:A38"/>
    <mergeCell ref="A61:A63"/>
    <mergeCell ref="B61:E63"/>
    <mergeCell ref="B65:E65"/>
    <mergeCell ref="B66:E66"/>
    <mergeCell ref="B67:E67"/>
    <mergeCell ref="A24:E24"/>
    <mergeCell ref="B25:E25"/>
    <mergeCell ref="B26:E26"/>
    <mergeCell ref="B27:E27"/>
    <mergeCell ref="A28:A29"/>
    <mergeCell ref="A36:E36"/>
    <mergeCell ref="A9:E11"/>
    <mergeCell ref="B12:E12"/>
    <mergeCell ref="A13:A14"/>
    <mergeCell ref="B18:E18"/>
    <mergeCell ref="A19:E19"/>
    <mergeCell ref="A23:E23"/>
    <mergeCell ref="A3:E3"/>
    <mergeCell ref="B5:E5"/>
    <mergeCell ref="B6:E6"/>
    <mergeCell ref="B7:E7"/>
    <mergeCell ref="A8:E8"/>
  </mergeCells>
  <pageMargins left="0.7" right="0.7" top="0.75" bottom="0.75" header="0.3" footer="0.3"/>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53"/>
  <sheetViews>
    <sheetView view="pageBreakPreview" zoomScale="85" zoomScaleNormal="130" zoomScaleSheetLayoutView="85" workbookViewId="0">
      <selection sqref="A1:E1"/>
    </sheetView>
  </sheetViews>
  <sheetFormatPr defaultRowHeight="15" x14ac:dyDescent="0.25"/>
  <cols>
    <col min="1" max="1" width="27.7109375" customWidth="1"/>
    <col min="2" max="2" width="20" customWidth="1"/>
    <col min="3" max="3" width="13.28515625" customWidth="1"/>
    <col min="4" max="4" width="13" customWidth="1"/>
    <col min="5" max="5" width="12.5703125" customWidth="1"/>
  </cols>
  <sheetData>
    <row r="1" spans="1:5" ht="15.75" x14ac:dyDescent="0.25">
      <c r="A1" s="2604" t="s">
        <v>1651</v>
      </c>
      <c r="B1" s="2604"/>
      <c r="C1" s="2604"/>
      <c r="D1" s="2604"/>
      <c r="E1" s="2604"/>
    </row>
    <row r="2" spans="1:5" ht="18"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168</v>
      </c>
      <c r="C5" s="1301"/>
      <c r="D5" s="1301"/>
      <c r="E5" s="1301"/>
    </row>
    <row r="6" spans="1:5" ht="15.75" thickBot="1" x14ac:dyDescent="0.3">
      <c r="A6" s="2" t="s">
        <v>1</v>
      </c>
      <c r="B6" s="1505" t="s">
        <v>169</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9" customHeight="1" thickBot="1" x14ac:dyDescent="0.3">
      <c r="A9" s="1400" t="s">
        <v>230</v>
      </c>
      <c r="B9" s="1401"/>
      <c r="C9" s="1401"/>
      <c r="D9" s="1401"/>
      <c r="E9" s="1402"/>
    </row>
    <row r="10" spans="1:5" ht="19.5" customHeight="1" thickBot="1" x14ac:dyDescent="0.3">
      <c r="A10" s="1400"/>
      <c r="B10" s="1401"/>
      <c r="C10" s="1401"/>
      <c r="D10" s="1401"/>
      <c r="E10" s="1402"/>
    </row>
    <row r="11" spans="1:5" ht="15.75" thickBot="1" x14ac:dyDescent="0.3">
      <c r="A11" s="1400"/>
      <c r="B11" s="1401"/>
      <c r="C11" s="1401"/>
      <c r="D11" s="1401"/>
      <c r="E11" s="1402"/>
    </row>
    <row r="12" spans="1:5" ht="44.25" customHeight="1" thickBot="1" x14ac:dyDescent="0.3">
      <c r="A12" s="3" t="s">
        <v>6</v>
      </c>
      <c r="B12" s="1506" t="s">
        <v>1020</v>
      </c>
      <c r="C12" s="1507"/>
      <c r="D12" s="1507"/>
      <c r="E12" s="1508"/>
    </row>
    <row r="13" spans="1:5" ht="15.7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18.75" customHeight="1" thickBot="1" x14ac:dyDescent="0.3">
      <c r="A15" s="5" t="s">
        <v>92</v>
      </c>
      <c r="B15" s="74" t="s">
        <v>1021</v>
      </c>
      <c r="C15" s="74" t="s">
        <v>1021</v>
      </c>
      <c r="D15" s="74" t="s">
        <v>1021</v>
      </c>
      <c r="E15" s="74" t="s">
        <v>1021</v>
      </c>
    </row>
    <row r="16" spans="1:5" ht="15.75" thickBot="1" x14ac:dyDescent="0.3">
      <c r="A16" s="5" t="s">
        <v>93</v>
      </c>
      <c r="B16" s="74"/>
      <c r="C16" s="74"/>
      <c r="D16" s="74"/>
      <c r="E16" s="74"/>
    </row>
    <row r="17" spans="1:5" ht="23.25" thickBot="1" x14ac:dyDescent="0.3">
      <c r="A17" s="5" t="s">
        <v>67</v>
      </c>
      <c r="B17" s="74"/>
      <c r="C17" s="74"/>
      <c r="D17" s="74"/>
      <c r="E17" s="74"/>
    </row>
    <row r="18" spans="1:5" ht="32.25" customHeight="1" thickBot="1" x14ac:dyDescent="0.3">
      <c r="A18" s="6" t="s">
        <v>10</v>
      </c>
      <c r="B18" s="1509" t="s">
        <v>1022</v>
      </c>
      <c r="C18" s="1510"/>
      <c r="D18" s="1510"/>
      <c r="E18" s="1511"/>
    </row>
    <row r="19" spans="1:5" ht="23.25" customHeight="1" thickBot="1" x14ac:dyDescent="0.3">
      <c r="A19" s="1411" t="s">
        <v>1023</v>
      </c>
      <c r="B19" s="1412"/>
      <c r="C19" s="1412"/>
      <c r="D19" s="1412"/>
      <c r="E19" s="1413"/>
    </row>
    <row r="20" spans="1:5" ht="21.75" customHeight="1" thickBot="1" x14ac:dyDescent="0.3">
      <c r="A20" s="407" t="s">
        <v>1024</v>
      </c>
      <c r="B20" s="74" t="s">
        <v>1021</v>
      </c>
      <c r="C20" s="74" t="s">
        <v>1021</v>
      </c>
      <c r="D20" s="74" t="s">
        <v>1021</v>
      </c>
      <c r="E20" s="74" t="s">
        <v>1021</v>
      </c>
    </row>
    <row r="21" spans="1:5" ht="21.75" customHeight="1" thickBot="1" x14ac:dyDescent="0.3">
      <c r="A21" s="5" t="s">
        <v>67</v>
      </c>
      <c r="B21" s="345"/>
      <c r="C21" s="346"/>
      <c r="D21" s="346"/>
      <c r="E21" s="346"/>
    </row>
    <row r="22" spans="1:5" ht="24" customHeight="1" thickBot="1" x14ac:dyDescent="0.3">
      <c r="A22" s="1414" t="s">
        <v>12</v>
      </c>
      <c r="B22" s="1415"/>
      <c r="C22" s="1415"/>
      <c r="D22" s="1415"/>
      <c r="E22" s="1416"/>
    </row>
    <row r="23" spans="1:5" ht="15.75" thickBot="1" x14ac:dyDescent="0.3">
      <c r="A23" s="1322" t="s">
        <v>13</v>
      </c>
      <c r="B23" s="1323"/>
      <c r="C23" s="1323"/>
      <c r="D23" s="1323"/>
      <c r="E23" s="1324"/>
    </row>
    <row r="24" spans="1:5" ht="18.75" customHeight="1" thickBot="1" x14ac:dyDescent="0.3">
      <c r="A24" s="7" t="s">
        <v>75</v>
      </c>
      <c r="B24" s="1417" t="s">
        <v>1025</v>
      </c>
      <c r="C24" s="1418"/>
      <c r="D24" s="1418"/>
      <c r="E24" s="1419"/>
    </row>
    <row r="25" spans="1:5" ht="57.75" customHeight="1" thickBot="1" x14ac:dyDescent="0.3">
      <c r="A25" s="5" t="s">
        <v>15</v>
      </c>
      <c r="B25" s="1512" t="s">
        <v>1026</v>
      </c>
      <c r="C25" s="1513"/>
      <c r="D25" s="1513"/>
      <c r="E25" s="1514"/>
    </row>
    <row r="26" spans="1:5" ht="15.75" thickBot="1" x14ac:dyDescent="0.3">
      <c r="A26" s="5" t="s">
        <v>16</v>
      </c>
      <c r="B26" s="1406"/>
      <c r="C26" s="1407"/>
      <c r="D26" s="1407"/>
      <c r="E26" s="1408"/>
    </row>
    <row r="27" spans="1:5" ht="12.75" customHeight="1" x14ac:dyDescent="0.25">
      <c r="A27" s="1381"/>
      <c r="B27" s="8">
        <v>2019</v>
      </c>
      <c r="C27" s="8">
        <v>2020</v>
      </c>
      <c r="D27" s="8">
        <v>2021</v>
      </c>
      <c r="E27" s="8">
        <v>2022</v>
      </c>
    </row>
    <row r="28" spans="1:5" ht="9" customHeight="1" thickBot="1" x14ac:dyDescent="0.3">
      <c r="A28" s="1382"/>
      <c r="B28" s="9" t="s">
        <v>8</v>
      </c>
      <c r="C28" s="9" t="s">
        <v>9</v>
      </c>
      <c r="D28" s="9" t="s">
        <v>9</v>
      </c>
      <c r="E28" s="9" t="s">
        <v>9</v>
      </c>
    </row>
    <row r="29" spans="1:5" ht="15.75" thickBot="1" x14ac:dyDescent="0.3">
      <c r="A29" s="5" t="s">
        <v>17</v>
      </c>
      <c r="B29" s="10" t="s">
        <v>1027</v>
      </c>
      <c r="C29" s="10" t="s">
        <v>1027</v>
      </c>
      <c r="D29" s="10" t="s">
        <v>1027</v>
      </c>
      <c r="E29" s="10" t="s">
        <v>1027</v>
      </c>
    </row>
    <row r="30" spans="1:5" ht="15.75" thickBot="1" x14ac:dyDescent="0.3">
      <c r="A30" s="5" t="s">
        <v>18</v>
      </c>
      <c r="B30" s="10">
        <v>1525000</v>
      </c>
      <c r="C30" s="10">
        <v>1753730</v>
      </c>
      <c r="D30" s="10">
        <v>1760530</v>
      </c>
      <c r="E30" s="10">
        <v>1760000</v>
      </c>
    </row>
    <row r="31" spans="1:5" ht="15.75" thickBot="1" x14ac:dyDescent="0.3">
      <c r="A31" s="5" t="s">
        <v>19</v>
      </c>
      <c r="B31" s="10" t="s">
        <v>1027</v>
      </c>
      <c r="C31" s="10" t="s">
        <v>1027</v>
      </c>
      <c r="D31" s="10" t="s">
        <v>1027</v>
      </c>
      <c r="E31" s="10" t="s">
        <v>1027</v>
      </c>
    </row>
    <row r="32" spans="1:5" ht="15.75" thickBot="1" x14ac:dyDescent="0.3">
      <c r="A32" s="5" t="s">
        <v>20</v>
      </c>
      <c r="B32" s="407" t="s">
        <v>21</v>
      </c>
      <c r="C32" s="11">
        <v>9.9719538797133911E-3</v>
      </c>
      <c r="D32" s="11">
        <v>9.8734958346189394E-3</v>
      </c>
      <c r="E32" s="11">
        <v>1.0082493125572967E-2</v>
      </c>
    </row>
    <row r="33" spans="1:5" ht="15.75" thickBot="1" x14ac:dyDescent="0.3">
      <c r="A33" s="5" t="s">
        <v>22</v>
      </c>
      <c r="B33" s="407" t="s">
        <v>21</v>
      </c>
      <c r="C33" s="11">
        <v>0.14998688524590165</v>
      </c>
      <c r="D33" s="11">
        <v>3.8774497784721529E-3</v>
      </c>
      <c r="E33" s="11">
        <v>-3.0104570782663043E-4</v>
      </c>
    </row>
    <row r="34" spans="1:5" ht="15.75" thickBot="1" x14ac:dyDescent="0.3">
      <c r="A34" s="5" t="s">
        <v>23</v>
      </c>
      <c r="B34" s="407" t="s">
        <v>21</v>
      </c>
      <c r="C34" s="11">
        <v>0.13863249452455984</v>
      </c>
      <c r="D34" s="11">
        <v>-5.9374229355245722E-3</v>
      </c>
      <c r="E34" s="11">
        <v>-1.0279891894046211E-2</v>
      </c>
    </row>
    <row r="35" spans="1:5" ht="15.75" thickBot="1" x14ac:dyDescent="0.3">
      <c r="A35" s="1378" t="s">
        <v>343</v>
      </c>
      <c r="B35" s="1379"/>
      <c r="C35" s="1379"/>
      <c r="D35" s="1379"/>
      <c r="E35" s="1380"/>
    </row>
    <row r="36" spans="1:5" ht="12.75" customHeight="1" x14ac:dyDescent="0.25">
      <c r="A36" s="1381"/>
      <c r="B36" s="8">
        <v>2019</v>
      </c>
      <c r="C36" s="8">
        <v>2020</v>
      </c>
      <c r="D36" s="8">
        <v>2021</v>
      </c>
      <c r="E36" s="8">
        <v>2022</v>
      </c>
    </row>
    <row r="37" spans="1:5" ht="9" customHeight="1" thickBot="1" x14ac:dyDescent="0.3">
      <c r="A37" s="1382"/>
      <c r="B37" s="9" t="s">
        <v>8</v>
      </c>
      <c r="C37" s="9" t="s">
        <v>9</v>
      </c>
      <c r="D37" s="9" t="s">
        <v>9</v>
      </c>
      <c r="E37" s="9" t="s">
        <v>9</v>
      </c>
    </row>
    <row r="38" spans="1:5" ht="15.75" thickBot="1" x14ac:dyDescent="0.3">
      <c r="A38" s="13" t="s">
        <v>24</v>
      </c>
      <c r="B38" s="14">
        <v>967000</v>
      </c>
      <c r="C38" s="14">
        <v>1140000</v>
      </c>
      <c r="D38" s="14">
        <v>1140000</v>
      </c>
      <c r="E38" s="14">
        <v>1140000</v>
      </c>
    </row>
    <row r="39" spans="1:5" ht="15.75" thickBot="1" x14ac:dyDescent="0.3">
      <c r="A39" s="26" t="s">
        <v>296</v>
      </c>
      <c r="B39" s="424">
        <v>967000</v>
      </c>
      <c r="C39" s="15">
        <v>1140000</v>
      </c>
      <c r="D39" s="15">
        <v>1140000</v>
      </c>
      <c r="E39" s="15">
        <v>1140000</v>
      </c>
    </row>
    <row r="40" spans="1:5" ht="15.75" thickBot="1" x14ac:dyDescent="0.3">
      <c r="A40" s="26" t="s">
        <v>297</v>
      </c>
      <c r="B40" s="15"/>
      <c r="C40" s="15"/>
      <c r="D40" s="15"/>
      <c r="E40" s="15"/>
    </row>
    <row r="41" spans="1:5" ht="24.75" thickBot="1" x14ac:dyDescent="0.3">
      <c r="A41" s="13" t="s">
        <v>25</v>
      </c>
      <c r="B41" s="14">
        <v>158000</v>
      </c>
      <c r="C41" s="14">
        <v>185000</v>
      </c>
      <c r="D41" s="14">
        <v>185000</v>
      </c>
      <c r="E41" s="14">
        <v>185000</v>
      </c>
    </row>
    <row r="42" spans="1:5" ht="15.75" thickBot="1" x14ac:dyDescent="0.3">
      <c r="A42" s="26" t="s">
        <v>296</v>
      </c>
      <c r="B42" s="424">
        <v>158000</v>
      </c>
      <c r="C42" s="14">
        <v>185000</v>
      </c>
      <c r="D42" s="14">
        <v>185000</v>
      </c>
      <c r="E42" s="14">
        <v>185000</v>
      </c>
    </row>
    <row r="43" spans="1:5" ht="15.75" thickBot="1" x14ac:dyDescent="0.3">
      <c r="A43" s="26" t="s">
        <v>297</v>
      </c>
      <c r="B43" s="15"/>
      <c r="C43" s="14"/>
      <c r="D43" s="14"/>
      <c r="E43" s="14"/>
    </row>
    <row r="44" spans="1:5" ht="15.75" thickBot="1" x14ac:dyDescent="0.3">
      <c r="A44" s="13" t="s">
        <v>26</v>
      </c>
      <c r="B44" s="424">
        <v>372000</v>
      </c>
      <c r="C44" s="14">
        <v>399730</v>
      </c>
      <c r="D44" s="14">
        <v>407530</v>
      </c>
      <c r="E44" s="14">
        <v>407000</v>
      </c>
    </row>
    <row r="45" spans="1:5" ht="15.75" thickBot="1" x14ac:dyDescent="0.3">
      <c r="A45" s="26" t="s">
        <v>296</v>
      </c>
      <c r="B45" s="424">
        <v>368880</v>
      </c>
      <c r="C45" s="14">
        <v>396730</v>
      </c>
      <c r="D45" s="31">
        <v>404230</v>
      </c>
      <c r="E45" s="31">
        <v>403700</v>
      </c>
    </row>
    <row r="46" spans="1:5" ht="15.75" thickBot="1" x14ac:dyDescent="0.3">
      <c r="A46" s="26" t="s">
        <v>297</v>
      </c>
      <c r="B46" s="15">
        <v>3120</v>
      </c>
      <c r="C46" s="14">
        <v>3000</v>
      </c>
      <c r="D46" s="14">
        <v>3300</v>
      </c>
      <c r="E46" s="14">
        <v>3300</v>
      </c>
    </row>
    <row r="47" spans="1:5" ht="15.75" thickBot="1" x14ac:dyDescent="0.3">
      <c r="A47" s="13" t="s">
        <v>27</v>
      </c>
      <c r="B47" s="15"/>
      <c r="C47" s="14"/>
      <c r="D47" s="14"/>
      <c r="E47" s="14"/>
    </row>
    <row r="48" spans="1:5" ht="15.75" thickBot="1" x14ac:dyDescent="0.3">
      <c r="A48" s="26" t="s">
        <v>296</v>
      </c>
      <c r="B48" s="15"/>
      <c r="C48" s="14"/>
      <c r="D48" s="14"/>
      <c r="E48" s="14"/>
    </row>
    <row r="49" spans="1:5" ht="15.75" customHeight="1" thickBot="1" x14ac:dyDescent="0.3">
      <c r="A49" s="26" t="s">
        <v>297</v>
      </c>
      <c r="B49" s="15"/>
      <c r="C49" s="14"/>
      <c r="D49" s="14"/>
      <c r="E49" s="14"/>
    </row>
    <row r="50" spans="1:5" ht="15.75" thickBot="1" x14ac:dyDescent="0.3">
      <c r="A50" s="13" t="s">
        <v>28</v>
      </c>
      <c r="B50" s="15"/>
      <c r="C50" s="14"/>
      <c r="D50" s="14"/>
      <c r="E50" s="14"/>
    </row>
    <row r="51" spans="1:5" ht="15.75" thickBot="1" x14ac:dyDescent="0.3">
      <c r="A51" s="26" t="s">
        <v>296</v>
      </c>
      <c r="B51" s="15"/>
      <c r="C51" s="14"/>
      <c r="D51" s="14"/>
      <c r="E51" s="14"/>
    </row>
    <row r="52" spans="1:5" ht="15.75" thickBot="1" x14ac:dyDescent="0.3">
      <c r="A52" s="26" t="s">
        <v>297</v>
      </c>
      <c r="B52" s="15"/>
      <c r="C52" s="14"/>
      <c r="D52" s="14"/>
      <c r="E52" s="14"/>
    </row>
    <row r="53" spans="1:5" ht="15.75" thickBot="1" x14ac:dyDescent="0.3">
      <c r="A53" s="13" t="s">
        <v>29</v>
      </c>
      <c r="B53" s="15">
        <v>0</v>
      </c>
      <c r="C53" s="14">
        <v>0</v>
      </c>
      <c r="D53" s="14">
        <v>0</v>
      </c>
      <c r="E53" s="14">
        <v>0</v>
      </c>
    </row>
    <row r="54" spans="1:5" ht="15.75" thickBot="1" x14ac:dyDescent="0.3">
      <c r="A54" s="26" t="s">
        <v>296</v>
      </c>
      <c r="B54" s="424"/>
      <c r="C54" s="14">
        <v>0</v>
      </c>
      <c r="D54" s="31">
        <v>0</v>
      </c>
      <c r="E54" s="31">
        <v>0</v>
      </c>
    </row>
    <row r="55" spans="1:5" ht="15.75" thickBot="1" x14ac:dyDescent="0.3">
      <c r="A55" s="26" t="s">
        <v>297</v>
      </c>
      <c r="B55" s="15"/>
      <c r="C55" s="14"/>
      <c r="D55" s="14"/>
      <c r="E55" s="14"/>
    </row>
    <row r="56" spans="1:5" ht="24.75" thickBot="1" x14ac:dyDescent="0.3">
      <c r="A56" s="13" t="s">
        <v>30</v>
      </c>
      <c r="B56" s="15">
        <v>28000</v>
      </c>
      <c r="C56" s="15">
        <v>29000</v>
      </c>
      <c r="D56" s="15">
        <v>28000</v>
      </c>
      <c r="E56" s="15">
        <v>28000</v>
      </c>
    </row>
    <row r="57" spans="1:5" ht="15.75" thickBot="1" x14ac:dyDescent="0.3">
      <c r="A57" s="26" t="s">
        <v>296</v>
      </c>
      <c r="B57" s="15">
        <v>28000</v>
      </c>
      <c r="C57" s="15">
        <v>29000</v>
      </c>
      <c r="D57" s="15">
        <v>28000</v>
      </c>
      <c r="E57" s="15">
        <v>28000</v>
      </c>
    </row>
    <row r="58" spans="1:5" ht="15.75" thickBot="1" x14ac:dyDescent="0.3">
      <c r="A58" s="26" t="s">
        <v>297</v>
      </c>
      <c r="B58" s="15"/>
      <c r="C58" s="98"/>
      <c r="D58" s="40"/>
      <c r="E58" s="40"/>
    </row>
    <row r="59" spans="1:5" ht="15.75" thickBot="1" x14ac:dyDescent="0.3">
      <c r="A59" s="113" t="s">
        <v>76</v>
      </c>
      <c r="B59" s="15">
        <v>1525000</v>
      </c>
      <c r="C59" s="15">
        <v>1753730</v>
      </c>
      <c r="D59" s="15">
        <v>1760530</v>
      </c>
      <c r="E59" s="15">
        <v>1760000</v>
      </c>
    </row>
    <row r="60" spans="1:5" ht="15.75" thickBot="1" x14ac:dyDescent="0.3">
      <c r="A60" s="7" t="s">
        <v>32</v>
      </c>
      <c r="B60" s="18">
        <v>0</v>
      </c>
      <c r="C60" s="18">
        <v>0</v>
      </c>
      <c r="D60" s="18">
        <v>0</v>
      </c>
      <c r="E60" s="18">
        <v>0</v>
      </c>
    </row>
    <row r="61" spans="1:5" ht="15.75" hidden="1" thickBot="1" x14ac:dyDescent="0.3">
      <c r="A61" s="37" t="s">
        <v>344</v>
      </c>
      <c r="B61" s="1423"/>
      <c r="C61" s="1418"/>
      <c r="D61" s="1418"/>
      <c r="E61" s="1419"/>
    </row>
    <row r="62" spans="1:5" ht="26.25" hidden="1" customHeight="1" thickBot="1" x14ac:dyDescent="0.3">
      <c r="A62" s="5" t="s">
        <v>15</v>
      </c>
      <c r="B62" s="1411"/>
      <c r="C62" s="1412"/>
      <c r="D62" s="1412"/>
      <c r="E62" s="1413"/>
    </row>
    <row r="63" spans="1:5" ht="15.75" hidden="1" thickBot="1" x14ac:dyDescent="0.3">
      <c r="A63" s="5" t="s">
        <v>16</v>
      </c>
      <c r="B63" s="1406"/>
      <c r="C63" s="1407"/>
      <c r="D63" s="1407"/>
      <c r="E63" s="1408"/>
    </row>
    <row r="64" spans="1:5" ht="12.75" hidden="1" customHeight="1" x14ac:dyDescent="0.25">
      <c r="A64" s="1381"/>
      <c r="B64" s="8">
        <v>2018</v>
      </c>
      <c r="C64" s="8">
        <v>2019</v>
      </c>
      <c r="D64" s="8">
        <v>2020</v>
      </c>
      <c r="E64" s="8">
        <v>2021</v>
      </c>
    </row>
    <row r="65" spans="1:5" ht="9" hidden="1" customHeight="1" thickBot="1" x14ac:dyDescent="0.3">
      <c r="A65" s="1382"/>
      <c r="B65" s="9" t="s">
        <v>8</v>
      </c>
      <c r="C65" s="9" t="s">
        <v>9</v>
      </c>
      <c r="D65" s="9" t="s">
        <v>9</v>
      </c>
      <c r="E65" s="9" t="s">
        <v>9</v>
      </c>
    </row>
    <row r="66" spans="1:5" ht="15.75" hidden="1" thickBot="1" x14ac:dyDescent="0.3">
      <c r="A66" s="5" t="s">
        <v>17</v>
      </c>
      <c r="B66" s="5"/>
      <c r="C66" s="5"/>
      <c r="D66" s="5"/>
      <c r="E66" s="5"/>
    </row>
    <row r="67" spans="1:5" ht="15.75" hidden="1" thickBot="1" x14ac:dyDescent="0.3">
      <c r="A67" s="5" t="s">
        <v>18</v>
      </c>
      <c r="B67" s="10">
        <v>0</v>
      </c>
      <c r="C67" s="10">
        <v>0</v>
      </c>
      <c r="D67" s="10">
        <v>0</v>
      </c>
      <c r="E67" s="10">
        <v>0</v>
      </c>
    </row>
    <row r="68" spans="1:5" ht="15.75" hidden="1" thickBot="1" x14ac:dyDescent="0.3">
      <c r="A68" s="5" t="s">
        <v>19</v>
      </c>
      <c r="B68" s="10" t="e">
        <v>#DIV/0!</v>
      </c>
      <c r="C68" s="10" t="e">
        <v>#DIV/0!</v>
      </c>
      <c r="D68" s="10" t="e">
        <v>#DIV/0!</v>
      </c>
      <c r="E68" s="10" t="e">
        <v>#DIV/0!</v>
      </c>
    </row>
    <row r="69" spans="1:5" ht="15.75" hidden="1" thickBot="1" x14ac:dyDescent="0.3">
      <c r="A69" s="5" t="s">
        <v>20</v>
      </c>
      <c r="B69" s="407"/>
      <c r="C69" s="11" t="e">
        <v>#DIV/0!</v>
      </c>
      <c r="D69" s="11" t="e">
        <v>#DIV/0!</v>
      </c>
      <c r="E69" s="11" t="e">
        <v>#DIV/0!</v>
      </c>
    </row>
    <row r="70" spans="1:5" ht="15.75" hidden="1" thickBot="1" x14ac:dyDescent="0.3">
      <c r="A70" s="5" t="s">
        <v>22</v>
      </c>
      <c r="B70" s="407"/>
      <c r="C70" s="11" t="e">
        <v>#DIV/0!</v>
      </c>
      <c r="D70" s="11" t="e">
        <v>#DIV/0!</v>
      </c>
      <c r="E70" s="11" t="e">
        <v>#DIV/0!</v>
      </c>
    </row>
    <row r="71" spans="1:5" ht="15.75" hidden="1" thickBot="1" x14ac:dyDescent="0.3">
      <c r="A71" s="5" t="s">
        <v>23</v>
      </c>
      <c r="B71" s="407"/>
      <c r="C71" s="11" t="e">
        <v>#DIV/0!</v>
      </c>
      <c r="D71" s="11" t="e">
        <v>#DIV/0!</v>
      </c>
      <c r="E71" s="11" t="e">
        <v>#DIV/0!</v>
      </c>
    </row>
    <row r="72" spans="1:5" ht="24.75" hidden="1" customHeight="1" thickBot="1" x14ac:dyDescent="0.3">
      <c r="A72" s="1378" t="s">
        <v>224</v>
      </c>
      <c r="B72" s="1379"/>
      <c r="C72" s="1379"/>
      <c r="D72" s="1379"/>
      <c r="E72" s="1380"/>
    </row>
    <row r="73" spans="1:5" ht="12.75" hidden="1" customHeight="1" x14ac:dyDescent="0.25">
      <c r="A73" s="1381"/>
      <c r="B73" s="8">
        <v>2018</v>
      </c>
      <c r="C73" s="8">
        <v>2019</v>
      </c>
      <c r="D73" s="8">
        <v>2020</v>
      </c>
      <c r="E73" s="8">
        <v>2021</v>
      </c>
    </row>
    <row r="74" spans="1:5" ht="9" hidden="1" customHeight="1" thickBot="1" x14ac:dyDescent="0.3">
      <c r="A74" s="1382"/>
      <c r="B74" s="9" t="s">
        <v>8</v>
      </c>
      <c r="C74" s="9" t="s">
        <v>9</v>
      </c>
      <c r="D74" s="9" t="s">
        <v>9</v>
      </c>
      <c r="E74" s="9" t="s">
        <v>9</v>
      </c>
    </row>
    <row r="75" spans="1:5" ht="24.75" hidden="1" customHeight="1" thickBot="1" x14ac:dyDescent="0.3">
      <c r="A75" s="13" t="s">
        <v>24</v>
      </c>
      <c r="B75" s="14"/>
      <c r="C75" s="14"/>
      <c r="D75" s="14"/>
      <c r="E75" s="14"/>
    </row>
    <row r="76" spans="1:5" ht="38.25" hidden="1" customHeight="1" thickBot="1" x14ac:dyDescent="0.3">
      <c r="A76" s="26" t="s">
        <v>296</v>
      </c>
      <c r="B76" s="15"/>
      <c r="C76" s="27"/>
      <c r="D76" s="27"/>
      <c r="E76" s="27"/>
    </row>
    <row r="77" spans="1:5" ht="24.75" hidden="1" customHeight="1" thickBot="1" x14ac:dyDescent="0.3">
      <c r="A77" s="26" t="s">
        <v>297</v>
      </c>
      <c r="B77" s="15"/>
      <c r="C77" s="27"/>
      <c r="D77" s="27"/>
      <c r="E77" s="27"/>
    </row>
    <row r="78" spans="1:5" ht="24.75" hidden="1" customHeight="1" thickBot="1" x14ac:dyDescent="0.3">
      <c r="A78" s="13" t="s">
        <v>25</v>
      </c>
      <c r="B78" s="14"/>
      <c r="C78" s="14"/>
      <c r="D78" s="14"/>
      <c r="E78" s="14"/>
    </row>
    <row r="79" spans="1:5" ht="15.75" hidden="1" thickBot="1" x14ac:dyDescent="0.3">
      <c r="A79" s="26" t="s">
        <v>296</v>
      </c>
      <c r="B79" s="15"/>
      <c r="C79" s="14"/>
      <c r="D79" s="14"/>
      <c r="E79" s="14"/>
    </row>
    <row r="80" spans="1:5" ht="15.75" hidden="1" thickBot="1" x14ac:dyDescent="0.3">
      <c r="A80" s="26" t="s">
        <v>297</v>
      </c>
      <c r="B80" s="15"/>
      <c r="C80" s="14"/>
      <c r="D80" s="14"/>
      <c r="E80" s="14"/>
    </row>
    <row r="81" spans="1:5" ht="24.75" hidden="1" customHeight="1" thickBot="1" x14ac:dyDescent="0.3">
      <c r="A81" s="13" t="s">
        <v>26</v>
      </c>
      <c r="B81" s="15">
        <v>0</v>
      </c>
      <c r="C81" s="14">
        <v>0</v>
      </c>
      <c r="D81" s="14">
        <v>0</v>
      </c>
      <c r="E81" s="14">
        <v>0</v>
      </c>
    </row>
    <row r="82" spans="1:5" ht="15.75" hidden="1" thickBot="1" x14ac:dyDescent="0.3">
      <c r="A82" s="26" t="s">
        <v>296</v>
      </c>
      <c r="B82" s="15"/>
      <c r="C82" s="14"/>
      <c r="D82" s="14"/>
      <c r="E82" s="14"/>
    </row>
    <row r="83" spans="1:5" ht="15.75" hidden="1" thickBot="1" x14ac:dyDescent="0.3">
      <c r="A83" s="26" t="s">
        <v>297</v>
      </c>
      <c r="B83" s="15"/>
      <c r="C83" s="14"/>
      <c r="D83" s="14"/>
      <c r="E83" s="14"/>
    </row>
    <row r="84" spans="1:5" ht="15.75" hidden="1" thickBot="1" x14ac:dyDescent="0.3">
      <c r="A84" s="13" t="s">
        <v>27</v>
      </c>
      <c r="B84" s="15"/>
      <c r="C84" s="14"/>
      <c r="D84" s="14"/>
      <c r="E84" s="14"/>
    </row>
    <row r="85" spans="1:5" ht="15.75" hidden="1" thickBot="1" x14ac:dyDescent="0.3">
      <c r="A85" s="26" t="s">
        <v>296</v>
      </c>
      <c r="B85" s="15"/>
      <c r="C85" s="14"/>
      <c r="D85" s="14"/>
      <c r="E85" s="14"/>
    </row>
    <row r="86" spans="1:5" ht="15.75" hidden="1" thickBot="1" x14ac:dyDescent="0.3">
      <c r="A86" s="26" t="s">
        <v>297</v>
      </c>
      <c r="B86" s="15"/>
      <c r="C86" s="14"/>
      <c r="D86" s="14"/>
      <c r="E86" s="14"/>
    </row>
    <row r="87" spans="1:5" ht="15.75" hidden="1" thickBot="1" x14ac:dyDescent="0.3">
      <c r="A87" s="13" t="s">
        <v>28</v>
      </c>
      <c r="B87" s="15"/>
      <c r="C87" s="14"/>
      <c r="D87" s="14"/>
      <c r="E87" s="14"/>
    </row>
    <row r="88" spans="1:5" ht="15.75" hidden="1" thickBot="1" x14ac:dyDescent="0.3">
      <c r="A88" s="26" t="s">
        <v>296</v>
      </c>
      <c r="B88" s="15"/>
      <c r="C88" s="14"/>
      <c r="D88" s="14"/>
      <c r="E88" s="14"/>
    </row>
    <row r="89" spans="1:5" ht="15.75" hidden="1" thickBot="1" x14ac:dyDescent="0.3">
      <c r="A89" s="26" t="s">
        <v>297</v>
      </c>
      <c r="B89" s="15"/>
      <c r="C89" s="14"/>
      <c r="D89" s="14"/>
      <c r="E89" s="14"/>
    </row>
    <row r="90" spans="1:5" ht="15.75" hidden="1" thickBot="1" x14ac:dyDescent="0.3">
      <c r="A90" s="13" t="s">
        <v>29</v>
      </c>
      <c r="B90" s="15"/>
      <c r="C90" s="14"/>
      <c r="D90" s="14"/>
      <c r="E90" s="14"/>
    </row>
    <row r="91" spans="1:5" ht="15.75" hidden="1" thickBot="1" x14ac:dyDescent="0.3">
      <c r="A91" s="26" t="s">
        <v>296</v>
      </c>
      <c r="B91" s="15"/>
      <c r="C91" s="14"/>
      <c r="D91" s="14"/>
      <c r="E91" s="14"/>
    </row>
    <row r="92" spans="1:5" ht="15.75" hidden="1" thickBot="1" x14ac:dyDescent="0.3">
      <c r="A92" s="26" t="s">
        <v>297</v>
      </c>
      <c r="B92" s="15"/>
      <c r="C92" s="14"/>
      <c r="D92" s="14"/>
      <c r="E92" s="14"/>
    </row>
    <row r="93" spans="1:5" ht="24.75" hidden="1" thickBot="1" x14ac:dyDescent="0.3">
      <c r="A93" s="13" t="s">
        <v>30</v>
      </c>
      <c r="B93" s="15"/>
      <c r="C93" s="14"/>
      <c r="D93" s="14"/>
      <c r="E93" s="14"/>
    </row>
    <row r="94" spans="1:5" ht="15.75" hidden="1" thickBot="1" x14ac:dyDescent="0.3">
      <c r="A94" s="26" t="s">
        <v>296</v>
      </c>
      <c r="B94" s="15"/>
      <c r="C94" s="14"/>
      <c r="D94" s="14"/>
      <c r="E94" s="14"/>
    </row>
    <row r="95" spans="1:5" ht="15.75" hidden="1" thickBot="1" x14ac:dyDescent="0.3">
      <c r="A95" s="26" t="s">
        <v>297</v>
      </c>
      <c r="B95" s="15"/>
      <c r="C95" s="14"/>
      <c r="D95" s="14"/>
      <c r="E95" s="14"/>
    </row>
    <row r="96" spans="1:5" ht="15.75" hidden="1" thickBot="1" x14ac:dyDescent="0.3">
      <c r="A96" s="35" t="s">
        <v>53</v>
      </c>
      <c r="B96" s="15">
        <v>0</v>
      </c>
      <c r="C96" s="15">
        <v>0</v>
      </c>
      <c r="D96" s="15">
        <v>0</v>
      </c>
      <c r="E96" s="15">
        <v>0</v>
      </c>
    </row>
    <row r="97" spans="1:5" ht="17.25" hidden="1" customHeight="1" thickBot="1" x14ac:dyDescent="0.3">
      <c r="A97" s="17" t="s">
        <v>32</v>
      </c>
      <c r="B97" s="18">
        <v>0</v>
      </c>
      <c r="C97" s="18">
        <v>0</v>
      </c>
      <c r="D97" s="18">
        <v>0</v>
      </c>
      <c r="E97" s="18">
        <v>0</v>
      </c>
    </row>
    <row r="98" spans="1:5" ht="15.75" hidden="1" thickBot="1" x14ac:dyDescent="0.3">
      <c r="A98" s="37" t="s">
        <v>345</v>
      </c>
      <c r="B98" s="1423"/>
      <c r="C98" s="1418"/>
      <c r="D98" s="1418"/>
      <c r="E98" s="1419"/>
    </row>
    <row r="99" spans="1:5" ht="26.25" hidden="1" customHeight="1" thickBot="1" x14ac:dyDescent="0.3">
      <c r="A99" s="5" t="s">
        <v>15</v>
      </c>
      <c r="B99" s="1411"/>
      <c r="C99" s="1412"/>
      <c r="D99" s="1412"/>
      <c r="E99" s="1413"/>
    </row>
    <row r="100" spans="1:5" ht="15.75" hidden="1" thickBot="1" x14ac:dyDescent="0.3">
      <c r="A100" s="5" t="s">
        <v>16</v>
      </c>
      <c r="B100" s="1406"/>
      <c r="C100" s="1407"/>
      <c r="D100" s="1407"/>
      <c r="E100" s="1408"/>
    </row>
    <row r="101" spans="1:5" ht="12.75" hidden="1" customHeight="1" x14ac:dyDescent="0.25">
      <c r="A101" s="1381"/>
      <c r="B101" s="8">
        <v>2018</v>
      </c>
      <c r="C101" s="8">
        <v>2019</v>
      </c>
      <c r="D101" s="8">
        <v>2020</v>
      </c>
      <c r="E101" s="8">
        <v>2021</v>
      </c>
    </row>
    <row r="102" spans="1:5" ht="9" hidden="1" customHeight="1" thickBot="1" x14ac:dyDescent="0.3">
      <c r="A102" s="1382"/>
      <c r="B102" s="9" t="s">
        <v>8</v>
      </c>
      <c r="C102" s="9" t="s">
        <v>9</v>
      </c>
      <c r="D102" s="9" t="s">
        <v>9</v>
      </c>
      <c r="E102" s="9" t="s">
        <v>9</v>
      </c>
    </row>
    <row r="103" spans="1:5" ht="15.75" hidden="1" thickBot="1" x14ac:dyDescent="0.3">
      <c r="A103" s="5" t="s">
        <v>17</v>
      </c>
      <c r="B103" s="41"/>
      <c r="C103" s="41"/>
      <c r="D103" s="41"/>
      <c r="E103" s="41"/>
    </row>
    <row r="104" spans="1:5" ht="15.75" hidden="1" thickBot="1" x14ac:dyDescent="0.3">
      <c r="A104" s="5" t="s">
        <v>18</v>
      </c>
      <c r="B104" s="10">
        <v>0</v>
      </c>
      <c r="C104" s="10">
        <v>0</v>
      </c>
      <c r="D104" s="10">
        <v>0</v>
      </c>
      <c r="E104" s="10">
        <v>0</v>
      </c>
    </row>
    <row r="105" spans="1:5" ht="15.75" hidden="1" thickBot="1" x14ac:dyDescent="0.3">
      <c r="A105" s="5" t="s">
        <v>19</v>
      </c>
      <c r="B105" s="10" t="e">
        <v>#DIV/0!</v>
      </c>
      <c r="C105" s="10" t="e">
        <v>#DIV/0!</v>
      </c>
      <c r="D105" s="10" t="e">
        <v>#DIV/0!</v>
      </c>
      <c r="E105" s="10" t="e">
        <v>#DIV/0!</v>
      </c>
    </row>
    <row r="106" spans="1:5" ht="15.75" hidden="1" thickBot="1" x14ac:dyDescent="0.3">
      <c r="A106" s="5" t="s">
        <v>20</v>
      </c>
      <c r="B106" s="407"/>
      <c r="C106" s="11" t="e">
        <v>#DIV/0!</v>
      </c>
      <c r="D106" s="11" t="e">
        <v>#DIV/0!</v>
      </c>
      <c r="E106" s="11" t="e">
        <v>#DIV/0!</v>
      </c>
    </row>
    <row r="107" spans="1:5" ht="15.75" hidden="1" thickBot="1" x14ac:dyDescent="0.3">
      <c r="A107" s="5" t="s">
        <v>22</v>
      </c>
      <c r="B107" s="407"/>
      <c r="C107" s="11" t="e">
        <v>#DIV/0!</v>
      </c>
      <c r="D107" s="11" t="e">
        <v>#DIV/0!</v>
      </c>
      <c r="E107" s="11" t="e">
        <v>#DIV/0!</v>
      </c>
    </row>
    <row r="108" spans="1:5" ht="15.75" hidden="1" thickBot="1" x14ac:dyDescent="0.3">
      <c r="A108" s="5" t="s">
        <v>23</v>
      </c>
      <c r="B108" s="407"/>
      <c r="C108" s="11" t="e">
        <v>#DIV/0!</v>
      </c>
      <c r="D108" s="11" t="e">
        <v>#DIV/0!</v>
      </c>
      <c r="E108" s="11" t="e">
        <v>#DIV/0!</v>
      </c>
    </row>
    <row r="109" spans="1:5" ht="24.75" hidden="1" customHeight="1" thickBot="1" x14ac:dyDescent="0.3">
      <c r="A109" s="1378" t="s">
        <v>224</v>
      </c>
      <c r="B109" s="1379"/>
      <c r="C109" s="1379"/>
      <c r="D109" s="1379"/>
      <c r="E109" s="1380"/>
    </row>
    <row r="110" spans="1:5" ht="12.75" hidden="1" customHeight="1" x14ac:dyDescent="0.25">
      <c r="A110" s="1381"/>
      <c r="B110" s="8">
        <v>2018</v>
      </c>
      <c r="C110" s="8">
        <v>2019</v>
      </c>
      <c r="D110" s="8">
        <v>2020</v>
      </c>
      <c r="E110" s="8">
        <v>2021</v>
      </c>
    </row>
    <row r="111" spans="1:5" ht="9" hidden="1" customHeight="1" thickBot="1" x14ac:dyDescent="0.3">
      <c r="A111" s="1382"/>
      <c r="B111" s="9" t="s">
        <v>8</v>
      </c>
      <c r="C111" s="9" t="s">
        <v>9</v>
      </c>
      <c r="D111" s="9" t="s">
        <v>9</v>
      </c>
      <c r="E111" s="9" t="s">
        <v>9</v>
      </c>
    </row>
    <row r="112" spans="1:5" ht="24.75" hidden="1" customHeight="1" thickBot="1" x14ac:dyDescent="0.3">
      <c r="A112" s="13" t="s">
        <v>24</v>
      </c>
      <c r="B112" s="14"/>
      <c r="C112" s="14"/>
      <c r="D112" s="14"/>
      <c r="E112" s="14"/>
    </row>
    <row r="113" spans="1:5" ht="15.75" hidden="1" thickBot="1" x14ac:dyDescent="0.3">
      <c r="A113" s="26" t="s">
        <v>296</v>
      </c>
      <c r="B113" s="15"/>
      <c r="C113" s="27"/>
      <c r="D113" s="27"/>
      <c r="E113" s="27"/>
    </row>
    <row r="114" spans="1:5" ht="15.75" hidden="1" thickBot="1" x14ac:dyDescent="0.3">
      <c r="A114" s="26" t="s">
        <v>297</v>
      </c>
      <c r="B114" s="15"/>
      <c r="C114" s="27"/>
      <c r="D114" s="27"/>
      <c r="E114" s="27"/>
    </row>
    <row r="115" spans="1:5" ht="24.75" hidden="1" customHeight="1" thickBot="1" x14ac:dyDescent="0.3">
      <c r="A115" s="13" t="s">
        <v>25</v>
      </c>
      <c r="B115" s="14"/>
      <c r="C115" s="14"/>
      <c r="D115" s="14"/>
      <c r="E115" s="14"/>
    </row>
    <row r="116" spans="1:5" ht="15.75" hidden="1" thickBot="1" x14ac:dyDescent="0.3">
      <c r="A116" s="26" t="s">
        <v>296</v>
      </c>
      <c r="B116" s="15"/>
      <c r="C116" s="14"/>
      <c r="D116" s="14"/>
      <c r="E116" s="14"/>
    </row>
    <row r="117" spans="1:5" ht="15.75" hidden="1" thickBot="1" x14ac:dyDescent="0.3">
      <c r="A117" s="26" t="s">
        <v>297</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296</v>
      </c>
      <c r="B119" s="15"/>
      <c r="C119" s="14"/>
      <c r="D119" s="14"/>
      <c r="E119" s="14"/>
    </row>
    <row r="120" spans="1:5" ht="15.75" hidden="1" thickBot="1" x14ac:dyDescent="0.3">
      <c r="A120" s="26" t="s">
        <v>297</v>
      </c>
      <c r="B120" s="15"/>
      <c r="C120" s="14"/>
      <c r="D120" s="14"/>
      <c r="E120" s="14"/>
    </row>
    <row r="121" spans="1:5" ht="15.75" hidden="1" thickBot="1" x14ac:dyDescent="0.3">
      <c r="A121" s="13" t="s">
        <v>27</v>
      </c>
      <c r="B121" s="15"/>
      <c r="C121" s="14"/>
      <c r="D121" s="14"/>
      <c r="E121" s="14"/>
    </row>
    <row r="122" spans="1:5" ht="15.75" hidden="1" thickBot="1" x14ac:dyDescent="0.3">
      <c r="A122" s="26" t="s">
        <v>296</v>
      </c>
      <c r="B122" s="15"/>
      <c r="C122" s="14"/>
      <c r="D122" s="14"/>
      <c r="E122" s="14"/>
    </row>
    <row r="123" spans="1:5" ht="15.75" hidden="1" thickBot="1" x14ac:dyDescent="0.3">
      <c r="A123" s="26" t="s">
        <v>297</v>
      </c>
      <c r="B123" s="15"/>
      <c r="C123" s="14"/>
      <c r="D123" s="14"/>
      <c r="E123" s="14"/>
    </row>
    <row r="124" spans="1:5" ht="15.75" hidden="1" thickBot="1" x14ac:dyDescent="0.3">
      <c r="A124" s="13" t="s">
        <v>28</v>
      </c>
      <c r="B124" s="15"/>
      <c r="C124" s="14"/>
      <c r="D124" s="14"/>
      <c r="E124" s="14"/>
    </row>
    <row r="125" spans="1:5" ht="15.75" hidden="1" thickBot="1" x14ac:dyDescent="0.3">
      <c r="A125" s="26" t="s">
        <v>296</v>
      </c>
      <c r="B125" s="15"/>
      <c r="C125" s="14"/>
      <c r="D125" s="14"/>
      <c r="E125" s="14"/>
    </row>
    <row r="126" spans="1:5" ht="15" hidden="1" customHeight="1" thickBot="1" x14ac:dyDescent="0.3">
      <c r="A126" s="26" t="s">
        <v>297</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296</v>
      </c>
      <c r="B128" s="15"/>
      <c r="C128" s="14"/>
      <c r="D128" s="14"/>
      <c r="E128" s="14"/>
    </row>
    <row r="129" spans="1:5" ht="15.75" hidden="1" thickBot="1" x14ac:dyDescent="0.3">
      <c r="A129" s="26" t="s">
        <v>297</v>
      </c>
      <c r="B129" s="15"/>
      <c r="C129" s="14"/>
      <c r="D129" s="14"/>
      <c r="E129" s="14"/>
    </row>
    <row r="130" spans="1:5" ht="24.75" hidden="1" thickBot="1" x14ac:dyDescent="0.3">
      <c r="A130" s="13" t="s">
        <v>30</v>
      </c>
      <c r="B130" s="15"/>
      <c r="C130" s="14"/>
      <c r="D130" s="14"/>
      <c r="E130" s="14"/>
    </row>
    <row r="131" spans="1:5" ht="15.75" hidden="1" thickBot="1" x14ac:dyDescent="0.3">
      <c r="A131" s="26" t="s">
        <v>296</v>
      </c>
      <c r="B131" s="15"/>
      <c r="C131" s="14"/>
      <c r="D131" s="14"/>
      <c r="E131" s="14"/>
    </row>
    <row r="132" spans="1:5" ht="15.75" hidden="1" thickBot="1" x14ac:dyDescent="0.3">
      <c r="A132" s="26" t="s">
        <v>297</v>
      </c>
      <c r="B132" s="15"/>
      <c r="C132" s="14"/>
      <c r="D132" s="14"/>
      <c r="E132" s="14"/>
    </row>
    <row r="133" spans="1:5" ht="15.75" hidden="1" thickBot="1" x14ac:dyDescent="0.3">
      <c r="A133" s="35" t="s">
        <v>53</v>
      </c>
      <c r="B133" s="15">
        <v>0</v>
      </c>
      <c r="C133" s="15">
        <v>0</v>
      </c>
      <c r="D133" s="15">
        <v>0</v>
      </c>
      <c r="E133" s="15">
        <v>0</v>
      </c>
    </row>
    <row r="134" spans="1:5" ht="8.25" hidden="1" customHeight="1" thickBot="1" x14ac:dyDescent="0.3">
      <c r="A134" s="17" t="s">
        <v>32</v>
      </c>
      <c r="B134" s="18">
        <v>0</v>
      </c>
      <c r="C134" s="18">
        <v>0</v>
      </c>
      <c r="D134" s="18">
        <v>0</v>
      </c>
      <c r="E134" s="18">
        <v>0</v>
      </c>
    </row>
    <row r="135" spans="1:5" ht="15.75" thickBot="1" x14ac:dyDescent="0.3">
      <c r="A135" s="1322" t="s">
        <v>39</v>
      </c>
      <c r="B135" s="1323"/>
      <c r="C135" s="1323"/>
      <c r="D135" s="1323"/>
      <c r="E135" s="1324"/>
    </row>
    <row r="136" spans="1:5" ht="15.75" thickBot="1" x14ac:dyDescent="0.3">
      <c r="A136" s="1322" t="s">
        <v>1028</v>
      </c>
      <c r="B136" s="1323"/>
      <c r="C136" s="1323"/>
      <c r="D136" s="1323"/>
      <c r="E136" s="1324"/>
    </row>
    <row r="137" spans="1:5" ht="36.75" customHeight="1" thickBot="1" x14ac:dyDescent="0.3">
      <c r="A137" s="7" t="s">
        <v>1029</v>
      </c>
      <c r="B137" s="200" t="s">
        <v>1030</v>
      </c>
      <c r="C137" s="101" t="s">
        <v>306</v>
      </c>
      <c r="D137" s="1429" t="s">
        <v>1031</v>
      </c>
      <c r="E137" s="1430"/>
    </row>
    <row r="138" spans="1:5" ht="22.5" customHeight="1" thickBot="1" x14ac:dyDescent="0.3">
      <c r="A138" s="5" t="s">
        <v>15</v>
      </c>
      <c r="B138" s="1515" t="s">
        <v>1032</v>
      </c>
      <c r="C138" s="1412"/>
      <c r="D138" s="1412"/>
      <c r="E138" s="1413"/>
    </row>
    <row r="139" spans="1:5" ht="16.5" customHeight="1" thickBot="1" x14ac:dyDescent="0.3">
      <c r="A139" s="5" t="s">
        <v>16</v>
      </c>
      <c r="B139" s="1406" t="s">
        <v>207</v>
      </c>
      <c r="C139" s="1407"/>
      <c r="D139" s="1407"/>
      <c r="E139" s="1408"/>
    </row>
    <row r="140" spans="1:5" ht="12.75" customHeight="1" x14ac:dyDescent="0.25">
      <c r="A140" s="1381"/>
      <c r="B140" s="8">
        <v>2019</v>
      </c>
      <c r="C140" s="8">
        <v>2020</v>
      </c>
      <c r="D140" s="8">
        <v>2021</v>
      </c>
      <c r="E140" s="8">
        <v>2022</v>
      </c>
    </row>
    <row r="141" spans="1:5" ht="12.75" customHeight="1" thickBot="1" x14ac:dyDescent="0.3">
      <c r="A141" s="1382"/>
      <c r="B141" s="9" t="s">
        <v>8</v>
      </c>
      <c r="C141" s="9" t="s">
        <v>9</v>
      </c>
      <c r="D141" s="9" t="s">
        <v>9</v>
      </c>
      <c r="E141" s="9" t="s">
        <v>9</v>
      </c>
    </row>
    <row r="142" spans="1:5" ht="15.75" thickBot="1" x14ac:dyDescent="0.3">
      <c r="A142" s="5" t="s">
        <v>17</v>
      </c>
      <c r="B142" s="5"/>
      <c r="C142" s="407">
        <v>1</v>
      </c>
      <c r="D142" s="407">
        <v>1</v>
      </c>
      <c r="E142" s="5"/>
    </row>
    <row r="143" spans="1:5" ht="15.75" thickBot="1" x14ac:dyDescent="0.3">
      <c r="A143" s="5" t="s">
        <v>18</v>
      </c>
      <c r="B143" s="10">
        <v>4311</v>
      </c>
      <c r="C143" s="10">
        <v>4500</v>
      </c>
      <c r="D143" s="10">
        <v>4500</v>
      </c>
      <c r="E143" s="10"/>
    </row>
    <row r="144" spans="1:5" ht="15.75" thickBot="1" x14ac:dyDescent="0.3">
      <c r="A144" s="5" t="s">
        <v>19</v>
      </c>
      <c r="B144" s="10" t="e">
        <v>#DIV/0!</v>
      </c>
      <c r="C144" s="10">
        <v>4500</v>
      </c>
      <c r="D144" s="10">
        <v>4500</v>
      </c>
      <c r="E144" s="10" t="e">
        <v>#DIV/0!</v>
      </c>
    </row>
    <row r="145" spans="1:5" ht="15.75" thickBot="1" x14ac:dyDescent="0.3">
      <c r="A145" s="5" t="s">
        <v>20</v>
      </c>
      <c r="B145" s="407" t="s">
        <v>21</v>
      </c>
      <c r="C145" s="11" t="e">
        <v>#DIV/0!</v>
      </c>
      <c r="D145" s="11">
        <v>0</v>
      </c>
      <c r="E145" s="11">
        <v>-1</v>
      </c>
    </row>
    <row r="146" spans="1:5" ht="15.75" thickBot="1" x14ac:dyDescent="0.3">
      <c r="A146" s="5" t="s">
        <v>22</v>
      </c>
      <c r="B146" s="407" t="s">
        <v>21</v>
      </c>
      <c r="C146" s="11">
        <v>4.3841336116910323E-2</v>
      </c>
      <c r="D146" s="11">
        <v>0</v>
      </c>
      <c r="E146" s="11">
        <v>-1</v>
      </c>
    </row>
    <row r="147" spans="1:5" ht="15.75" thickBot="1" x14ac:dyDescent="0.3">
      <c r="A147" s="5" t="s">
        <v>23</v>
      </c>
      <c r="B147" s="407" t="s">
        <v>21</v>
      </c>
      <c r="C147" s="11" t="e">
        <v>#DIV/0!</v>
      </c>
      <c r="D147" s="11">
        <v>0</v>
      </c>
      <c r="E147" s="11" t="e">
        <v>#DIV/0!</v>
      </c>
    </row>
    <row r="148" spans="1:5" ht="15.75" thickBot="1" x14ac:dyDescent="0.3">
      <c r="A148" s="1378" t="s">
        <v>1033</v>
      </c>
      <c r="B148" s="1379"/>
      <c r="C148" s="1379"/>
      <c r="D148" s="1379"/>
      <c r="E148" s="1380"/>
    </row>
    <row r="149" spans="1:5" ht="12.75" customHeight="1" x14ac:dyDescent="0.25">
      <c r="A149" s="1381"/>
      <c r="B149" s="8">
        <v>2019</v>
      </c>
      <c r="C149" s="8">
        <v>2020</v>
      </c>
      <c r="D149" s="8">
        <v>2021</v>
      </c>
      <c r="E149" s="8">
        <v>2022</v>
      </c>
    </row>
    <row r="150" spans="1:5" ht="9" customHeight="1" thickBot="1" x14ac:dyDescent="0.3">
      <c r="A150" s="1382"/>
      <c r="B150" s="9" t="s">
        <v>8</v>
      </c>
      <c r="C150" s="9" t="s">
        <v>9</v>
      </c>
      <c r="D150" s="9" t="s">
        <v>9</v>
      </c>
      <c r="E150" s="9" t="s">
        <v>9</v>
      </c>
    </row>
    <row r="151" spans="1:5" ht="15.75" thickBot="1" x14ac:dyDescent="0.3">
      <c r="A151" s="13" t="s">
        <v>42</v>
      </c>
      <c r="B151" s="14">
        <v>0</v>
      </c>
      <c r="C151" s="14">
        <v>0</v>
      </c>
      <c r="D151" s="14">
        <v>0</v>
      </c>
      <c r="E151" s="14">
        <v>0</v>
      </c>
    </row>
    <row r="152" spans="1:5" ht="15.75" thickBot="1" x14ac:dyDescent="0.3">
      <c r="A152" s="26" t="s">
        <v>296</v>
      </c>
      <c r="B152" s="14"/>
      <c r="C152" s="14"/>
      <c r="D152" s="14"/>
      <c r="E152" s="14"/>
    </row>
    <row r="153" spans="1:5" ht="15.75" thickBot="1" x14ac:dyDescent="0.3">
      <c r="A153" s="26" t="s">
        <v>311</v>
      </c>
      <c r="B153" s="14"/>
      <c r="C153" s="14"/>
      <c r="D153" s="14"/>
      <c r="E153" s="14"/>
    </row>
    <row r="154" spans="1:5" ht="15.75" thickBot="1" x14ac:dyDescent="0.3">
      <c r="A154" s="26" t="s">
        <v>312</v>
      </c>
      <c r="B154" s="14"/>
      <c r="C154" s="14"/>
      <c r="D154" s="14"/>
      <c r="E154" s="14"/>
    </row>
    <row r="155" spans="1:5" ht="15.75" thickBot="1" x14ac:dyDescent="0.3">
      <c r="A155" s="26" t="s">
        <v>313</v>
      </c>
      <c r="B155" s="14"/>
      <c r="C155" s="14"/>
      <c r="D155" s="14"/>
      <c r="E155" s="14"/>
    </row>
    <row r="156" spans="1:5" ht="15.75" thickBot="1" x14ac:dyDescent="0.3">
      <c r="A156" s="13" t="s">
        <v>43</v>
      </c>
      <c r="B156" s="15">
        <v>4311</v>
      </c>
      <c r="C156" s="15">
        <v>4500</v>
      </c>
      <c r="D156" s="15">
        <v>4500</v>
      </c>
      <c r="E156" s="15">
        <v>0</v>
      </c>
    </row>
    <row r="157" spans="1:5" ht="15.75" thickBot="1" x14ac:dyDescent="0.3">
      <c r="A157" s="26" t="s">
        <v>296</v>
      </c>
      <c r="B157" s="15">
        <v>4311</v>
      </c>
      <c r="C157" s="31">
        <v>4500</v>
      </c>
      <c r="D157" s="14">
        <v>4500</v>
      </c>
      <c r="E157" s="14"/>
    </row>
    <row r="158" spans="1:5" ht="15.75" thickBot="1" x14ac:dyDescent="0.3">
      <c r="A158" s="26" t="s">
        <v>311</v>
      </c>
      <c r="B158" s="15"/>
      <c r="C158" s="14"/>
      <c r="D158" s="14"/>
      <c r="E158" s="14"/>
    </row>
    <row r="159" spans="1:5" ht="15.75" thickBot="1" x14ac:dyDescent="0.3">
      <c r="A159" s="26" t="s">
        <v>312</v>
      </c>
      <c r="B159" s="15"/>
      <c r="C159" s="14"/>
      <c r="D159" s="14"/>
      <c r="E159" s="14"/>
    </row>
    <row r="160" spans="1:5" ht="15.75" thickBot="1" x14ac:dyDescent="0.3">
      <c r="A160" s="26" t="s">
        <v>313</v>
      </c>
      <c r="B160" s="15"/>
      <c r="C160" s="14"/>
      <c r="D160" s="14"/>
      <c r="E160" s="14"/>
    </row>
    <row r="161" spans="1:5" ht="15.75" thickBot="1" x14ac:dyDescent="0.3">
      <c r="A161" s="102" t="s">
        <v>1034</v>
      </c>
      <c r="B161" s="15">
        <v>4311</v>
      </c>
      <c r="C161" s="15">
        <v>4500</v>
      </c>
      <c r="D161" s="15">
        <v>4500</v>
      </c>
      <c r="E161" s="15">
        <v>0</v>
      </c>
    </row>
    <row r="162" spans="1:5" ht="34.5" thickBot="1" x14ac:dyDescent="0.3">
      <c r="A162" s="7" t="s">
        <v>1035</v>
      </c>
      <c r="B162" s="200" t="s">
        <v>1036</v>
      </c>
      <c r="C162" s="109" t="s">
        <v>306</v>
      </c>
      <c r="D162" s="1516" t="s">
        <v>350</v>
      </c>
      <c r="E162" s="1517"/>
    </row>
    <row r="163" spans="1:5" ht="18" customHeight="1" thickBot="1" x14ac:dyDescent="0.3">
      <c r="A163" s="5" t="s">
        <v>15</v>
      </c>
      <c r="B163" s="1411" t="s">
        <v>1037</v>
      </c>
      <c r="C163" s="1412"/>
      <c r="D163" s="1412"/>
      <c r="E163" s="1413"/>
    </row>
    <row r="164" spans="1:5" ht="15.75" thickBot="1" x14ac:dyDescent="0.3">
      <c r="A164" s="5" t="s">
        <v>16</v>
      </c>
      <c r="B164" s="1406" t="s">
        <v>744</v>
      </c>
      <c r="C164" s="1407"/>
      <c r="D164" s="1407"/>
      <c r="E164" s="1408"/>
    </row>
    <row r="165" spans="1:5" ht="12.75" customHeight="1" x14ac:dyDescent="0.25">
      <c r="A165" s="1381"/>
      <c r="B165" s="8">
        <v>2019</v>
      </c>
      <c r="C165" s="8">
        <v>2020</v>
      </c>
      <c r="D165" s="8">
        <v>2021</v>
      </c>
      <c r="E165" s="8">
        <v>2022</v>
      </c>
    </row>
    <row r="166" spans="1:5" ht="12.75" customHeight="1" thickBot="1" x14ac:dyDescent="0.3">
      <c r="A166" s="1382"/>
      <c r="B166" s="9" t="s">
        <v>8</v>
      </c>
      <c r="C166" s="9" t="s">
        <v>9</v>
      </c>
      <c r="D166" s="9" t="s">
        <v>9</v>
      </c>
      <c r="E166" s="9" t="s">
        <v>9</v>
      </c>
    </row>
    <row r="167" spans="1:5" ht="15.75" thickBot="1" x14ac:dyDescent="0.3">
      <c r="A167" s="5" t="s">
        <v>17</v>
      </c>
      <c r="B167" s="407">
        <v>72</v>
      </c>
      <c r="C167" s="5"/>
      <c r="D167" s="407">
        <v>1</v>
      </c>
      <c r="E167" s="407">
        <v>10</v>
      </c>
    </row>
    <row r="168" spans="1:5" ht="15.75" thickBot="1" x14ac:dyDescent="0.3">
      <c r="A168" s="5" t="s">
        <v>18</v>
      </c>
      <c r="B168" s="10">
        <v>11610</v>
      </c>
      <c r="C168" s="10">
        <v>0</v>
      </c>
      <c r="D168" s="10">
        <v>18804</v>
      </c>
      <c r="E168" s="10">
        <v>15420</v>
      </c>
    </row>
    <row r="169" spans="1:5" ht="15.75" thickBot="1" x14ac:dyDescent="0.3">
      <c r="A169" s="5" t="s">
        <v>19</v>
      </c>
      <c r="B169" s="10">
        <v>161.25</v>
      </c>
      <c r="C169" s="10" t="e">
        <v>#DIV/0!</v>
      </c>
      <c r="D169" s="10">
        <v>18804</v>
      </c>
      <c r="E169" s="10">
        <v>1542</v>
      </c>
    </row>
    <row r="170" spans="1:5" ht="15.75" thickBot="1" x14ac:dyDescent="0.3">
      <c r="A170" s="5" t="s">
        <v>20</v>
      </c>
      <c r="B170" s="407" t="s">
        <v>21</v>
      </c>
      <c r="C170" s="11">
        <v>-1</v>
      </c>
      <c r="D170" s="11" t="e">
        <v>#DIV/0!</v>
      </c>
      <c r="E170" s="11">
        <v>9</v>
      </c>
    </row>
    <row r="171" spans="1:5" ht="15.75" thickBot="1" x14ac:dyDescent="0.3">
      <c r="A171" s="5" t="s">
        <v>22</v>
      </c>
      <c r="B171" s="407" t="s">
        <v>21</v>
      </c>
      <c r="C171" s="11">
        <v>-1</v>
      </c>
      <c r="D171" s="11" t="e">
        <v>#DIV/0!</v>
      </c>
      <c r="E171" s="11">
        <v>-0.17996171027440966</v>
      </c>
    </row>
    <row r="172" spans="1:5" ht="15.75" thickBot="1" x14ac:dyDescent="0.3">
      <c r="A172" s="5" t="s">
        <v>23</v>
      </c>
      <c r="B172" s="407" t="s">
        <v>21</v>
      </c>
      <c r="C172" s="11" t="e">
        <v>#DIV/0!</v>
      </c>
      <c r="D172" s="11" t="e">
        <v>#DIV/0!</v>
      </c>
      <c r="E172" s="11">
        <v>-0.91799617102744091</v>
      </c>
    </row>
    <row r="173" spans="1:5" ht="15.75" thickBot="1" x14ac:dyDescent="0.3">
      <c r="A173" s="1378" t="s">
        <v>1038</v>
      </c>
      <c r="B173" s="1379"/>
      <c r="C173" s="1379"/>
      <c r="D173" s="1379"/>
      <c r="E173" s="1380"/>
    </row>
    <row r="174" spans="1:5" ht="12.75" customHeight="1" x14ac:dyDescent="0.25">
      <c r="A174" s="1381"/>
      <c r="B174" s="8">
        <v>2019</v>
      </c>
      <c r="C174" s="8">
        <v>2020</v>
      </c>
      <c r="D174" s="8">
        <v>2021</v>
      </c>
      <c r="E174" s="8">
        <v>2022</v>
      </c>
    </row>
    <row r="175" spans="1:5" ht="9" customHeight="1" thickBot="1" x14ac:dyDescent="0.3">
      <c r="A175" s="1382"/>
      <c r="B175" s="9" t="s">
        <v>8</v>
      </c>
      <c r="C175" s="9" t="s">
        <v>9</v>
      </c>
      <c r="D175" s="9" t="s">
        <v>9</v>
      </c>
      <c r="E175" s="9" t="s">
        <v>9</v>
      </c>
    </row>
    <row r="176" spans="1:5" ht="15.75" thickBot="1" x14ac:dyDescent="0.3">
      <c r="A176" s="13" t="s">
        <v>42</v>
      </c>
      <c r="B176" s="14">
        <v>0</v>
      </c>
      <c r="C176" s="14">
        <v>0</v>
      </c>
      <c r="D176" s="14">
        <v>0</v>
      </c>
      <c r="E176" s="14">
        <v>0</v>
      </c>
    </row>
    <row r="177" spans="1:5" ht="15.75" thickBot="1" x14ac:dyDescent="0.3">
      <c r="A177" s="26" t="s">
        <v>296</v>
      </c>
      <c r="B177" s="14"/>
      <c r="C177" s="14"/>
      <c r="D177" s="14"/>
      <c r="E177" s="14"/>
    </row>
    <row r="178" spans="1:5" ht="15.75" thickBot="1" x14ac:dyDescent="0.3">
      <c r="A178" s="26" t="s">
        <v>311</v>
      </c>
      <c r="B178" s="14"/>
      <c r="C178" s="14"/>
      <c r="D178" s="14"/>
      <c r="E178" s="14"/>
    </row>
    <row r="179" spans="1:5" ht="15.75" thickBot="1" x14ac:dyDescent="0.3">
      <c r="A179" s="26" t="s">
        <v>312</v>
      </c>
      <c r="B179" s="14"/>
      <c r="C179" s="14"/>
      <c r="D179" s="14"/>
      <c r="E179" s="14"/>
    </row>
    <row r="180" spans="1:5" ht="15.75" thickBot="1" x14ac:dyDescent="0.3">
      <c r="A180" s="26" t="s">
        <v>313</v>
      </c>
      <c r="B180" s="14"/>
      <c r="C180" s="14"/>
      <c r="D180" s="14"/>
      <c r="E180" s="14"/>
    </row>
    <row r="181" spans="1:5" ht="15.75" thickBot="1" x14ac:dyDescent="0.3">
      <c r="A181" s="13" t="s">
        <v>43</v>
      </c>
      <c r="B181" s="15">
        <v>11610</v>
      </c>
      <c r="C181" s="15">
        <v>0</v>
      </c>
      <c r="D181" s="15">
        <v>18804</v>
      </c>
      <c r="E181" s="15">
        <v>15420</v>
      </c>
    </row>
    <row r="182" spans="1:5" ht="15.75" thickBot="1" x14ac:dyDescent="0.3">
      <c r="A182" s="26" t="s">
        <v>296</v>
      </c>
      <c r="B182" s="15">
        <v>11610</v>
      </c>
      <c r="C182" s="14"/>
      <c r="D182" s="14">
        <v>18804</v>
      </c>
      <c r="E182" s="14">
        <v>15420</v>
      </c>
    </row>
    <row r="183" spans="1:5" ht="15.75" thickBot="1" x14ac:dyDescent="0.3">
      <c r="A183" s="26" t="s">
        <v>311</v>
      </c>
      <c r="B183" s="15"/>
      <c r="C183" s="14"/>
      <c r="D183" s="14"/>
      <c r="E183" s="14"/>
    </row>
    <row r="184" spans="1:5" ht="15.75" thickBot="1" x14ac:dyDescent="0.3">
      <c r="A184" s="26" t="s">
        <v>312</v>
      </c>
      <c r="B184" s="15"/>
      <c r="C184" s="14"/>
      <c r="D184" s="14"/>
      <c r="E184" s="14"/>
    </row>
    <row r="185" spans="1:5" ht="15.75" thickBot="1" x14ac:dyDescent="0.3">
      <c r="A185" s="26" t="s">
        <v>313</v>
      </c>
      <c r="B185" s="15"/>
      <c r="C185" s="14"/>
      <c r="D185" s="14"/>
      <c r="E185" s="14"/>
    </row>
    <row r="186" spans="1:5" ht="15.75" thickBot="1" x14ac:dyDescent="0.3">
      <c r="A186" s="621" t="s">
        <v>1039</v>
      </c>
      <c r="B186" s="15">
        <v>11610</v>
      </c>
      <c r="C186" s="15">
        <v>0</v>
      </c>
      <c r="D186" s="15">
        <v>18804</v>
      </c>
      <c r="E186" s="15">
        <v>15420</v>
      </c>
    </row>
    <row r="187" spans="1:5" ht="34.5" thickBot="1" x14ac:dyDescent="0.3">
      <c r="A187" s="347" t="s">
        <v>1040</v>
      </c>
      <c r="B187" s="408" t="s">
        <v>351</v>
      </c>
      <c r="C187" s="109" t="s">
        <v>306</v>
      </c>
      <c r="D187" s="1516" t="s">
        <v>1041</v>
      </c>
      <c r="E187" s="1517"/>
    </row>
    <row r="188" spans="1:5" ht="22.5" customHeight="1" thickBot="1" x14ac:dyDescent="0.3">
      <c r="A188" s="5" t="s">
        <v>15</v>
      </c>
      <c r="B188" s="1411" t="s">
        <v>1042</v>
      </c>
      <c r="C188" s="1412"/>
      <c r="D188" s="1412"/>
      <c r="E188" s="1413"/>
    </row>
    <row r="189" spans="1:5" ht="15.75" thickBot="1" x14ac:dyDescent="0.3">
      <c r="A189" s="5" t="s">
        <v>16</v>
      </c>
      <c r="B189" s="1406" t="s">
        <v>955</v>
      </c>
      <c r="C189" s="1407"/>
      <c r="D189" s="1407"/>
      <c r="E189" s="1408"/>
    </row>
    <row r="190" spans="1:5" ht="12.75" customHeight="1" x14ac:dyDescent="0.25">
      <c r="A190" s="1381"/>
      <c r="B190" s="8">
        <v>2019</v>
      </c>
      <c r="C190" s="8">
        <v>2020</v>
      </c>
      <c r="D190" s="8">
        <v>2021</v>
      </c>
      <c r="E190" s="8">
        <v>2022</v>
      </c>
    </row>
    <row r="191" spans="1:5" ht="9" customHeight="1" thickBot="1" x14ac:dyDescent="0.3">
      <c r="A191" s="1382"/>
      <c r="B191" s="9" t="s">
        <v>8</v>
      </c>
      <c r="C191" s="9" t="s">
        <v>9</v>
      </c>
      <c r="D191" s="9" t="s">
        <v>9</v>
      </c>
      <c r="E191" s="9" t="s">
        <v>9</v>
      </c>
    </row>
    <row r="192" spans="1:5" ht="15.75" thickBot="1" x14ac:dyDescent="0.3">
      <c r="A192" s="5" t="s">
        <v>17</v>
      </c>
      <c r="B192" s="407">
        <v>15</v>
      </c>
      <c r="C192" s="407">
        <v>8</v>
      </c>
      <c r="D192" s="407">
        <v>6</v>
      </c>
      <c r="E192" s="407">
        <v>6</v>
      </c>
    </row>
    <row r="193" spans="1:5" ht="15.75" thickBot="1" x14ac:dyDescent="0.3">
      <c r="A193" s="5" t="s">
        <v>18</v>
      </c>
      <c r="B193" s="10">
        <v>188</v>
      </c>
      <c r="C193" s="10">
        <v>593</v>
      </c>
      <c r="D193" s="10">
        <v>333</v>
      </c>
      <c r="E193" s="10">
        <v>290</v>
      </c>
    </row>
    <row r="194" spans="1:5" ht="15.75" thickBot="1" x14ac:dyDescent="0.3">
      <c r="A194" s="5" t="s">
        <v>19</v>
      </c>
      <c r="B194" s="10">
        <v>12.533333333333333</v>
      </c>
      <c r="C194" s="10">
        <v>74.125</v>
      </c>
      <c r="D194" s="10">
        <v>55.5</v>
      </c>
      <c r="E194" s="10">
        <v>48.333333333333336</v>
      </c>
    </row>
    <row r="195" spans="1:5" ht="15.75" thickBot="1" x14ac:dyDescent="0.3">
      <c r="A195" s="5" t="s">
        <v>20</v>
      </c>
      <c r="B195" s="407" t="s">
        <v>21</v>
      </c>
      <c r="C195" s="11">
        <v>-0.46666666666666667</v>
      </c>
      <c r="D195" s="11">
        <v>-0.25</v>
      </c>
      <c r="E195" s="11">
        <v>0</v>
      </c>
    </row>
    <row r="196" spans="1:5" ht="15.75" thickBot="1" x14ac:dyDescent="0.3">
      <c r="A196" s="5" t="s">
        <v>22</v>
      </c>
      <c r="B196" s="407" t="s">
        <v>21</v>
      </c>
      <c r="C196" s="11">
        <v>2.1542553191489362</v>
      </c>
      <c r="D196" s="11">
        <v>-0.43844856661045528</v>
      </c>
      <c r="E196" s="11">
        <v>-0.12912912912912911</v>
      </c>
    </row>
    <row r="197" spans="1:5" ht="15.75" thickBot="1" x14ac:dyDescent="0.3">
      <c r="A197" s="5" t="s">
        <v>23</v>
      </c>
      <c r="B197" s="407" t="s">
        <v>21</v>
      </c>
      <c r="C197" s="11">
        <v>4.9142287234042552</v>
      </c>
      <c r="D197" s="11">
        <v>-0.25126475548060712</v>
      </c>
      <c r="E197" s="11">
        <v>-0.12912912912912911</v>
      </c>
    </row>
    <row r="198" spans="1:5" ht="16.5" customHeight="1" thickBot="1" x14ac:dyDescent="0.3">
      <c r="A198" s="1378" t="s">
        <v>1043</v>
      </c>
      <c r="B198" s="1379"/>
      <c r="C198" s="1379"/>
      <c r="D198" s="1379"/>
      <c r="E198" s="1380"/>
    </row>
    <row r="199" spans="1:5" ht="16.5" customHeight="1" x14ac:dyDescent="0.25">
      <c r="A199" s="1381"/>
      <c r="B199" s="8">
        <v>2019</v>
      </c>
      <c r="C199" s="8">
        <v>2020</v>
      </c>
      <c r="D199" s="8">
        <v>2021</v>
      </c>
      <c r="E199" s="8">
        <v>2022</v>
      </c>
    </row>
    <row r="200" spans="1:5" ht="16.5" customHeight="1" thickBot="1" x14ac:dyDescent="0.3">
      <c r="A200" s="1382"/>
      <c r="B200" s="9" t="s">
        <v>8</v>
      </c>
      <c r="C200" s="9" t="s">
        <v>9</v>
      </c>
      <c r="D200" s="9" t="s">
        <v>9</v>
      </c>
      <c r="E200" s="9" t="s">
        <v>9</v>
      </c>
    </row>
    <row r="201" spans="1:5" ht="16.5" customHeight="1" thickBot="1" x14ac:dyDescent="0.3">
      <c r="A201" s="13" t="s">
        <v>42</v>
      </c>
      <c r="B201" s="14">
        <v>0</v>
      </c>
      <c r="C201" s="14">
        <v>0</v>
      </c>
      <c r="D201" s="14">
        <v>0</v>
      </c>
      <c r="E201" s="14">
        <v>0</v>
      </c>
    </row>
    <row r="202" spans="1:5" ht="16.5" customHeight="1" thickBot="1" x14ac:dyDescent="0.3">
      <c r="A202" s="26" t="s">
        <v>296</v>
      </c>
      <c r="B202" s="14"/>
      <c r="C202" s="14"/>
      <c r="D202" s="14"/>
      <c r="E202" s="14"/>
    </row>
    <row r="203" spans="1:5" ht="16.5" customHeight="1" thickBot="1" x14ac:dyDescent="0.3">
      <c r="A203" s="26" t="s">
        <v>311</v>
      </c>
      <c r="B203" s="14"/>
      <c r="C203" s="14"/>
      <c r="D203" s="14"/>
      <c r="E203" s="14"/>
    </row>
    <row r="204" spans="1:5" ht="16.5" customHeight="1" thickBot="1" x14ac:dyDescent="0.3">
      <c r="A204" s="26" t="s">
        <v>312</v>
      </c>
      <c r="B204" s="14"/>
      <c r="C204" s="14"/>
      <c r="D204" s="14"/>
      <c r="E204" s="14"/>
    </row>
    <row r="205" spans="1:5" ht="16.5" customHeight="1" thickBot="1" x14ac:dyDescent="0.3">
      <c r="A205" s="26" t="s">
        <v>313</v>
      </c>
      <c r="B205" s="14"/>
      <c r="C205" s="14"/>
      <c r="D205" s="14"/>
      <c r="E205" s="14"/>
    </row>
    <row r="206" spans="1:5" ht="16.5" customHeight="1" thickBot="1" x14ac:dyDescent="0.3">
      <c r="A206" s="13" t="s">
        <v>43</v>
      </c>
      <c r="B206" s="15">
        <v>188</v>
      </c>
      <c r="C206" s="15">
        <v>593</v>
      </c>
      <c r="D206" s="15">
        <v>333</v>
      </c>
      <c r="E206" s="15">
        <v>290</v>
      </c>
    </row>
    <row r="207" spans="1:5" ht="16.5" customHeight="1" thickBot="1" x14ac:dyDescent="0.3">
      <c r="A207" s="26" t="s">
        <v>296</v>
      </c>
      <c r="B207" s="15">
        <v>188</v>
      </c>
      <c r="C207" s="15">
        <v>593</v>
      </c>
      <c r="D207" s="15">
        <v>333</v>
      </c>
      <c r="E207" s="15">
        <v>290</v>
      </c>
    </row>
    <row r="208" spans="1:5" ht="16.5" customHeight="1" thickBot="1" x14ac:dyDescent="0.3">
      <c r="A208" s="26" t="s">
        <v>311</v>
      </c>
      <c r="B208" s="15"/>
      <c r="C208" s="15"/>
      <c r="D208" s="15"/>
      <c r="E208" s="15"/>
    </row>
    <row r="209" spans="1:5" ht="16.5" customHeight="1" thickBot="1" x14ac:dyDescent="0.3">
      <c r="A209" s="26" t="s">
        <v>312</v>
      </c>
      <c r="B209" s="15"/>
      <c r="C209" s="15"/>
      <c r="D209" s="15"/>
      <c r="E209" s="15"/>
    </row>
    <row r="210" spans="1:5" ht="16.5" customHeight="1" thickBot="1" x14ac:dyDescent="0.3">
      <c r="A210" s="26" t="s">
        <v>313</v>
      </c>
      <c r="B210" s="15"/>
      <c r="C210" s="15"/>
      <c r="D210" s="15"/>
      <c r="E210" s="15"/>
    </row>
    <row r="211" spans="1:5" ht="16.5" customHeight="1" thickBot="1" x14ac:dyDescent="0.3">
      <c r="A211" s="113" t="s">
        <v>1044</v>
      </c>
      <c r="B211" s="15">
        <v>188</v>
      </c>
      <c r="C211" s="15">
        <v>593</v>
      </c>
      <c r="D211" s="15">
        <v>333</v>
      </c>
      <c r="E211" s="15">
        <v>290</v>
      </c>
    </row>
    <row r="212" spans="1:5" ht="15.75" thickBot="1" x14ac:dyDescent="0.3">
      <c r="A212" s="7" t="s">
        <v>56</v>
      </c>
      <c r="B212" s="1449" t="s">
        <v>349</v>
      </c>
      <c r="C212" s="1518"/>
      <c r="D212" s="1450"/>
      <c r="E212" s="1451"/>
    </row>
    <row r="213" spans="1:5" ht="34.5" thickBot="1" x14ac:dyDescent="0.3">
      <c r="A213" s="7" t="s">
        <v>1045</v>
      </c>
      <c r="B213" s="408" t="s">
        <v>1046</v>
      </c>
      <c r="C213" s="109" t="s">
        <v>306</v>
      </c>
      <c r="D213" s="1423" t="s">
        <v>1047</v>
      </c>
      <c r="E213" s="1419"/>
    </row>
    <row r="214" spans="1:5" ht="17.25" customHeight="1" thickBot="1" x14ac:dyDescent="0.3">
      <c r="A214" s="5" t="s">
        <v>15</v>
      </c>
      <c r="B214" s="1411" t="s">
        <v>1048</v>
      </c>
      <c r="C214" s="1412"/>
      <c r="D214" s="1412"/>
      <c r="E214" s="1413"/>
    </row>
    <row r="215" spans="1:5" ht="15.75" thickBot="1" x14ac:dyDescent="0.3">
      <c r="A215" s="5" t="s">
        <v>16</v>
      </c>
      <c r="B215" s="1406" t="s">
        <v>162</v>
      </c>
      <c r="C215" s="1407"/>
      <c r="D215" s="1407"/>
      <c r="E215" s="1408"/>
    </row>
    <row r="216" spans="1:5" ht="12.75" customHeight="1" x14ac:dyDescent="0.25">
      <c r="A216" s="1381"/>
      <c r="B216" s="8">
        <v>2019</v>
      </c>
      <c r="C216" s="8">
        <v>2020</v>
      </c>
      <c r="D216" s="8">
        <v>2021</v>
      </c>
      <c r="E216" s="8">
        <v>2022</v>
      </c>
    </row>
    <row r="217" spans="1:5" ht="9" customHeight="1" thickBot="1" x14ac:dyDescent="0.3">
      <c r="A217" s="1382"/>
      <c r="B217" s="9" t="s">
        <v>8</v>
      </c>
      <c r="C217" s="9" t="s">
        <v>9</v>
      </c>
      <c r="D217" s="9" t="s">
        <v>9</v>
      </c>
      <c r="E217" s="9" t="s">
        <v>9</v>
      </c>
    </row>
    <row r="218" spans="1:5" ht="15.75" thickBot="1" x14ac:dyDescent="0.3">
      <c r="A218" s="5" t="s">
        <v>17</v>
      </c>
      <c r="B218" s="407">
        <v>13</v>
      </c>
      <c r="C218" s="407">
        <v>25</v>
      </c>
      <c r="D218" s="407">
        <v>25</v>
      </c>
      <c r="E218" s="407">
        <v>30</v>
      </c>
    </row>
    <row r="219" spans="1:5" ht="15.75" thickBot="1" x14ac:dyDescent="0.3">
      <c r="A219" s="5" t="s">
        <v>18</v>
      </c>
      <c r="B219" s="10">
        <v>24000</v>
      </c>
      <c r="C219" s="10">
        <v>46150</v>
      </c>
      <c r="D219" s="10">
        <v>46150</v>
      </c>
      <c r="E219" s="10">
        <v>55380</v>
      </c>
    </row>
    <row r="220" spans="1:5" ht="15.75" thickBot="1" x14ac:dyDescent="0.3">
      <c r="A220" s="5" t="s">
        <v>19</v>
      </c>
      <c r="B220" s="10">
        <v>1846.1538461538462</v>
      </c>
      <c r="C220" s="10">
        <v>1846</v>
      </c>
      <c r="D220" s="10">
        <v>1846</v>
      </c>
      <c r="E220" s="10">
        <v>1846</v>
      </c>
    </row>
    <row r="221" spans="1:5" ht="15.75" thickBot="1" x14ac:dyDescent="0.3">
      <c r="A221" s="5" t="s">
        <v>20</v>
      </c>
      <c r="B221" s="407" t="s">
        <v>21</v>
      </c>
      <c r="C221" s="11">
        <v>0.92307692307692313</v>
      </c>
      <c r="D221" s="11">
        <v>0</v>
      </c>
      <c r="E221" s="11">
        <v>0.19999999999999996</v>
      </c>
    </row>
    <row r="222" spans="1:5" ht="15.75" thickBot="1" x14ac:dyDescent="0.3">
      <c r="A222" s="5" t="s">
        <v>22</v>
      </c>
      <c r="B222" s="407" t="s">
        <v>21</v>
      </c>
      <c r="C222" s="11">
        <v>0.92291666666666661</v>
      </c>
      <c r="D222" s="11">
        <v>0</v>
      </c>
      <c r="E222" s="11">
        <v>0.19999999999999996</v>
      </c>
    </row>
    <row r="223" spans="1:5" ht="15.75" thickBot="1" x14ac:dyDescent="0.3">
      <c r="A223" s="5" t="s">
        <v>23</v>
      </c>
      <c r="B223" s="407" t="s">
        <v>21</v>
      </c>
      <c r="C223" s="11">
        <v>-8.3333333333324155E-5</v>
      </c>
      <c r="D223" s="11">
        <v>0</v>
      </c>
      <c r="E223" s="11">
        <v>0</v>
      </c>
    </row>
    <row r="224" spans="1:5" ht="16.5" customHeight="1" thickBot="1" x14ac:dyDescent="0.3">
      <c r="A224" s="1378" t="s">
        <v>1049</v>
      </c>
      <c r="B224" s="1379"/>
      <c r="C224" s="1379"/>
      <c r="D224" s="1379"/>
      <c r="E224" s="1380"/>
    </row>
    <row r="225" spans="1:5" ht="16.5" customHeight="1" x14ac:dyDescent="0.25">
      <c r="A225" s="1381"/>
      <c r="B225" s="8">
        <v>2019</v>
      </c>
      <c r="C225" s="8">
        <v>2020</v>
      </c>
      <c r="D225" s="8">
        <v>2021</v>
      </c>
      <c r="E225" s="8">
        <v>2022</v>
      </c>
    </row>
    <row r="226" spans="1:5" ht="16.5" customHeight="1" thickBot="1" x14ac:dyDescent="0.3">
      <c r="A226" s="1382"/>
      <c r="B226" s="9" t="s">
        <v>8</v>
      </c>
      <c r="C226" s="9" t="s">
        <v>9</v>
      </c>
      <c r="D226" s="9" t="s">
        <v>9</v>
      </c>
      <c r="E226" s="9" t="s">
        <v>9</v>
      </c>
    </row>
    <row r="227" spans="1:5" ht="16.5" customHeight="1" thickBot="1" x14ac:dyDescent="0.3">
      <c r="A227" s="13" t="s">
        <v>42</v>
      </c>
      <c r="B227" s="14">
        <v>0</v>
      </c>
      <c r="C227" s="14">
        <v>0</v>
      </c>
      <c r="D227" s="14">
        <v>0</v>
      </c>
      <c r="E227" s="14">
        <v>0</v>
      </c>
    </row>
    <row r="228" spans="1:5" ht="16.5" customHeight="1" thickBot="1" x14ac:dyDescent="0.3">
      <c r="A228" s="26" t="s">
        <v>296</v>
      </c>
      <c r="B228" s="14"/>
      <c r="C228" s="14"/>
      <c r="D228" s="14"/>
      <c r="E228" s="14"/>
    </row>
    <row r="229" spans="1:5" ht="16.5" customHeight="1" thickBot="1" x14ac:dyDescent="0.3">
      <c r="A229" s="26" t="s">
        <v>311</v>
      </c>
      <c r="B229" s="14"/>
      <c r="C229" s="14"/>
      <c r="D229" s="14"/>
      <c r="E229" s="14"/>
    </row>
    <row r="230" spans="1:5" ht="16.5" customHeight="1" thickBot="1" x14ac:dyDescent="0.3">
      <c r="A230" s="26" t="s">
        <v>312</v>
      </c>
      <c r="B230" s="14"/>
      <c r="C230" s="14"/>
      <c r="D230" s="14"/>
      <c r="E230" s="14"/>
    </row>
    <row r="231" spans="1:5" ht="16.5" customHeight="1" thickBot="1" x14ac:dyDescent="0.3">
      <c r="A231" s="26" t="s">
        <v>313</v>
      </c>
      <c r="B231" s="14"/>
      <c r="C231" s="14"/>
      <c r="D231" s="14"/>
      <c r="E231" s="14"/>
    </row>
    <row r="232" spans="1:5" ht="16.5" customHeight="1" thickBot="1" x14ac:dyDescent="0.3">
      <c r="A232" s="13" t="s">
        <v>43</v>
      </c>
      <c r="B232" s="15">
        <v>24000</v>
      </c>
      <c r="C232" s="15">
        <v>46150</v>
      </c>
      <c r="D232" s="15">
        <v>46150</v>
      </c>
      <c r="E232" s="15">
        <v>55380</v>
      </c>
    </row>
    <row r="233" spans="1:5" ht="16.5" customHeight="1" thickBot="1" x14ac:dyDescent="0.3">
      <c r="A233" s="26" t="s">
        <v>296</v>
      </c>
      <c r="B233" s="15">
        <v>24000</v>
      </c>
      <c r="C233" s="15">
        <v>46150</v>
      </c>
      <c r="D233" s="15">
        <v>46150</v>
      </c>
      <c r="E233" s="15">
        <v>55380</v>
      </c>
    </row>
    <row r="234" spans="1:5" ht="16.5" customHeight="1" thickBot="1" x14ac:dyDescent="0.3">
      <c r="A234" s="26" t="s">
        <v>311</v>
      </c>
      <c r="B234" s="15"/>
      <c r="C234" s="15"/>
      <c r="D234" s="15"/>
      <c r="E234" s="15"/>
    </row>
    <row r="235" spans="1:5" ht="16.5" customHeight="1" thickBot="1" x14ac:dyDescent="0.3">
      <c r="A235" s="26" t="s">
        <v>312</v>
      </c>
      <c r="B235" s="15"/>
      <c r="C235" s="15"/>
      <c r="D235" s="15"/>
      <c r="E235" s="15"/>
    </row>
    <row r="236" spans="1:5" ht="16.5" customHeight="1" thickBot="1" x14ac:dyDescent="0.3">
      <c r="A236" s="26" t="s">
        <v>313</v>
      </c>
      <c r="B236" s="15"/>
      <c r="C236" s="15"/>
      <c r="D236" s="15"/>
      <c r="E236" s="15"/>
    </row>
    <row r="237" spans="1:5" ht="16.5" customHeight="1" thickBot="1" x14ac:dyDescent="0.3">
      <c r="A237" s="16" t="s">
        <v>1050</v>
      </c>
      <c r="B237" s="15">
        <v>24000</v>
      </c>
      <c r="C237" s="15">
        <v>46150</v>
      </c>
      <c r="D237" s="15">
        <v>46150</v>
      </c>
      <c r="E237" s="15">
        <v>55380</v>
      </c>
    </row>
    <row r="238" spans="1:5" ht="16.5" customHeight="1" thickBot="1" x14ac:dyDescent="0.3">
      <c r="A238" s="1322" t="s">
        <v>46</v>
      </c>
      <c r="B238" s="1323"/>
      <c r="C238" s="1323"/>
      <c r="D238" s="1323"/>
      <c r="E238" s="1324"/>
    </row>
    <row r="239" spans="1:5" ht="16.5" customHeight="1" thickBot="1" x14ac:dyDescent="0.3">
      <c r="A239" s="1322" t="s">
        <v>1051</v>
      </c>
      <c r="B239" s="1323"/>
      <c r="C239" s="1323"/>
      <c r="D239" s="1323"/>
      <c r="E239" s="1324"/>
    </row>
    <row r="240" spans="1:5" ht="16.5" customHeight="1" thickBot="1" x14ac:dyDescent="0.3">
      <c r="A240" s="7" t="s">
        <v>56</v>
      </c>
      <c r="B240" s="1519" t="s">
        <v>807</v>
      </c>
      <c r="C240" s="1520"/>
      <c r="D240" s="1520"/>
      <c r="E240" s="1521"/>
    </row>
    <row r="241" spans="1:5" ht="35.25" customHeight="1" thickBot="1" x14ac:dyDescent="0.3">
      <c r="A241" s="7" t="s">
        <v>1052</v>
      </c>
      <c r="B241" s="200" t="s">
        <v>1053</v>
      </c>
      <c r="C241" s="101" t="s">
        <v>306</v>
      </c>
      <c r="D241" s="1522" t="s">
        <v>1054</v>
      </c>
      <c r="E241" s="1523"/>
    </row>
    <row r="242" spans="1:5" ht="22.5" customHeight="1" thickBot="1" x14ac:dyDescent="0.3">
      <c r="A242" s="5" t="s">
        <v>15</v>
      </c>
      <c r="B242" s="1411" t="s">
        <v>347</v>
      </c>
      <c r="C242" s="1412"/>
      <c r="D242" s="1412"/>
      <c r="E242" s="1413"/>
    </row>
    <row r="243" spans="1:5" ht="16.5" customHeight="1" thickBot="1" x14ac:dyDescent="0.3">
      <c r="A243" s="5" t="s">
        <v>16</v>
      </c>
      <c r="B243" s="1406"/>
      <c r="C243" s="1407"/>
      <c r="D243" s="1407"/>
      <c r="E243" s="1408"/>
    </row>
    <row r="244" spans="1:5" ht="16.5" customHeight="1" x14ac:dyDescent="0.25">
      <c r="A244" s="1381"/>
      <c r="B244" s="8">
        <v>2019</v>
      </c>
      <c r="C244" s="8">
        <v>2020</v>
      </c>
      <c r="D244" s="8">
        <v>2021</v>
      </c>
      <c r="E244" s="8">
        <v>2022</v>
      </c>
    </row>
    <row r="245" spans="1:5" ht="16.5" customHeight="1" thickBot="1" x14ac:dyDescent="0.3">
      <c r="A245" s="1382"/>
      <c r="B245" s="9" t="s">
        <v>8</v>
      </c>
      <c r="C245" s="9" t="s">
        <v>9</v>
      </c>
      <c r="D245" s="9" t="s">
        <v>9</v>
      </c>
      <c r="E245" s="9" t="s">
        <v>9</v>
      </c>
    </row>
    <row r="246" spans="1:5" ht="16.5" customHeight="1" thickBot="1" x14ac:dyDescent="0.3">
      <c r="A246" s="5" t="s">
        <v>17</v>
      </c>
      <c r="B246" s="10">
        <v>85</v>
      </c>
      <c r="C246" s="10">
        <v>128</v>
      </c>
      <c r="D246" s="10">
        <v>124</v>
      </c>
      <c r="E246" s="10">
        <v>125</v>
      </c>
    </row>
    <row r="247" spans="1:5" ht="16.5" customHeight="1" thickBot="1" x14ac:dyDescent="0.3">
      <c r="A247" s="5" t="s">
        <v>18</v>
      </c>
      <c r="B247" s="10">
        <v>958</v>
      </c>
      <c r="C247" s="10">
        <v>1896</v>
      </c>
      <c r="D247" s="10">
        <v>1484</v>
      </c>
      <c r="E247" s="10">
        <v>1450</v>
      </c>
    </row>
    <row r="248" spans="1:5" ht="15.75" thickBot="1" x14ac:dyDescent="0.3">
      <c r="A248" s="5" t="s">
        <v>19</v>
      </c>
      <c r="B248" s="10">
        <v>11.270588235294118</v>
      </c>
      <c r="C248" s="10">
        <v>14.8125</v>
      </c>
      <c r="D248" s="10">
        <v>11.96774193548387</v>
      </c>
      <c r="E248" s="10">
        <v>11.6</v>
      </c>
    </row>
    <row r="249" spans="1:5" ht="15.75" thickBot="1" x14ac:dyDescent="0.3">
      <c r="A249" s="5" t="s">
        <v>20</v>
      </c>
      <c r="B249" s="407" t="s">
        <v>21</v>
      </c>
      <c r="C249" s="11">
        <v>0.50588235294117645</v>
      </c>
      <c r="D249" s="11">
        <v>-3.125E-2</v>
      </c>
      <c r="E249" s="11">
        <v>8.0645161290322509E-3</v>
      </c>
    </row>
    <row r="250" spans="1:5" ht="15.75" thickBot="1" x14ac:dyDescent="0.3">
      <c r="A250" s="5" t="s">
        <v>22</v>
      </c>
      <c r="B250" s="407" t="s">
        <v>21</v>
      </c>
      <c r="C250" s="11">
        <v>0.97912317327766174</v>
      </c>
      <c r="D250" s="11">
        <v>-0.21729957805907174</v>
      </c>
      <c r="E250" s="11">
        <v>-2.2911051212938016E-2</v>
      </c>
    </row>
    <row r="251" spans="1:5" ht="15.75" thickBot="1" x14ac:dyDescent="0.3">
      <c r="A251" s="5" t="s">
        <v>23</v>
      </c>
      <c r="B251" s="407" t="s">
        <v>21</v>
      </c>
      <c r="C251" s="11">
        <v>0.31426148225469719</v>
      </c>
      <c r="D251" s="11">
        <v>-0.19205117735129995</v>
      </c>
      <c r="E251" s="11">
        <v>-3.0727762803234415E-2</v>
      </c>
    </row>
    <row r="252" spans="1:5" ht="15.75" thickBot="1" x14ac:dyDescent="0.3">
      <c r="A252" s="1378" t="s">
        <v>1055</v>
      </c>
      <c r="B252" s="1379"/>
      <c r="C252" s="1379"/>
      <c r="D252" s="1379"/>
      <c r="E252" s="1380"/>
    </row>
    <row r="253" spans="1:5" ht="12.75" customHeight="1" x14ac:dyDescent="0.25">
      <c r="A253" s="1381"/>
      <c r="B253" s="8">
        <v>2019</v>
      </c>
      <c r="C253" s="8">
        <v>2020</v>
      </c>
      <c r="D253" s="8">
        <v>2021</v>
      </c>
      <c r="E253" s="8">
        <v>2022</v>
      </c>
    </row>
    <row r="254" spans="1:5" ht="9" customHeight="1" thickBot="1" x14ac:dyDescent="0.3">
      <c r="A254" s="1382"/>
      <c r="B254" s="9" t="s">
        <v>8</v>
      </c>
      <c r="C254" s="9" t="s">
        <v>9</v>
      </c>
      <c r="D254" s="9" t="s">
        <v>9</v>
      </c>
      <c r="E254" s="9" t="s">
        <v>9</v>
      </c>
    </row>
    <row r="255" spans="1:5" ht="15.75" thickBot="1" x14ac:dyDescent="0.3">
      <c r="A255" s="13" t="s">
        <v>42</v>
      </c>
      <c r="B255" s="14">
        <v>0</v>
      </c>
      <c r="C255" s="14">
        <v>0</v>
      </c>
      <c r="D255" s="14">
        <v>0</v>
      </c>
      <c r="E255" s="14">
        <v>0</v>
      </c>
    </row>
    <row r="256" spans="1:5" ht="15.75" thickBot="1" x14ac:dyDescent="0.3">
      <c r="A256" s="26" t="s">
        <v>296</v>
      </c>
      <c r="B256" s="14"/>
      <c r="C256" s="14"/>
      <c r="D256" s="14"/>
      <c r="E256" s="14"/>
    </row>
    <row r="257" spans="1:5" ht="15.75" thickBot="1" x14ac:dyDescent="0.3">
      <c r="A257" s="26" t="s">
        <v>311</v>
      </c>
      <c r="B257" s="14"/>
      <c r="C257" s="14"/>
      <c r="D257" s="14"/>
      <c r="E257" s="14"/>
    </row>
    <row r="258" spans="1:5" ht="15.75" thickBot="1" x14ac:dyDescent="0.3">
      <c r="A258" s="26" t="s">
        <v>312</v>
      </c>
      <c r="B258" s="14"/>
      <c r="C258" s="14"/>
      <c r="D258" s="14"/>
      <c r="E258" s="14"/>
    </row>
    <row r="259" spans="1:5" ht="15.75" thickBot="1" x14ac:dyDescent="0.3">
      <c r="A259" s="26" t="s">
        <v>313</v>
      </c>
      <c r="B259" s="14"/>
      <c r="C259" s="14"/>
      <c r="D259" s="14"/>
      <c r="E259" s="14"/>
    </row>
    <row r="260" spans="1:5" ht="15.75" thickBot="1" x14ac:dyDescent="0.3">
      <c r="A260" s="13" t="s">
        <v>43</v>
      </c>
      <c r="B260" s="15">
        <v>958</v>
      </c>
      <c r="C260" s="15">
        <v>1896</v>
      </c>
      <c r="D260" s="15">
        <v>1484</v>
      </c>
      <c r="E260" s="15">
        <v>1450</v>
      </c>
    </row>
    <row r="261" spans="1:5" ht="15.75" thickBot="1" x14ac:dyDescent="0.3">
      <c r="A261" s="26" t="s">
        <v>296</v>
      </c>
      <c r="B261" s="15">
        <v>958</v>
      </c>
      <c r="C261" s="14">
        <v>1896</v>
      </c>
      <c r="D261" s="14">
        <v>1484</v>
      </c>
      <c r="E261" s="14">
        <v>1450</v>
      </c>
    </row>
    <row r="262" spans="1:5" ht="15.75" thickBot="1" x14ac:dyDescent="0.3">
      <c r="A262" s="26" t="s">
        <v>311</v>
      </c>
      <c r="B262" s="15"/>
      <c r="C262" s="14"/>
      <c r="D262" s="14"/>
      <c r="E262" s="14"/>
    </row>
    <row r="263" spans="1:5" ht="15.75" thickBot="1" x14ac:dyDescent="0.3">
      <c r="A263" s="26" t="s">
        <v>312</v>
      </c>
      <c r="B263" s="15"/>
      <c r="C263" s="14"/>
      <c r="D263" s="14"/>
      <c r="E263" s="14"/>
    </row>
    <row r="264" spans="1:5" ht="15.75" thickBot="1" x14ac:dyDescent="0.3">
      <c r="A264" s="26" t="s">
        <v>313</v>
      </c>
      <c r="B264" s="15"/>
      <c r="C264" s="14"/>
      <c r="D264" s="14"/>
      <c r="E264" s="14"/>
    </row>
    <row r="265" spans="1:5" ht="15.75" thickBot="1" x14ac:dyDescent="0.3">
      <c r="A265" s="113" t="s">
        <v>1056</v>
      </c>
      <c r="B265" s="15">
        <v>958</v>
      </c>
      <c r="C265" s="15">
        <v>1896</v>
      </c>
      <c r="D265" s="15">
        <v>1484</v>
      </c>
      <c r="E265" s="15">
        <v>1450</v>
      </c>
    </row>
    <row r="266" spans="1:5" ht="15.75" thickBot="1" x14ac:dyDescent="0.3">
      <c r="A266" s="7" t="s">
        <v>56</v>
      </c>
      <c r="B266" s="1449" t="s">
        <v>346</v>
      </c>
      <c r="C266" s="1518"/>
      <c r="D266" s="1450"/>
      <c r="E266" s="1451"/>
    </row>
    <row r="267" spans="1:5" ht="33.75" customHeight="1" thickBot="1" x14ac:dyDescent="0.3">
      <c r="A267" s="7" t="s">
        <v>1057</v>
      </c>
      <c r="B267" s="200" t="s">
        <v>1058</v>
      </c>
      <c r="C267" s="101" t="s">
        <v>306</v>
      </c>
      <c r="D267" s="1427" t="s">
        <v>1059</v>
      </c>
      <c r="E267" s="1524"/>
    </row>
    <row r="268" spans="1:5" ht="15.75" thickBot="1" x14ac:dyDescent="0.3">
      <c r="A268" s="112"/>
      <c r="B268" s="1427"/>
      <c r="C268" s="1431"/>
      <c r="D268" s="1429"/>
      <c r="E268" s="1430"/>
    </row>
    <row r="269" spans="1:5" ht="17.25" customHeight="1" thickBot="1" x14ac:dyDescent="0.3">
      <c r="A269" s="5" t="s">
        <v>15</v>
      </c>
      <c r="B269" s="1515" t="s">
        <v>1060</v>
      </c>
      <c r="C269" s="1525"/>
      <c r="D269" s="1525"/>
      <c r="E269" s="1526"/>
    </row>
    <row r="270" spans="1:5" ht="15.75" thickBot="1" x14ac:dyDescent="0.3">
      <c r="A270" s="5" t="s">
        <v>16</v>
      </c>
      <c r="B270" s="1406" t="s">
        <v>1061</v>
      </c>
      <c r="C270" s="1407"/>
      <c r="D270" s="1407"/>
      <c r="E270" s="1408"/>
    </row>
    <row r="271" spans="1:5" ht="12.75" customHeight="1" x14ac:dyDescent="0.25">
      <c r="A271" s="1381"/>
      <c r="B271" s="8">
        <v>2019</v>
      </c>
      <c r="C271" s="8">
        <v>2020</v>
      </c>
      <c r="D271" s="8">
        <v>2021</v>
      </c>
      <c r="E271" s="8">
        <v>2022</v>
      </c>
    </row>
    <row r="272" spans="1:5" ht="9" customHeight="1" thickBot="1" x14ac:dyDescent="0.3">
      <c r="A272" s="1382"/>
      <c r="B272" s="9" t="s">
        <v>8</v>
      </c>
      <c r="C272" s="9" t="s">
        <v>9</v>
      </c>
      <c r="D272" s="9" t="s">
        <v>9</v>
      </c>
      <c r="E272" s="9" t="s">
        <v>9</v>
      </c>
    </row>
    <row r="273" spans="1:5" ht="15.75" thickBot="1" x14ac:dyDescent="0.3">
      <c r="A273" s="5" t="s">
        <v>17</v>
      </c>
      <c r="B273" s="10">
        <v>18</v>
      </c>
      <c r="C273" s="10">
        <v>19</v>
      </c>
      <c r="D273" s="10">
        <v>19</v>
      </c>
      <c r="E273" s="10">
        <v>18</v>
      </c>
    </row>
    <row r="274" spans="1:5" ht="15.75" thickBot="1" x14ac:dyDescent="0.3">
      <c r="A274" s="5" t="s">
        <v>18</v>
      </c>
      <c r="B274" s="10">
        <v>933</v>
      </c>
      <c r="C274" s="10">
        <v>960</v>
      </c>
      <c r="D274" s="10">
        <v>960</v>
      </c>
      <c r="E274" s="10">
        <v>940</v>
      </c>
    </row>
    <row r="275" spans="1:5" ht="15.75" thickBot="1" x14ac:dyDescent="0.3">
      <c r="A275" s="5" t="s">
        <v>19</v>
      </c>
      <c r="B275" s="10">
        <v>51.833333333333336</v>
      </c>
      <c r="C275" s="10">
        <v>50.526315789473685</v>
      </c>
      <c r="D275" s="10">
        <v>50.526315789473685</v>
      </c>
      <c r="E275" s="10">
        <v>52.222222222222221</v>
      </c>
    </row>
    <row r="276" spans="1:5" ht="15.75" thickBot="1" x14ac:dyDescent="0.3">
      <c r="A276" s="5" t="s">
        <v>20</v>
      </c>
      <c r="B276" s="407" t="s">
        <v>21</v>
      </c>
      <c r="C276" s="11">
        <v>5.555555555555558E-2</v>
      </c>
      <c r="D276" s="11">
        <v>0</v>
      </c>
      <c r="E276" s="11">
        <v>-5.2631578947368474E-2</v>
      </c>
    </row>
    <row r="277" spans="1:5" ht="15.75" thickBot="1" x14ac:dyDescent="0.3">
      <c r="A277" s="5" t="s">
        <v>22</v>
      </c>
      <c r="B277" s="407" t="s">
        <v>21</v>
      </c>
      <c r="C277" s="11">
        <v>2.8938906752411508E-2</v>
      </c>
      <c r="D277" s="11">
        <v>0</v>
      </c>
      <c r="E277" s="11">
        <v>-2.083333333333337E-2</v>
      </c>
    </row>
    <row r="278" spans="1:5" ht="15.75" thickBot="1" x14ac:dyDescent="0.3">
      <c r="A278" s="5" t="s">
        <v>23</v>
      </c>
      <c r="B278" s="407" t="s">
        <v>21</v>
      </c>
      <c r="C278" s="11">
        <v>-2.5215772550346904E-2</v>
      </c>
      <c r="D278" s="11">
        <v>0</v>
      </c>
      <c r="E278" s="11">
        <v>3.3564814814814881E-2</v>
      </c>
    </row>
    <row r="279" spans="1:5" ht="15.75" thickBot="1" x14ac:dyDescent="0.3">
      <c r="A279" s="1378" t="s">
        <v>1062</v>
      </c>
      <c r="B279" s="1379"/>
      <c r="C279" s="1379"/>
      <c r="D279" s="1379"/>
      <c r="E279" s="1380"/>
    </row>
    <row r="280" spans="1:5" ht="12.75" customHeight="1" x14ac:dyDescent="0.25">
      <c r="A280" s="1381"/>
      <c r="B280" s="8">
        <v>2019</v>
      </c>
      <c r="C280" s="8">
        <v>2020</v>
      </c>
      <c r="D280" s="8">
        <v>2021</v>
      </c>
      <c r="E280" s="8">
        <v>2022</v>
      </c>
    </row>
    <row r="281" spans="1:5" ht="9" customHeight="1" thickBot="1" x14ac:dyDescent="0.3">
      <c r="A281" s="1382"/>
      <c r="B281" s="9" t="s">
        <v>8</v>
      </c>
      <c r="C281" s="9" t="s">
        <v>9</v>
      </c>
      <c r="D281" s="9" t="s">
        <v>9</v>
      </c>
      <c r="E281" s="9" t="s">
        <v>9</v>
      </c>
    </row>
    <row r="282" spans="1:5" ht="15.75" thickBot="1" x14ac:dyDescent="0.3">
      <c r="A282" s="13" t="s">
        <v>42</v>
      </c>
      <c r="B282" s="14">
        <v>0</v>
      </c>
      <c r="C282" s="14">
        <v>0</v>
      </c>
      <c r="D282" s="14">
        <v>0</v>
      </c>
      <c r="E282" s="14">
        <v>0</v>
      </c>
    </row>
    <row r="283" spans="1:5" ht="15.75" thickBot="1" x14ac:dyDescent="0.3">
      <c r="A283" s="26" t="s">
        <v>296</v>
      </c>
      <c r="B283" s="14"/>
      <c r="C283" s="14"/>
      <c r="D283" s="14"/>
      <c r="E283" s="14"/>
    </row>
    <row r="284" spans="1:5" ht="15.75" thickBot="1" x14ac:dyDescent="0.3">
      <c r="A284" s="26" t="s">
        <v>311</v>
      </c>
      <c r="B284" s="14"/>
      <c r="C284" s="14"/>
      <c r="D284" s="14"/>
      <c r="E284" s="14"/>
    </row>
    <row r="285" spans="1:5" ht="15.75" thickBot="1" x14ac:dyDescent="0.3">
      <c r="A285" s="26" t="s">
        <v>312</v>
      </c>
      <c r="B285" s="14"/>
      <c r="C285" s="14"/>
      <c r="D285" s="14"/>
      <c r="E285" s="14"/>
    </row>
    <row r="286" spans="1:5" ht="15.75" thickBot="1" x14ac:dyDescent="0.3">
      <c r="A286" s="26" t="s">
        <v>313</v>
      </c>
      <c r="B286" s="14"/>
      <c r="C286" s="14"/>
      <c r="D286" s="14"/>
      <c r="E286" s="14"/>
    </row>
    <row r="287" spans="1:5" ht="15.75" thickBot="1" x14ac:dyDescent="0.3">
      <c r="A287" s="13" t="s">
        <v>43</v>
      </c>
      <c r="B287" s="15">
        <v>933</v>
      </c>
      <c r="C287" s="15">
        <v>960</v>
      </c>
      <c r="D287" s="15">
        <v>960</v>
      </c>
      <c r="E287" s="15">
        <v>940</v>
      </c>
    </row>
    <row r="288" spans="1:5" ht="15.75" thickBot="1" x14ac:dyDescent="0.3">
      <c r="A288" s="26" t="s">
        <v>296</v>
      </c>
      <c r="B288" s="15">
        <v>933</v>
      </c>
      <c r="C288" s="14">
        <v>960</v>
      </c>
      <c r="D288" s="14">
        <v>960</v>
      </c>
      <c r="E288" s="14">
        <v>940</v>
      </c>
    </row>
    <row r="289" spans="1:5" ht="15.75" thickBot="1" x14ac:dyDescent="0.3">
      <c r="A289" s="26" t="s">
        <v>311</v>
      </c>
      <c r="B289" s="15"/>
      <c r="C289" s="14"/>
      <c r="D289" s="14"/>
      <c r="E289" s="14"/>
    </row>
    <row r="290" spans="1:5" ht="15.75" thickBot="1" x14ac:dyDescent="0.3">
      <c r="A290" s="26" t="s">
        <v>312</v>
      </c>
      <c r="B290" s="15"/>
      <c r="C290" s="14"/>
      <c r="D290" s="14"/>
      <c r="E290" s="14"/>
    </row>
    <row r="291" spans="1:5" ht="15.75" thickBot="1" x14ac:dyDescent="0.3">
      <c r="A291" s="26" t="s">
        <v>313</v>
      </c>
      <c r="B291" s="15"/>
      <c r="C291" s="14"/>
      <c r="D291" s="14"/>
      <c r="E291" s="14"/>
    </row>
    <row r="292" spans="1:5" ht="15.75" thickBot="1" x14ac:dyDescent="0.3">
      <c r="A292" s="113" t="s">
        <v>1063</v>
      </c>
      <c r="B292" s="15">
        <v>933</v>
      </c>
      <c r="C292" s="15">
        <v>960</v>
      </c>
      <c r="D292" s="15">
        <v>960</v>
      </c>
      <c r="E292" s="15">
        <v>940</v>
      </c>
    </row>
    <row r="293" spans="1:5" ht="34.5" thickBot="1" x14ac:dyDescent="0.3">
      <c r="A293" s="7" t="s">
        <v>1064</v>
      </c>
      <c r="B293" s="603" t="s">
        <v>1065</v>
      </c>
      <c r="C293" s="101" t="s">
        <v>306</v>
      </c>
      <c r="D293" s="1429" t="s">
        <v>1066</v>
      </c>
      <c r="E293" s="1430"/>
    </row>
    <row r="294" spans="1:5" ht="24.75" customHeight="1" thickBot="1" x14ac:dyDescent="0.3">
      <c r="A294" s="5" t="s">
        <v>15</v>
      </c>
      <c r="B294" s="1411" t="s">
        <v>1067</v>
      </c>
      <c r="C294" s="1412"/>
      <c r="D294" s="1412"/>
      <c r="E294" s="1413"/>
    </row>
    <row r="295" spans="1:5" ht="15.75" thickBot="1" x14ac:dyDescent="0.3">
      <c r="A295" s="5" t="s">
        <v>16</v>
      </c>
      <c r="B295" s="1406" t="s">
        <v>696</v>
      </c>
      <c r="C295" s="1407"/>
      <c r="D295" s="1407"/>
      <c r="E295" s="1408"/>
    </row>
    <row r="296" spans="1:5" ht="12.75" customHeight="1" x14ac:dyDescent="0.25">
      <c r="A296" s="1381"/>
      <c r="B296" s="8">
        <v>2019</v>
      </c>
      <c r="C296" s="8">
        <v>2020</v>
      </c>
      <c r="D296" s="8">
        <v>2021</v>
      </c>
      <c r="E296" s="8">
        <v>2022</v>
      </c>
    </row>
    <row r="297" spans="1:5" ht="12" customHeight="1" thickBot="1" x14ac:dyDescent="0.3">
      <c r="A297" s="1382"/>
      <c r="B297" s="9" t="s">
        <v>8</v>
      </c>
      <c r="C297" s="9" t="s">
        <v>9</v>
      </c>
      <c r="D297" s="9" t="s">
        <v>9</v>
      </c>
      <c r="E297" s="9" t="s">
        <v>9</v>
      </c>
    </row>
    <row r="298" spans="1:5" ht="15.75" thickBot="1" x14ac:dyDescent="0.3">
      <c r="A298" s="5" t="s">
        <v>17</v>
      </c>
      <c r="B298" s="407">
        <v>93</v>
      </c>
      <c r="C298" s="407">
        <v>407</v>
      </c>
      <c r="D298" s="407">
        <v>370</v>
      </c>
      <c r="E298" s="407">
        <v>460</v>
      </c>
    </row>
    <row r="299" spans="1:5" ht="15.75" thickBot="1" x14ac:dyDescent="0.3">
      <c r="A299" s="5" t="s">
        <v>18</v>
      </c>
      <c r="B299" s="10">
        <v>6730</v>
      </c>
      <c r="C299" s="10">
        <v>22530</v>
      </c>
      <c r="D299" s="10">
        <v>30230</v>
      </c>
      <c r="E299" s="10">
        <v>24824</v>
      </c>
    </row>
    <row r="300" spans="1:5" ht="15.75" thickBot="1" x14ac:dyDescent="0.3">
      <c r="A300" s="5" t="s">
        <v>19</v>
      </c>
      <c r="B300" s="10">
        <v>72.365591397849457</v>
      </c>
      <c r="C300" s="10">
        <v>55.356265356265354</v>
      </c>
      <c r="D300" s="10">
        <v>81.702702702702709</v>
      </c>
      <c r="E300" s="10">
        <v>53.96521739130435</v>
      </c>
    </row>
    <row r="301" spans="1:5" ht="15.75" thickBot="1" x14ac:dyDescent="0.3">
      <c r="A301" s="5" t="s">
        <v>20</v>
      </c>
      <c r="B301" s="407" t="s">
        <v>21</v>
      </c>
      <c r="C301" s="11">
        <v>3.376344086021505</v>
      </c>
      <c r="D301" s="11">
        <v>-9.0909090909090939E-2</v>
      </c>
      <c r="E301" s="11">
        <v>0.2432432432432432</v>
      </c>
    </row>
    <row r="302" spans="1:5" ht="15.75" thickBot="1" x14ac:dyDescent="0.3">
      <c r="A302" s="5" t="s">
        <v>22</v>
      </c>
      <c r="B302" s="407" t="s">
        <v>21</v>
      </c>
      <c r="C302" s="11">
        <v>2.3476968796433879</v>
      </c>
      <c r="D302" s="11">
        <v>0.34176653351087438</v>
      </c>
      <c r="E302" s="11">
        <v>-0.17882897783658613</v>
      </c>
    </row>
    <row r="303" spans="1:5" ht="15.75" thickBot="1" x14ac:dyDescent="0.3">
      <c r="A303" s="5" t="s">
        <v>23</v>
      </c>
      <c r="B303" s="407" t="s">
        <v>21</v>
      </c>
      <c r="C303" s="11">
        <v>-0.23504715035175661</v>
      </c>
      <c r="D303" s="11">
        <v>0.47594318686196191</v>
      </c>
      <c r="E303" s="11">
        <v>-0.3394928734772541</v>
      </c>
    </row>
    <row r="304" spans="1:5" ht="15.75" thickBot="1" x14ac:dyDescent="0.3">
      <c r="A304" s="1378" t="s">
        <v>426</v>
      </c>
      <c r="B304" s="1379"/>
      <c r="C304" s="1379"/>
      <c r="D304" s="1379"/>
      <c r="E304" s="1380"/>
    </row>
    <row r="305" spans="1:5" ht="12.75" customHeight="1" x14ac:dyDescent="0.25">
      <c r="A305" s="1381"/>
      <c r="B305" s="8">
        <v>2019</v>
      </c>
      <c r="C305" s="8">
        <v>2020</v>
      </c>
      <c r="D305" s="8">
        <v>2021</v>
      </c>
      <c r="E305" s="8">
        <v>2022</v>
      </c>
    </row>
    <row r="306" spans="1:5" ht="9" customHeight="1" thickBot="1" x14ac:dyDescent="0.3">
      <c r="A306" s="1382"/>
      <c r="B306" s="9" t="s">
        <v>8</v>
      </c>
      <c r="C306" s="9" t="s">
        <v>9</v>
      </c>
      <c r="D306" s="9" t="s">
        <v>9</v>
      </c>
      <c r="E306" s="9" t="s">
        <v>9</v>
      </c>
    </row>
    <row r="307" spans="1:5" ht="15.75" thickBot="1" x14ac:dyDescent="0.3">
      <c r="A307" s="13" t="s">
        <v>42</v>
      </c>
      <c r="B307" s="14">
        <v>0</v>
      </c>
      <c r="C307" s="14">
        <v>0</v>
      </c>
      <c r="D307" s="14">
        <v>0</v>
      </c>
      <c r="E307" s="14">
        <v>0</v>
      </c>
    </row>
    <row r="308" spans="1:5" ht="15.75" thickBot="1" x14ac:dyDescent="0.3">
      <c r="A308" s="26" t="s">
        <v>296</v>
      </c>
      <c r="B308" s="14"/>
      <c r="C308" s="14"/>
      <c r="D308" s="14"/>
      <c r="E308" s="14"/>
    </row>
    <row r="309" spans="1:5" ht="15.75" thickBot="1" x14ac:dyDescent="0.3">
      <c r="A309" s="26" t="s">
        <v>311</v>
      </c>
      <c r="B309" s="14"/>
      <c r="C309" s="14"/>
      <c r="D309" s="14"/>
      <c r="E309" s="14"/>
    </row>
    <row r="310" spans="1:5" ht="15.75" thickBot="1" x14ac:dyDescent="0.3">
      <c r="A310" s="26" t="s">
        <v>312</v>
      </c>
      <c r="B310" s="14"/>
      <c r="C310" s="14"/>
      <c r="D310" s="14"/>
      <c r="E310" s="14"/>
    </row>
    <row r="311" spans="1:5" ht="15.75" thickBot="1" x14ac:dyDescent="0.3">
      <c r="A311" s="26" t="s">
        <v>313</v>
      </c>
      <c r="B311" s="14"/>
      <c r="C311" s="14"/>
      <c r="D311" s="14"/>
      <c r="E311" s="14"/>
    </row>
    <row r="312" spans="1:5" ht="15.75" thickBot="1" x14ac:dyDescent="0.3">
      <c r="A312" s="13" t="s">
        <v>43</v>
      </c>
      <c r="B312" s="15">
        <v>6730</v>
      </c>
      <c r="C312" s="15">
        <v>22530</v>
      </c>
      <c r="D312" s="15">
        <v>30230</v>
      </c>
      <c r="E312" s="15">
        <v>24824</v>
      </c>
    </row>
    <row r="313" spans="1:5" ht="15.75" thickBot="1" x14ac:dyDescent="0.3">
      <c r="A313" s="26" t="s">
        <v>296</v>
      </c>
      <c r="B313" s="15">
        <v>6730</v>
      </c>
      <c r="C313" s="14">
        <v>22530</v>
      </c>
      <c r="D313" s="14">
        <v>30230</v>
      </c>
      <c r="E313" s="14">
        <v>24824</v>
      </c>
    </row>
    <row r="314" spans="1:5" ht="15.75" thickBot="1" x14ac:dyDescent="0.3">
      <c r="A314" s="26" t="s">
        <v>311</v>
      </c>
      <c r="B314" s="15"/>
      <c r="C314" s="14"/>
      <c r="D314" s="14"/>
      <c r="E314" s="14"/>
    </row>
    <row r="315" spans="1:5" ht="15.75" thickBot="1" x14ac:dyDescent="0.3">
      <c r="A315" s="26" t="s">
        <v>312</v>
      </c>
      <c r="B315" s="15"/>
      <c r="C315" s="14"/>
      <c r="D315" s="14"/>
      <c r="E315" s="14"/>
    </row>
    <row r="316" spans="1:5" ht="15.75" thickBot="1" x14ac:dyDescent="0.3">
      <c r="A316" s="26" t="s">
        <v>313</v>
      </c>
      <c r="B316" s="15"/>
      <c r="C316" s="14"/>
      <c r="D316" s="14"/>
      <c r="E316" s="14"/>
    </row>
    <row r="317" spans="1:5" ht="15.75" thickBot="1" x14ac:dyDescent="0.3">
      <c r="A317" s="113" t="s">
        <v>1068</v>
      </c>
      <c r="B317" s="15">
        <v>6730</v>
      </c>
      <c r="C317" s="15">
        <v>22530</v>
      </c>
      <c r="D317" s="15">
        <v>30230</v>
      </c>
      <c r="E317" s="15">
        <v>24824</v>
      </c>
    </row>
    <row r="318" spans="1:5" ht="15.75" thickBot="1" x14ac:dyDescent="0.3">
      <c r="A318" s="20"/>
      <c r="B318" s="21"/>
      <c r="C318" s="21"/>
      <c r="D318" s="21"/>
      <c r="E318" s="21"/>
    </row>
    <row r="319" spans="1:5" ht="27" customHeight="1" thickBot="1" x14ac:dyDescent="0.3">
      <c r="A319" s="6" t="s">
        <v>57</v>
      </c>
      <c r="B319" s="22">
        <v>1573730</v>
      </c>
      <c r="C319" s="22">
        <v>1830359</v>
      </c>
      <c r="D319" s="22">
        <v>1862991</v>
      </c>
      <c r="E319" s="22">
        <v>1858304</v>
      </c>
    </row>
    <row r="320" spans="1:5" ht="24.75" thickBot="1" x14ac:dyDescent="0.3">
      <c r="A320" s="6" t="s">
        <v>58</v>
      </c>
      <c r="B320" s="22">
        <v>1573730</v>
      </c>
      <c r="C320" s="22">
        <v>1830359</v>
      </c>
      <c r="D320" s="22">
        <v>1862991</v>
      </c>
      <c r="E320" s="22">
        <v>1858304</v>
      </c>
    </row>
    <row r="321" spans="1:5" ht="15.75" thickBot="1" x14ac:dyDescent="0.3">
      <c r="A321" s="13" t="s">
        <v>24</v>
      </c>
      <c r="B321" s="36">
        <v>967000</v>
      </c>
      <c r="C321" s="36">
        <v>1140000</v>
      </c>
      <c r="D321" s="36">
        <v>1140000</v>
      </c>
      <c r="E321" s="36">
        <v>1140000</v>
      </c>
    </row>
    <row r="322" spans="1:5" ht="15.75" thickBot="1" x14ac:dyDescent="0.3">
      <c r="A322" s="26" t="s">
        <v>296</v>
      </c>
      <c r="B322" s="15">
        <v>967000</v>
      </c>
      <c r="C322" s="15">
        <v>1140000</v>
      </c>
      <c r="D322" s="15">
        <v>1140000</v>
      </c>
      <c r="E322" s="15">
        <v>1140000</v>
      </c>
    </row>
    <row r="323" spans="1:5" ht="15.75" thickBot="1" x14ac:dyDescent="0.3">
      <c r="A323" s="26" t="s">
        <v>319</v>
      </c>
      <c r="B323" s="15">
        <v>0</v>
      </c>
      <c r="C323" s="15">
        <v>0</v>
      </c>
      <c r="D323" s="15">
        <v>0</v>
      </c>
      <c r="E323" s="15">
        <v>0</v>
      </c>
    </row>
    <row r="324" spans="1:5" ht="24.75" thickBot="1" x14ac:dyDescent="0.3">
      <c r="A324" s="13" t="s">
        <v>25</v>
      </c>
      <c r="B324" s="36">
        <v>158000</v>
      </c>
      <c r="C324" s="36">
        <v>185000</v>
      </c>
      <c r="D324" s="36">
        <v>185000</v>
      </c>
      <c r="E324" s="36">
        <v>185000</v>
      </c>
    </row>
    <row r="325" spans="1:5" ht="15.75" thickBot="1" x14ac:dyDescent="0.3">
      <c r="A325" s="26" t="s">
        <v>296</v>
      </c>
      <c r="B325" s="14">
        <v>158000</v>
      </c>
      <c r="C325" s="14">
        <v>185000</v>
      </c>
      <c r="D325" s="14">
        <v>185000</v>
      </c>
      <c r="E325" s="14">
        <v>185000</v>
      </c>
    </row>
    <row r="326" spans="1:5" ht="15.75" thickBot="1" x14ac:dyDescent="0.3">
      <c r="A326" s="26" t="s">
        <v>319</v>
      </c>
      <c r="B326" s="15">
        <v>0</v>
      </c>
      <c r="C326" s="15">
        <v>0</v>
      </c>
      <c r="D326" s="15">
        <v>0</v>
      </c>
      <c r="E326" s="15">
        <v>0</v>
      </c>
    </row>
    <row r="327" spans="1:5" ht="15.75" thickBot="1" x14ac:dyDescent="0.3">
      <c r="A327" s="13" t="s">
        <v>26</v>
      </c>
      <c r="B327" s="36">
        <v>372000</v>
      </c>
      <c r="C327" s="36">
        <v>399730</v>
      </c>
      <c r="D327" s="36">
        <v>407530</v>
      </c>
      <c r="E327" s="36">
        <v>407000</v>
      </c>
    </row>
    <row r="328" spans="1:5" ht="15.75" thickBot="1" x14ac:dyDescent="0.3">
      <c r="A328" s="26" t="s">
        <v>296</v>
      </c>
      <c r="B328" s="15">
        <v>368880</v>
      </c>
      <c r="C328" s="15">
        <v>396730</v>
      </c>
      <c r="D328" s="15">
        <v>404230</v>
      </c>
      <c r="E328" s="15">
        <v>403700</v>
      </c>
    </row>
    <row r="329" spans="1:5" ht="15.75" thickBot="1" x14ac:dyDescent="0.3">
      <c r="A329" s="26" t="s">
        <v>319</v>
      </c>
      <c r="B329" s="15">
        <v>3120</v>
      </c>
      <c r="C329" s="15">
        <v>3000</v>
      </c>
      <c r="D329" s="15">
        <v>3300</v>
      </c>
      <c r="E329" s="15">
        <v>3300</v>
      </c>
    </row>
    <row r="330" spans="1:5" ht="15.75" thickBot="1" x14ac:dyDescent="0.3">
      <c r="A330" s="13" t="s">
        <v>27</v>
      </c>
      <c r="B330" s="36">
        <v>0</v>
      </c>
      <c r="C330" s="36">
        <v>0</v>
      </c>
      <c r="D330" s="36">
        <v>0</v>
      </c>
      <c r="E330" s="36">
        <v>0</v>
      </c>
    </row>
    <row r="331" spans="1:5" ht="15.75" thickBot="1" x14ac:dyDescent="0.3">
      <c r="A331" s="26" t="s">
        <v>296</v>
      </c>
      <c r="B331" s="14">
        <v>0</v>
      </c>
      <c r="C331" s="14">
        <v>0</v>
      </c>
      <c r="D331" s="14">
        <v>0</v>
      </c>
      <c r="E331" s="14">
        <v>0</v>
      </c>
    </row>
    <row r="332" spans="1:5" ht="15.75" thickBot="1" x14ac:dyDescent="0.3">
      <c r="A332" s="26" t="s">
        <v>319</v>
      </c>
      <c r="B332" s="15">
        <v>0</v>
      </c>
      <c r="C332" s="15">
        <v>0</v>
      </c>
      <c r="D332" s="15">
        <v>0</v>
      </c>
      <c r="E332" s="15">
        <v>0</v>
      </c>
    </row>
    <row r="333" spans="1:5" ht="15.75" thickBot="1" x14ac:dyDescent="0.3">
      <c r="A333" s="13" t="s">
        <v>28</v>
      </c>
      <c r="B333" s="36">
        <v>0</v>
      </c>
      <c r="C333" s="36">
        <v>0</v>
      </c>
      <c r="D333" s="36">
        <v>0</v>
      </c>
      <c r="E333" s="36">
        <v>0</v>
      </c>
    </row>
    <row r="334" spans="1:5" ht="15.75" thickBot="1" x14ac:dyDescent="0.3">
      <c r="A334" s="26" t="s">
        <v>296</v>
      </c>
      <c r="B334" s="14">
        <v>0</v>
      </c>
      <c r="C334" s="14">
        <v>0</v>
      </c>
      <c r="D334" s="14">
        <v>0</v>
      </c>
      <c r="E334" s="14">
        <v>0</v>
      </c>
    </row>
    <row r="335" spans="1:5" ht="15.75" thickBot="1" x14ac:dyDescent="0.3">
      <c r="A335" s="26" t="s">
        <v>319</v>
      </c>
      <c r="B335" s="15">
        <v>0</v>
      </c>
      <c r="C335" s="15">
        <v>0</v>
      </c>
      <c r="D335" s="15">
        <v>0</v>
      </c>
      <c r="E335" s="15">
        <v>0</v>
      </c>
    </row>
    <row r="336" spans="1:5" ht="15.75" thickBot="1" x14ac:dyDescent="0.3">
      <c r="A336" s="13" t="s">
        <v>29</v>
      </c>
      <c r="B336" s="36">
        <v>0</v>
      </c>
      <c r="C336" s="36">
        <v>0</v>
      </c>
      <c r="D336" s="36">
        <v>0</v>
      </c>
      <c r="E336" s="36">
        <v>0</v>
      </c>
    </row>
    <row r="337" spans="1:5" ht="15.75" thickBot="1" x14ac:dyDescent="0.3">
      <c r="A337" s="26" t="s">
        <v>296</v>
      </c>
      <c r="B337" s="14">
        <v>0</v>
      </c>
      <c r="C337" s="14">
        <v>0</v>
      </c>
      <c r="D337" s="14">
        <v>0</v>
      </c>
      <c r="E337" s="14">
        <v>0</v>
      </c>
    </row>
    <row r="338" spans="1:5" ht="15.75" thickBot="1" x14ac:dyDescent="0.3">
      <c r="A338" s="26" t="s">
        <v>319</v>
      </c>
      <c r="B338" s="15">
        <v>0</v>
      </c>
      <c r="C338" s="15">
        <v>0</v>
      </c>
      <c r="D338" s="15">
        <v>0</v>
      </c>
      <c r="E338" s="15">
        <v>0</v>
      </c>
    </row>
    <row r="339" spans="1:5" ht="24.75" thickBot="1" x14ac:dyDescent="0.3">
      <c r="A339" s="13" t="s">
        <v>30</v>
      </c>
      <c r="B339" s="36">
        <v>28000</v>
      </c>
      <c r="C339" s="36">
        <v>29000</v>
      </c>
      <c r="D339" s="36">
        <v>28000</v>
      </c>
      <c r="E339" s="36">
        <v>28000</v>
      </c>
    </row>
    <row r="340" spans="1:5" ht="15.75" thickBot="1" x14ac:dyDescent="0.3">
      <c r="A340" s="26" t="s">
        <v>296</v>
      </c>
      <c r="B340" s="14">
        <v>28000</v>
      </c>
      <c r="C340" s="14">
        <v>29000</v>
      </c>
      <c r="D340" s="14">
        <v>28000</v>
      </c>
      <c r="E340" s="14">
        <v>28000</v>
      </c>
    </row>
    <row r="341" spans="1:5" ht="15.75" thickBot="1" x14ac:dyDescent="0.3">
      <c r="A341" s="26" t="s">
        <v>319</v>
      </c>
      <c r="B341" s="15">
        <v>0</v>
      </c>
      <c r="C341" s="15">
        <v>0</v>
      </c>
      <c r="D341" s="15">
        <v>0</v>
      </c>
      <c r="E341" s="15">
        <v>0</v>
      </c>
    </row>
    <row r="342" spans="1:5" ht="15.75" thickBot="1" x14ac:dyDescent="0.3">
      <c r="A342" s="13" t="s">
        <v>59</v>
      </c>
      <c r="B342" s="36">
        <v>0</v>
      </c>
      <c r="C342" s="36">
        <v>0</v>
      </c>
      <c r="D342" s="36">
        <v>0</v>
      </c>
      <c r="E342" s="36">
        <v>0</v>
      </c>
    </row>
    <row r="343" spans="1:5" ht="15.75" thickBot="1" x14ac:dyDescent="0.3">
      <c r="A343" s="26" t="s">
        <v>296</v>
      </c>
      <c r="B343" s="14">
        <v>0</v>
      </c>
      <c r="C343" s="14">
        <v>0</v>
      </c>
      <c r="D343" s="14">
        <v>0</v>
      </c>
      <c r="E343" s="14">
        <v>0</v>
      </c>
    </row>
    <row r="344" spans="1:5" ht="15.75" thickBot="1" x14ac:dyDescent="0.3">
      <c r="A344" s="26" t="s">
        <v>320</v>
      </c>
      <c r="B344" s="14">
        <v>0</v>
      </c>
      <c r="C344" s="14">
        <v>0</v>
      </c>
      <c r="D344" s="14">
        <v>0</v>
      </c>
      <c r="E344" s="14">
        <v>0</v>
      </c>
    </row>
    <row r="345" spans="1:5" ht="15.75" thickBot="1" x14ac:dyDescent="0.3">
      <c r="A345" s="26" t="s">
        <v>312</v>
      </c>
      <c r="B345" s="14">
        <v>0</v>
      </c>
      <c r="C345" s="14">
        <v>0</v>
      </c>
      <c r="D345" s="14">
        <v>0</v>
      </c>
      <c r="E345" s="14">
        <v>0</v>
      </c>
    </row>
    <row r="346" spans="1:5" ht="15.75" thickBot="1" x14ac:dyDescent="0.3">
      <c r="A346" s="26" t="s">
        <v>313</v>
      </c>
      <c r="B346" s="14">
        <v>0</v>
      </c>
      <c r="C346" s="14">
        <v>0</v>
      </c>
      <c r="D346" s="14">
        <v>0</v>
      </c>
      <c r="E346" s="14">
        <v>0</v>
      </c>
    </row>
    <row r="347" spans="1:5" ht="15.75" thickBot="1" x14ac:dyDescent="0.3">
      <c r="A347" s="13" t="s">
        <v>60</v>
      </c>
      <c r="B347" s="36">
        <v>48730</v>
      </c>
      <c r="C347" s="36">
        <v>76629</v>
      </c>
      <c r="D347" s="36">
        <v>102461</v>
      </c>
      <c r="E347" s="36">
        <v>98304</v>
      </c>
    </row>
    <row r="348" spans="1:5" ht="15.75" thickBot="1" x14ac:dyDescent="0.3">
      <c r="A348" s="26" t="s">
        <v>296</v>
      </c>
      <c r="B348" s="14">
        <v>48730</v>
      </c>
      <c r="C348" s="14">
        <v>76629</v>
      </c>
      <c r="D348" s="14">
        <v>102461</v>
      </c>
      <c r="E348" s="14">
        <v>98304</v>
      </c>
    </row>
    <row r="349" spans="1:5" ht="15.75" thickBot="1" x14ac:dyDescent="0.3">
      <c r="A349" s="26" t="s">
        <v>320</v>
      </c>
      <c r="B349" s="14">
        <v>0</v>
      </c>
      <c r="C349" s="14">
        <v>0</v>
      </c>
      <c r="D349" s="14">
        <v>0</v>
      </c>
      <c r="E349" s="14">
        <v>0</v>
      </c>
    </row>
    <row r="350" spans="1:5" ht="15.75" thickBot="1" x14ac:dyDescent="0.3">
      <c r="A350" s="26" t="s">
        <v>312</v>
      </c>
      <c r="B350" s="14">
        <v>0</v>
      </c>
      <c r="C350" s="14">
        <v>0</v>
      </c>
      <c r="D350" s="14">
        <v>0</v>
      </c>
      <c r="E350" s="14">
        <v>0</v>
      </c>
    </row>
    <row r="351" spans="1:5" ht="15.75" thickBot="1" x14ac:dyDescent="0.3">
      <c r="A351" s="26" t="s">
        <v>313</v>
      </c>
      <c r="B351" s="14">
        <v>0</v>
      </c>
      <c r="C351" s="14">
        <v>0</v>
      </c>
      <c r="D351" s="14">
        <v>0</v>
      </c>
      <c r="E351" s="14">
        <v>0</v>
      </c>
    </row>
    <row r="352" spans="1:5" ht="15.75" thickBot="1" x14ac:dyDescent="0.3">
      <c r="A352" s="17" t="s">
        <v>32</v>
      </c>
      <c r="B352" s="18">
        <v>0</v>
      </c>
      <c r="C352" s="18">
        <v>0</v>
      </c>
      <c r="D352" s="18">
        <v>0</v>
      </c>
      <c r="E352" s="18">
        <v>0</v>
      </c>
    </row>
    <row r="353" spans="3:3" x14ac:dyDescent="0.25">
      <c r="C353" s="12"/>
    </row>
  </sheetData>
  <mergeCells count="82">
    <mergeCell ref="A1:E1"/>
    <mergeCell ref="B294:E294"/>
    <mergeCell ref="B295:E295"/>
    <mergeCell ref="A296:A297"/>
    <mergeCell ref="A304:E304"/>
    <mergeCell ref="A305:A306"/>
    <mergeCell ref="D293:E293"/>
    <mergeCell ref="A244:A245"/>
    <mergeCell ref="A252:E252"/>
    <mergeCell ref="A253:A254"/>
    <mergeCell ref="B266:E266"/>
    <mergeCell ref="D267:E267"/>
    <mergeCell ref="B268:E268"/>
    <mergeCell ref="B269:E269"/>
    <mergeCell ref="B270:E270"/>
    <mergeCell ref="A271:A272"/>
    <mergeCell ref="A279:E279"/>
    <mergeCell ref="A280:A281"/>
    <mergeCell ref="A239:E239"/>
    <mergeCell ref="B240:E240"/>
    <mergeCell ref="D241:E241"/>
    <mergeCell ref="B242:E242"/>
    <mergeCell ref="B243:E243"/>
    <mergeCell ref="A238:E238"/>
    <mergeCell ref="B189:E189"/>
    <mergeCell ref="A190:A191"/>
    <mergeCell ref="A198:E198"/>
    <mergeCell ref="A199:A200"/>
    <mergeCell ref="B212:E212"/>
    <mergeCell ref="D213:E213"/>
    <mergeCell ref="B214:E214"/>
    <mergeCell ref="B215:E215"/>
    <mergeCell ref="A216:A217"/>
    <mergeCell ref="A224:E224"/>
    <mergeCell ref="A225:A226"/>
    <mergeCell ref="B188:E188"/>
    <mergeCell ref="B139:E139"/>
    <mergeCell ref="A140:A141"/>
    <mergeCell ref="A148:E148"/>
    <mergeCell ref="A149:A150"/>
    <mergeCell ref="D162:E162"/>
    <mergeCell ref="B163:E163"/>
    <mergeCell ref="B164:E164"/>
    <mergeCell ref="A165:A166"/>
    <mergeCell ref="A173:E173"/>
    <mergeCell ref="A174:A175"/>
    <mergeCell ref="D187:E187"/>
    <mergeCell ref="B138:E138"/>
    <mergeCell ref="A72:E72"/>
    <mergeCell ref="A73:A74"/>
    <mergeCell ref="B98:E98"/>
    <mergeCell ref="B99:E99"/>
    <mergeCell ref="B100:E100"/>
    <mergeCell ref="A101:A102"/>
    <mergeCell ref="A109:E109"/>
    <mergeCell ref="A110:A111"/>
    <mergeCell ref="A135:E135"/>
    <mergeCell ref="A136:E136"/>
    <mergeCell ref="D137:E137"/>
    <mergeCell ref="A36:A37"/>
    <mergeCell ref="B61:E61"/>
    <mergeCell ref="B62:E62"/>
    <mergeCell ref="B63:E63"/>
    <mergeCell ref="A64:A65"/>
    <mergeCell ref="A8:E8"/>
    <mergeCell ref="A35:E35"/>
    <mergeCell ref="A9:E11"/>
    <mergeCell ref="B12:E12"/>
    <mergeCell ref="A13:A14"/>
    <mergeCell ref="B18:E18"/>
    <mergeCell ref="A19:E19"/>
    <mergeCell ref="A22:E22"/>
    <mergeCell ref="A23:E23"/>
    <mergeCell ref="B24:E24"/>
    <mergeCell ref="B25:E25"/>
    <mergeCell ref="B26:E26"/>
    <mergeCell ref="A27:A28"/>
    <mergeCell ref="A2:E2"/>
    <mergeCell ref="A3:E3"/>
    <mergeCell ref="B5:E5"/>
    <mergeCell ref="B6:E6"/>
    <mergeCell ref="B7:E7"/>
  </mergeCells>
  <pageMargins left="0.45" right="0.45" top="0.75" bottom="0.75" header="0.3" footer="0.3"/>
  <pageSetup scale="94" fitToHeight="0" orientation="portrait" horizontalDpi="4294967294" verticalDpi="429496729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54"/>
  <sheetViews>
    <sheetView view="pageBreakPreview" zoomScale="60" zoomScaleNormal="170" workbookViewId="0">
      <selection activeCell="M15" sqref="M15"/>
    </sheetView>
  </sheetViews>
  <sheetFormatPr defaultRowHeight="15" x14ac:dyDescent="0.25"/>
  <cols>
    <col min="1" max="1" width="28.5703125" customWidth="1"/>
    <col min="2" max="5" width="11.7109375" customWidth="1"/>
  </cols>
  <sheetData>
    <row r="1" spans="1:5" ht="15.75" x14ac:dyDescent="0.25">
      <c r="A1" s="2604" t="s">
        <v>1683</v>
      </c>
      <c r="B1" s="2604"/>
      <c r="C1" s="2604"/>
      <c r="D1" s="2604"/>
      <c r="E1" s="2604"/>
    </row>
    <row r="2" spans="1:5" ht="18" customHeight="1" x14ac:dyDescent="0.25">
      <c r="A2" s="2521" t="s">
        <v>73</v>
      </c>
      <c r="B2" s="2521"/>
      <c r="C2" s="2521"/>
      <c r="D2" s="2521"/>
      <c r="E2" s="2521"/>
    </row>
    <row r="3" spans="1:5" ht="18" customHeight="1" x14ac:dyDescent="0.25">
      <c r="A3" s="1504" t="s">
        <v>863</v>
      </c>
      <c r="B3" s="1504"/>
      <c r="C3" s="1504"/>
      <c r="D3" s="1504"/>
      <c r="E3" s="1504"/>
    </row>
    <row r="4" spans="1:5" ht="15.75" thickBot="1" x14ac:dyDescent="0.3"/>
    <row r="5" spans="1:5" ht="15.75" thickBot="1" x14ac:dyDescent="0.3">
      <c r="A5" s="2" t="s">
        <v>0</v>
      </c>
      <c r="B5" s="1301" t="s">
        <v>790</v>
      </c>
      <c r="C5" s="1301"/>
      <c r="D5" s="1301"/>
      <c r="E5" s="1301"/>
    </row>
    <row r="6" spans="1:5" ht="15.75" thickBot="1" x14ac:dyDescent="0.3">
      <c r="A6" s="2" t="s">
        <v>1</v>
      </c>
      <c r="B6" s="1302" t="s">
        <v>198</v>
      </c>
      <c r="C6" s="1303"/>
      <c r="D6" s="1303"/>
      <c r="E6" s="1304"/>
    </row>
    <row r="7" spans="1:5" ht="15.75" thickBot="1" x14ac:dyDescent="0.3">
      <c r="A7" s="2" t="s">
        <v>3</v>
      </c>
      <c r="B7" s="1305" t="s">
        <v>4</v>
      </c>
      <c r="C7" s="1306"/>
      <c r="D7" s="1306"/>
      <c r="E7" s="1307"/>
    </row>
    <row r="8" spans="1:5" ht="15.75" thickBot="1" x14ac:dyDescent="0.3">
      <c r="A8" s="1308" t="s">
        <v>5</v>
      </c>
      <c r="B8" s="1309"/>
      <c r="C8" s="1309"/>
      <c r="D8" s="1309"/>
      <c r="E8" s="1310"/>
    </row>
    <row r="9" spans="1:5" ht="15.75" thickBot="1" x14ac:dyDescent="0.3">
      <c r="A9" s="1545" t="s">
        <v>211</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38.25" customHeight="1" thickBot="1" x14ac:dyDescent="0.3">
      <c r="A12" s="3" t="s">
        <v>6</v>
      </c>
      <c r="B12" s="1317" t="s">
        <v>791</v>
      </c>
      <c r="C12" s="1318"/>
      <c r="D12" s="1318"/>
      <c r="E12" s="1319"/>
    </row>
    <row r="13" spans="1:5" ht="23.2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23.25" thickBot="1" x14ac:dyDescent="0.3">
      <c r="A15" s="421" t="s">
        <v>1173</v>
      </c>
      <c r="B15" s="117">
        <v>31350</v>
      </c>
      <c r="C15" s="777">
        <v>43450</v>
      </c>
      <c r="D15" s="777">
        <v>43450</v>
      </c>
      <c r="E15" s="777">
        <v>43450</v>
      </c>
    </row>
    <row r="16" spans="1:5" ht="15.75" thickBot="1" x14ac:dyDescent="0.3">
      <c r="A16" s="5" t="s">
        <v>93</v>
      </c>
      <c r="B16" s="90" t="s">
        <v>68</v>
      </c>
      <c r="C16" s="90" t="s">
        <v>69</v>
      </c>
      <c r="D16" s="90" t="s">
        <v>69</v>
      </c>
      <c r="E16" s="90" t="s">
        <v>69</v>
      </c>
    </row>
    <row r="17" spans="1:5" ht="23.25" thickBot="1" x14ac:dyDescent="0.3">
      <c r="A17" s="5" t="s">
        <v>67</v>
      </c>
      <c r="B17" s="90" t="s">
        <v>68</v>
      </c>
      <c r="C17" s="90" t="s">
        <v>69</v>
      </c>
      <c r="D17" s="90" t="s">
        <v>69</v>
      </c>
      <c r="E17" s="90" t="s">
        <v>69</v>
      </c>
    </row>
    <row r="18" spans="1:5" ht="34.5" customHeight="1" thickBot="1" x14ac:dyDescent="0.3">
      <c r="A18" s="6" t="s">
        <v>10</v>
      </c>
      <c r="B18" s="1509" t="s">
        <v>792</v>
      </c>
      <c r="C18" s="1510"/>
      <c r="D18" s="1510"/>
      <c r="E18" s="1511"/>
    </row>
    <row r="19" spans="1:5" ht="23.25" customHeight="1" thickBot="1" x14ac:dyDescent="0.3">
      <c r="A19" s="1411" t="s">
        <v>11</v>
      </c>
      <c r="B19" s="2516"/>
      <c r="C19" s="2516"/>
      <c r="D19" s="2516"/>
      <c r="E19" s="2517"/>
    </row>
    <row r="20" spans="1:5" ht="23.25" thickBot="1" x14ac:dyDescent="0.3">
      <c r="A20" s="314" t="s">
        <v>1173</v>
      </c>
      <c r="B20" s="777">
        <v>31350</v>
      </c>
      <c r="C20" s="778">
        <v>43450</v>
      </c>
      <c r="D20" s="777">
        <v>43450</v>
      </c>
      <c r="E20" s="777">
        <v>43450</v>
      </c>
    </row>
    <row r="21" spans="1:5" ht="15.75" thickBot="1" x14ac:dyDescent="0.3">
      <c r="A21" s="314"/>
      <c r="B21" s="315"/>
      <c r="C21" s="779" t="s">
        <v>138</v>
      </c>
      <c r="D21" s="313" t="s">
        <v>138</v>
      </c>
      <c r="E21" s="313" t="s">
        <v>138</v>
      </c>
    </row>
    <row r="22" spans="1:5" ht="15.75" thickBot="1" x14ac:dyDescent="0.3">
      <c r="A22" s="314" t="s">
        <v>793</v>
      </c>
      <c r="B22" s="315"/>
      <c r="C22" s="779" t="s">
        <v>138</v>
      </c>
      <c r="D22" s="313" t="s">
        <v>138</v>
      </c>
      <c r="E22" s="313" t="s">
        <v>138</v>
      </c>
    </row>
    <row r="23" spans="1:5" ht="15.75" thickBot="1" x14ac:dyDescent="0.3">
      <c r="A23" s="1414" t="s">
        <v>12</v>
      </c>
      <c r="B23" s="2286"/>
      <c r="C23" s="2286"/>
      <c r="D23" s="2286"/>
      <c r="E23" s="2518"/>
    </row>
    <row r="24" spans="1:5" ht="15.75" thickBot="1" x14ac:dyDescent="0.3">
      <c r="A24" s="1322" t="s">
        <v>13</v>
      </c>
      <c r="B24" s="1323"/>
      <c r="C24" s="1323"/>
      <c r="D24" s="1323"/>
      <c r="E24" s="1324"/>
    </row>
    <row r="25" spans="1:5" ht="18.75" customHeight="1" thickBot="1" x14ac:dyDescent="0.3">
      <c r="A25" s="7" t="s">
        <v>14</v>
      </c>
      <c r="B25" s="1417" t="s">
        <v>1173</v>
      </c>
      <c r="C25" s="1418"/>
      <c r="D25" s="1418"/>
      <c r="E25" s="1419"/>
    </row>
    <row r="26" spans="1:5" ht="31.5" customHeight="1" thickBot="1" x14ac:dyDescent="0.3">
      <c r="A26" s="5" t="s">
        <v>15</v>
      </c>
      <c r="B26" s="1512" t="s">
        <v>794</v>
      </c>
      <c r="C26" s="1513"/>
      <c r="D26" s="1513"/>
      <c r="E26" s="1514"/>
    </row>
    <row r="27" spans="1:5" ht="15.75" thickBot="1" x14ac:dyDescent="0.3">
      <c r="A27" s="5" t="s">
        <v>16</v>
      </c>
      <c r="B27" s="1406" t="s">
        <v>1173</v>
      </c>
      <c r="C27" s="1407"/>
      <c r="D27" s="1407"/>
      <c r="E27" s="1408"/>
    </row>
    <row r="28" spans="1:5" ht="12.75" customHeight="1" x14ac:dyDescent="0.25">
      <c r="A28" s="1381"/>
      <c r="B28" s="8">
        <v>2019</v>
      </c>
      <c r="C28" s="8">
        <v>2020</v>
      </c>
      <c r="D28" s="8">
        <v>2021</v>
      </c>
      <c r="E28" s="8">
        <v>2022</v>
      </c>
    </row>
    <row r="29" spans="1:5" ht="17.25" customHeight="1" thickBot="1" x14ac:dyDescent="0.3">
      <c r="A29" s="1382"/>
      <c r="B29" s="9" t="s">
        <v>8</v>
      </c>
      <c r="C29" s="9" t="s">
        <v>9</v>
      </c>
      <c r="D29" s="9" t="s">
        <v>9</v>
      </c>
      <c r="E29" s="9" t="s">
        <v>9</v>
      </c>
    </row>
    <row r="30" spans="1:5" ht="15.75" thickBot="1" x14ac:dyDescent="0.3">
      <c r="A30" s="5" t="s">
        <v>17</v>
      </c>
      <c r="B30" s="31">
        <v>31350</v>
      </c>
      <c r="C30" s="780">
        <v>43450</v>
      </c>
      <c r="D30" s="780">
        <v>43450</v>
      </c>
      <c r="E30" s="780">
        <v>43450</v>
      </c>
    </row>
    <row r="31" spans="1:5" ht="15.75" thickBot="1" x14ac:dyDescent="0.3">
      <c r="A31" s="5" t="s">
        <v>18</v>
      </c>
      <c r="B31" s="10">
        <f>B60</f>
        <v>45880</v>
      </c>
      <c r="C31" s="10">
        <f t="shared" ref="C31:E31" si="0">C60</f>
        <v>45880</v>
      </c>
      <c r="D31" s="10">
        <f t="shared" si="0"/>
        <v>46880</v>
      </c>
      <c r="E31" s="10">
        <f t="shared" si="0"/>
        <v>46880</v>
      </c>
    </row>
    <row r="32" spans="1:5" ht="15.75" thickBot="1" x14ac:dyDescent="0.3">
      <c r="A32" s="5" t="s">
        <v>19</v>
      </c>
      <c r="B32" s="10">
        <f>B31/B30</f>
        <v>1.4634768740031898</v>
      </c>
      <c r="C32" s="10">
        <f t="shared" ref="C32:E32" si="1">C31/C30</f>
        <v>1.0559263521288837</v>
      </c>
      <c r="D32" s="10">
        <f t="shared" si="1"/>
        <v>1.0789413118527043</v>
      </c>
      <c r="E32" s="10">
        <f t="shared" si="1"/>
        <v>1.0789413118527043</v>
      </c>
    </row>
    <row r="33" spans="1:5" ht="15.75" thickBot="1" x14ac:dyDescent="0.3">
      <c r="A33" s="5" t="s">
        <v>20</v>
      </c>
      <c r="B33" s="407" t="s">
        <v>21</v>
      </c>
      <c r="C33" s="11">
        <f>C30/B30-1</f>
        <v>0.38596491228070184</v>
      </c>
      <c r="D33" s="11">
        <f t="shared" ref="D33:E35" si="2">D30/C30-1</f>
        <v>0</v>
      </c>
      <c r="E33" s="11">
        <f t="shared" si="2"/>
        <v>0</v>
      </c>
    </row>
    <row r="34" spans="1:5" ht="15.75" thickBot="1" x14ac:dyDescent="0.3">
      <c r="A34" s="5" t="s">
        <v>22</v>
      </c>
      <c r="B34" s="407" t="s">
        <v>21</v>
      </c>
      <c r="C34" s="11">
        <f>C31/B31-1</f>
        <v>0</v>
      </c>
      <c r="D34" s="11">
        <f t="shared" si="2"/>
        <v>2.1795989537924942E-2</v>
      </c>
      <c r="E34" s="11">
        <f t="shared" si="2"/>
        <v>0</v>
      </c>
    </row>
    <row r="35" spans="1:5" ht="15.75" thickBot="1" x14ac:dyDescent="0.3">
      <c r="A35" s="5" t="s">
        <v>23</v>
      </c>
      <c r="B35" s="407" t="s">
        <v>21</v>
      </c>
      <c r="C35" s="11">
        <f>C32/B32-1</f>
        <v>-0.27848101265822789</v>
      </c>
      <c r="D35" s="11">
        <f t="shared" si="2"/>
        <v>2.1795989537924942E-2</v>
      </c>
      <c r="E35" s="11">
        <f t="shared" si="2"/>
        <v>0</v>
      </c>
    </row>
    <row r="36" spans="1:5" ht="15.75" thickBot="1" x14ac:dyDescent="0.3">
      <c r="A36" s="1378" t="s">
        <v>164</v>
      </c>
      <c r="B36" s="1379"/>
      <c r="C36" s="1379"/>
      <c r="D36" s="1379"/>
      <c r="E36" s="1380"/>
    </row>
    <row r="37" spans="1:5" ht="12.75" customHeight="1" x14ac:dyDescent="0.25">
      <c r="A37" s="1381"/>
      <c r="B37" s="8">
        <v>2019</v>
      </c>
      <c r="C37" s="8">
        <v>2020</v>
      </c>
      <c r="D37" s="8">
        <v>2021</v>
      </c>
      <c r="E37" s="8">
        <v>2022</v>
      </c>
    </row>
    <row r="38" spans="1:5" ht="9" customHeight="1" thickBot="1" x14ac:dyDescent="0.3">
      <c r="A38" s="1382"/>
      <c r="B38" s="9" t="s">
        <v>8</v>
      </c>
      <c r="C38" s="9" t="s">
        <v>9</v>
      </c>
      <c r="D38" s="9" t="s">
        <v>9</v>
      </c>
      <c r="E38" s="9" t="s">
        <v>9</v>
      </c>
    </row>
    <row r="39" spans="1:5" ht="15.75" thickBot="1" x14ac:dyDescent="0.3">
      <c r="A39" s="13" t="s">
        <v>24</v>
      </c>
      <c r="B39" s="14">
        <f>B40+B41</f>
        <v>18000</v>
      </c>
      <c r="C39" s="14">
        <f t="shared" ref="C39:E39" si="3">C40+C41</f>
        <v>18000</v>
      </c>
      <c r="D39" s="14">
        <f t="shared" si="3"/>
        <v>18000</v>
      </c>
      <c r="E39" s="14">
        <f t="shared" si="3"/>
        <v>18000</v>
      </c>
    </row>
    <row r="40" spans="1:5" ht="15.75" thickBot="1" x14ac:dyDescent="0.3">
      <c r="A40" s="26" t="s">
        <v>296</v>
      </c>
      <c r="B40" s="15">
        <v>18000</v>
      </c>
      <c r="C40" s="15">
        <v>18000</v>
      </c>
      <c r="D40" s="15">
        <v>18000</v>
      </c>
      <c r="E40" s="15">
        <v>18000</v>
      </c>
    </row>
    <row r="41" spans="1:5" ht="15.75" thickBot="1" x14ac:dyDescent="0.3">
      <c r="A41" s="26" t="s">
        <v>297</v>
      </c>
      <c r="B41" s="15"/>
      <c r="C41" s="27"/>
      <c r="D41" s="27"/>
      <c r="E41" s="27"/>
    </row>
    <row r="42" spans="1:5" ht="24.75" thickBot="1" x14ac:dyDescent="0.3">
      <c r="A42" s="13" t="s">
        <v>25</v>
      </c>
      <c r="B42" s="14">
        <f>B43+B44</f>
        <v>2880</v>
      </c>
      <c r="C42" s="14">
        <f t="shared" ref="C42:E42" si="4">C43+C44</f>
        <v>2880</v>
      </c>
      <c r="D42" s="14">
        <f t="shared" si="4"/>
        <v>2880</v>
      </c>
      <c r="E42" s="14">
        <f t="shared" si="4"/>
        <v>2880</v>
      </c>
    </row>
    <row r="43" spans="1:5" ht="15.75" thickBot="1" x14ac:dyDescent="0.3">
      <c r="A43" s="26" t="s">
        <v>296</v>
      </c>
      <c r="B43" s="15">
        <v>2880</v>
      </c>
      <c r="C43" s="15">
        <v>2880</v>
      </c>
      <c r="D43" s="15">
        <v>2880</v>
      </c>
      <c r="E43" s="15">
        <v>2880</v>
      </c>
    </row>
    <row r="44" spans="1:5" ht="15.75" thickBot="1" x14ac:dyDescent="0.3">
      <c r="A44" s="26" t="s">
        <v>297</v>
      </c>
      <c r="B44" s="15"/>
      <c r="C44" s="14"/>
      <c r="D44" s="14"/>
      <c r="E44" s="14"/>
    </row>
    <row r="45" spans="1:5" ht="15.75" thickBot="1" x14ac:dyDescent="0.3">
      <c r="A45" s="13" t="s">
        <v>26</v>
      </c>
      <c r="B45" s="15">
        <f>B46+B47</f>
        <v>25000</v>
      </c>
      <c r="C45" s="15">
        <f t="shared" ref="C45:E45" si="5">C46+C47</f>
        <v>25000</v>
      </c>
      <c r="D45" s="15">
        <f t="shared" si="5"/>
        <v>26000</v>
      </c>
      <c r="E45" s="15">
        <f t="shared" si="5"/>
        <v>26000</v>
      </c>
    </row>
    <row r="46" spans="1:5" ht="15.75" thickBot="1" x14ac:dyDescent="0.3">
      <c r="A46" s="26" t="s">
        <v>296</v>
      </c>
      <c r="B46" s="15">
        <v>25000</v>
      </c>
      <c r="C46" s="15">
        <v>25000</v>
      </c>
      <c r="D46" s="15">
        <f>25000+1000</f>
        <v>26000</v>
      </c>
      <c r="E46" s="15">
        <f>1000+25000</f>
        <v>26000</v>
      </c>
    </row>
    <row r="47" spans="1:5" ht="15.75" thickBot="1" x14ac:dyDescent="0.3">
      <c r="A47" s="26" t="s">
        <v>297</v>
      </c>
      <c r="B47" s="15"/>
      <c r="C47" s="14"/>
      <c r="D47" s="14"/>
      <c r="E47" s="14"/>
    </row>
    <row r="48" spans="1:5" ht="15.75" thickBot="1" x14ac:dyDescent="0.3">
      <c r="A48" s="13" t="s">
        <v>27</v>
      </c>
      <c r="B48" s="15"/>
      <c r="C48" s="14"/>
      <c r="D48" s="14"/>
      <c r="E48" s="14"/>
    </row>
    <row r="49" spans="1:5" ht="15.75" thickBot="1" x14ac:dyDescent="0.3">
      <c r="A49" s="26" t="s">
        <v>296</v>
      </c>
      <c r="B49" s="15"/>
      <c r="C49" s="14"/>
      <c r="D49" s="14"/>
      <c r="E49" s="14"/>
    </row>
    <row r="50" spans="1:5" ht="15.75" thickBot="1" x14ac:dyDescent="0.3">
      <c r="A50" s="26" t="s">
        <v>297</v>
      </c>
      <c r="B50" s="15"/>
      <c r="C50" s="14"/>
      <c r="D50" s="14"/>
      <c r="E50" s="14"/>
    </row>
    <row r="51" spans="1:5" ht="15.75" thickBot="1" x14ac:dyDescent="0.3">
      <c r="A51" s="13" t="s">
        <v>28</v>
      </c>
      <c r="B51" s="15"/>
      <c r="C51" s="14"/>
      <c r="D51" s="14"/>
      <c r="E51" s="14"/>
    </row>
    <row r="52" spans="1:5" ht="15.75" thickBot="1" x14ac:dyDescent="0.3">
      <c r="A52" s="26" t="s">
        <v>296</v>
      </c>
      <c r="B52" s="15"/>
      <c r="C52" s="14"/>
      <c r="D52" s="14"/>
      <c r="E52" s="14"/>
    </row>
    <row r="53" spans="1:5" ht="15.75" thickBot="1" x14ac:dyDescent="0.3">
      <c r="A53" s="26" t="s">
        <v>297</v>
      </c>
      <c r="B53" s="15"/>
      <c r="C53" s="14"/>
      <c r="D53" s="14"/>
      <c r="E53" s="14"/>
    </row>
    <row r="54" spans="1:5" ht="15.75" thickBot="1" x14ac:dyDescent="0.3">
      <c r="A54" s="13" t="s">
        <v>29</v>
      </c>
      <c r="B54" s="15"/>
      <c r="C54" s="14"/>
      <c r="D54" s="14"/>
      <c r="E54" s="14"/>
    </row>
    <row r="55" spans="1:5" ht="15.75" thickBot="1" x14ac:dyDescent="0.3">
      <c r="A55" s="26" t="s">
        <v>296</v>
      </c>
      <c r="B55" s="15"/>
      <c r="C55" s="14"/>
      <c r="D55" s="14"/>
      <c r="E55" s="14"/>
    </row>
    <row r="56" spans="1:5" ht="15.75" thickBot="1" x14ac:dyDescent="0.3">
      <c r="A56" s="26" t="s">
        <v>297</v>
      </c>
      <c r="B56" s="15"/>
      <c r="C56" s="14"/>
      <c r="D56" s="14"/>
      <c r="E56" s="14"/>
    </row>
    <row r="57" spans="1:5" ht="24.75" thickBot="1" x14ac:dyDescent="0.3">
      <c r="A57" s="13" t="s">
        <v>30</v>
      </c>
      <c r="B57" s="15">
        <v>0</v>
      </c>
      <c r="C57" s="14">
        <v>0</v>
      </c>
      <c r="D57" s="14">
        <f>C57*1.03*0.99</f>
        <v>0</v>
      </c>
      <c r="E57" s="14">
        <f>D57*1.03*0.99</f>
        <v>0</v>
      </c>
    </row>
    <row r="58" spans="1:5" ht="15.75" thickBot="1" x14ac:dyDescent="0.3">
      <c r="A58" s="26" t="s">
        <v>296</v>
      </c>
      <c r="B58" s="15"/>
      <c r="C58" s="40"/>
      <c r="D58" s="40"/>
      <c r="E58" s="40"/>
    </row>
    <row r="59" spans="1:5" ht="15.75" thickBot="1" x14ac:dyDescent="0.3">
      <c r="A59" s="26" t="s">
        <v>297</v>
      </c>
      <c r="B59" s="15"/>
      <c r="C59" s="98"/>
      <c r="D59" s="40"/>
      <c r="E59" s="40"/>
    </row>
    <row r="60" spans="1:5" ht="15.75" thickBot="1" x14ac:dyDescent="0.3">
      <c r="A60" s="16" t="s">
        <v>31</v>
      </c>
      <c r="B60" s="15">
        <f>B57+B54+B51+B48+B45+B42+B39</f>
        <v>45880</v>
      </c>
      <c r="C60" s="15">
        <f t="shared" ref="C60:E60" si="6">C57+C54+C51+C48+C45+C42+C39</f>
        <v>45880</v>
      </c>
      <c r="D60" s="15">
        <f t="shared" si="6"/>
        <v>46880</v>
      </c>
      <c r="E60" s="15">
        <f t="shared" si="6"/>
        <v>46880</v>
      </c>
    </row>
    <row r="61" spans="1:5" ht="15.75" thickBot="1" x14ac:dyDescent="0.3">
      <c r="A61" s="17" t="s">
        <v>32</v>
      </c>
      <c r="B61" s="18">
        <f>IF(B60-B31=0,0,"Error")</f>
        <v>0</v>
      </c>
      <c r="C61" s="18">
        <f>IF(C60-C31=0,0,"Error")</f>
        <v>0</v>
      </c>
      <c r="D61" s="18">
        <f>IF(D60-D31=0,0,"Error")</f>
        <v>0</v>
      </c>
      <c r="E61" s="18">
        <f>IF(E60-E31=0,0,"Error")</f>
        <v>0</v>
      </c>
    </row>
    <row r="62" spans="1:5" ht="15.75" thickBot="1" x14ac:dyDescent="0.3">
      <c r="A62" s="1322" t="s">
        <v>39</v>
      </c>
      <c r="B62" s="1323"/>
      <c r="C62" s="1323"/>
      <c r="D62" s="1323"/>
      <c r="E62" s="1324"/>
    </row>
    <row r="63" spans="1:5" ht="15.75" thickBot="1" x14ac:dyDescent="0.3">
      <c r="A63" s="1322" t="s">
        <v>40</v>
      </c>
      <c r="B63" s="1323"/>
      <c r="C63" s="1323"/>
      <c r="D63" s="1323"/>
      <c r="E63" s="1324"/>
    </row>
    <row r="64" spans="1:5" ht="21" customHeight="1" thickBot="1" x14ac:dyDescent="0.3">
      <c r="A64" s="7" t="s">
        <v>1174</v>
      </c>
      <c r="B64" s="2519" t="s">
        <v>795</v>
      </c>
      <c r="C64" s="2520"/>
      <c r="D64" s="1543"/>
      <c r="E64" s="1544"/>
    </row>
    <row r="65" spans="1:5" ht="30.75" customHeight="1" thickBot="1" x14ac:dyDescent="0.3">
      <c r="A65" s="7" t="s">
        <v>14</v>
      </c>
      <c r="B65" s="7" t="s">
        <v>1175</v>
      </c>
      <c r="C65" s="101" t="s">
        <v>1176</v>
      </c>
      <c r="D65" s="1429"/>
      <c r="E65" s="1430"/>
    </row>
    <row r="66" spans="1:5" ht="15.75" thickBot="1" x14ac:dyDescent="0.3">
      <c r="A66" s="112"/>
      <c r="B66" s="1427"/>
      <c r="C66" s="1431"/>
      <c r="D66" s="1429"/>
      <c r="E66" s="1430"/>
    </row>
    <row r="67" spans="1:5" ht="17.25" customHeight="1" thickBot="1" x14ac:dyDescent="0.3">
      <c r="A67" s="5" t="s">
        <v>15</v>
      </c>
      <c r="B67" s="1411" t="s">
        <v>1177</v>
      </c>
      <c r="C67" s="1412"/>
      <c r="D67" s="1412"/>
      <c r="E67" s="1413"/>
    </row>
    <row r="68" spans="1:5" ht="15.75" thickBot="1" x14ac:dyDescent="0.3">
      <c r="A68" s="5" t="s">
        <v>16</v>
      </c>
      <c r="B68" s="1406" t="s">
        <v>796</v>
      </c>
      <c r="C68" s="1407"/>
      <c r="D68" s="1407"/>
      <c r="E68" s="1408"/>
    </row>
    <row r="69" spans="1:5" ht="12.75" customHeight="1" x14ac:dyDescent="0.25">
      <c r="A69" s="1381"/>
      <c r="B69" s="8">
        <v>2019</v>
      </c>
      <c r="C69" s="8">
        <v>2020</v>
      </c>
      <c r="D69" s="8">
        <v>2021</v>
      </c>
      <c r="E69" s="8">
        <v>2022</v>
      </c>
    </row>
    <row r="70" spans="1:5" ht="9" customHeight="1" thickBot="1" x14ac:dyDescent="0.3">
      <c r="A70" s="1382"/>
      <c r="B70" s="9" t="s">
        <v>8</v>
      </c>
      <c r="C70" s="9" t="s">
        <v>9</v>
      </c>
      <c r="D70" s="9" t="s">
        <v>9</v>
      </c>
      <c r="E70" s="9" t="s">
        <v>9</v>
      </c>
    </row>
    <row r="71" spans="1:5" ht="15.75" thickBot="1" x14ac:dyDescent="0.3">
      <c r="A71" s="5" t="s">
        <v>17</v>
      </c>
      <c r="B71" s="10">
        <v>16</v>
      </c>
      <c r="C71" s="10">
        <v>120</v>
      </c>
      <c r="D71" s="10">
        <v>0</v>
      </c>
      <c r="E71" s="10">
        <v>30</v>
      </c>
    </row>
    <row r="72" spans="1:5" ht="15.75" thickBot="1" x14ac:dyDescent="0.3">
      <c r="A72" s="5" t="s">
        <v>18</v>
      </c>
      <c r="B72" s="10">
        <v>1761</v>
      </c>
      <c r="C72" s="10">
        <f t="shared" ref="C72:E72" si="7">C90</f>
        <v>4000</v>
      </c>
      <c r="D72" s="10">
        <v>0</v>
      </c>
      <c r="E72" s="10">
        <f t="shared" si="7"/>
        <v>4000</v>
      </c>
    </row>
    <row r="73" spans="1:5" ht="15.75" thickBot="1" x14ac:dyDescent="0.3">
      <c r="A73" s="5" t="s">
        <v>19</v>
      </c>
      <c r="B73" s="10">
        <f>B72/B71</f>
        <v>110.0625</v>
      </c>
      <c r="C73" s="10">
        <f t="shared" ref="C73:E73" si="8">C72/C71</f>
        <v>33.333333333333336</v>
      </c>
      <c r="D73" s="10" t="e">
        <f t="shared" si="8"/>
        <v>#DIV/0!</v>
      </c>
      <c r="E73" s="10">
        <f t="shared" si="8"/>
        <v>133.33333333333334</v>
      </c>
    </row>
    <row r="74" spans="1:5" ht="15.75" thickBot="1" x14ac:dyDescent="0.3">
      <c r="A74" s="5" t="s">
        <v>20</v>
      </c>
      <c r="B74" s="407" t="s">
        <v>21</v>
      </c>
      <c r="C74" s="11">
        <f>C71/B71-1</f>
        <v>6.5</v>
      </c>
      <c r="D74" s="11">
        <f t="shared" ref="D74:E76" si="9">D71/C71-1</f>
        <v>-1</v>
      </c>
      <c r="E74" s="11" t="e">
        <f t="shared" si="9"/>
        <v>#DIV/0!</v>
      </c>
    </row>
    <row r="75" spans="1:5" ht="15.75" thickBot="1" x14ac:dyDescent="0.3">
      <c r="A75" s="5" t="s">
        <v>22</v>
      </c>
      <c r="B75" s="407" t="s">
        <v>21</v>
      </c>
      <c r="C75" s="11">
        <f>C72/B72-1</f>
        <v>1.2714366837024418</v>
      </c>
      <c r="D75" s="11">
        <f t="shared" si="9"/>
        <v>-1</v>
      </c>
      <c r="E75" s="11" t="e">
        <f t="shared" si="9"/>
        <v>#DIV/0!</v>
      </c>
    </row>
    <row r="76" spans="1:5" ht="15.75" thickBot="1" x14ac:dyDescent="0.3">
      <c r="A76" s="5" t="s">
        <v>23</v>
      </c>
      <c r="B76" s="407" t="s">
        <v>21</v>
      </c>
      <c r="C76" s="11">
        <f>C73/B73-1</f>
        <v>-0.69714177550634115</v>
      </c>
      <c r="D76" s="11" t="e">
        <f t="shared" si="9"/>
        <v>#DIV/0!</v>
      </c>
      <c r="E76" s="11" t="e">
        <f t="shared" si="9"/>
        <v>#DIV/0!</v>
      </c>
    </row>
    <row r="77" spans="1:5" ht="15.75" thickBot="1" x14ac:dyDescent="0.3">
      <c r="A77" s="1378" t="s">
        <v>227</v>
      </c>
      <c r="B77" s="1379"/>
      <c r="C77" s="1379"/>
      <c r="D77" s="1379"/>
      <c r="E77" s="1380"/>
    </row>
    <row r="78" spans="1:5" ht="12.75" customHeight="1" x14ac:dyDescent="0.25">
      <c r="A78" s="1381"/>
      <c r="B78" s="8">
        <v>2019</v>
      </c>
      <c r="C78" s="8">
        <v>2020</v>
      </c>
      <c r="D78" s="8">
        <v>2021</v>
      </c>
      <c r="E78" s="8">
        <v>2022</v>
      </c>
    </row>
    <row r="79" spans="1:5" ht="9" customHeight="1" thickBot="1" x14ac:dyDescent="0.3">
      <c r="A79" s="1382"/>
      <c r="B79" s="9" t="s">
        <v>8</v>
      </c>
      <c r="C79" s="9" t="s">
        <v>9</v>
      </c>
      <c r="D79" s="9" t="s">
        <v>9</v>
      </c>
      <c r="E79" s="9" t="s">
        <v>9</v>
      </c>
    </row>
    <row r="80" spans="1:5" ht="15.75" thickBot="1" x14ac:dyDescent="0.3">
      <c r="A80" s="13" t="s">
        <v>42</v>
      </c>
      <c r="B80" s="14">
        <f>B81+B82+B83+B84</f>
        <v>0</v>
      </c>
      <c r="C80" s="14">
        <f t="shared" ref="C80:E80" si="10">C81+C82+C83+C84</f>
        <v>0</v>
      </c>
      <c r="D80" s="14">
        <f t="shared" si="10"/>
        <v>0</v>
      </c>
      <c r="E80" s="14">
        <f t="shared" si="10"/>
        <v>0</v>
      </c>
    </row>
    <row r="81" spans="1:5" ht="15.75" thickBot="1" x14ac:dyDescent="0.3">
      <c r="A81" s="26" t="s">
        <v>296</v>
      </c>
      <c r="B81" s="14"/>
      <c r="C81" s="14"/>
      <c r="D81" s="14"/>
      <c r="E81" s="14"/>
    </row>
    <row r="82" spans="1:5" ht="15.75" thickBot="1" x14ac:dyDescent="0.3">
      <c r="A82" s="26" t="s">
        <v>311</v>
      </c>
      <c r="B82" s="14"/>
      <c r="C82" s="14"/>
      <c r="D82" s="14"/>
      <c r="E82" s="14"/>
    </row>
    <row r="83" spans="1:5" ht="15.75" thickBot="1" x14ac:dyDescent="0.3">
      <c r="A83" s="26" t="s">
        <v>312</v>
      </c>
      <c r="B83" s="14"/>
      <c r="C83" s="14"/>
      <c r="D83" s="14"/>
      <c r="E83" s="14"/>
    </row>
    <row r="84" spans="1:5" ht="15.75" thickBot="1" x14ac:dyDescent="0.3">
      <c r="A84" s="26" t="s">
        <v>313</v>
      </c>
      <c r="B84" s="14"/>
      <c r="C84" s="14"/>
      <c r="D84" s="14"/>
      <c r="E84" s="14"/>
    </row>
    <row r="85" spans="1:5" ht="15.75" thickBot="1" x14ac:dyDescent="0.3">
      <c r="A85" s="13" t="s">
        <v>43</v>
      </c>
      <c r="B85" s="15">
        <f>B86+B87+B88+B89</f>
        <v>1761</v>
      </c>
      <c r="C85" s="15">
        <f t="shared" ref="C85:E85" si="11">C86+C87+C88+C89</f>
        <v>4000</v>
      </c>
      <c r="D85" s="15">
        <f t="shared" si="11"/>
        <v>0</v>
      </c>
      <c r="E85" s="15">
        <f t="shared" si="11"/>
        <v>4000</v>
      </c>
    </row>
    <row r="86" spans="1:5" ht="15.75" thickBot="1" x14ac:dyDescent="0.3">
      <c r="A86" s="26" t="s">
        <v>296</v>
      </c>
      <c r="B86" s="15">
        <v>1761</v>
      </c>
      <c r="C86" s="15">
        <v>4000</v>
      </c>
      <c r="D86" s="15">
        <v>0</v>
      </c>
      <c r="E86" s="15">
        <v>4000</v>
      </c>
    </row>
    <row r="87" spans="1:5" ht="15.75" thickBot="1" x14ac:dyDescent="0.3">
      <c r="A87" s="26" t="s">
        <v>311</v>
      </c>
      <c r="B87" s="15"/>
      <c r="C87" s="14"/>
      <c r="D87" s="14"/>
      <c r="E87" s="14"/>
    </row>
    <row r="88" spans="1:5" ht="15.75" thickBot="1" x14ac:dyDescent="0.3">
      <c r="A88" s="26" t="s">
        <v>312</v>
      </c>
      <c r="B88" s="15"/>
      <c r="C88" s="14"/>
      <c r="D88" s="14"/>
      <c r="E88" s="14"/>
    </row>
    <row r="89" spans="1:5" ht="15.75" thickBot="1" x14ac:dyDescent="0.3">
      <c r="A89" s="26" t="s">
        <v>313</v>
      </c>
      <c r="B89" s="15"/>
      <c r="C89" s="14"/>
      <c r="D89" s="14"/>
      <c r="E89" s="14"/>
    </row>
    <row r="90" spans="1:5" ht="15.75" thickBot="1" x14ac:dyDescent="0.3">
      <c r="A90" s="102" t="s">
        <v>34</v>
      </c>
      <c r="B90" s="15">
        <f>B80+B85</f>
        <v>1761</v>
      </c>
      <c r="C90" s="15">
        <f t="shared" ref="C90:E90" si="12">C80+C85</f>
        <v>4000</v>
      </c>
      <c r="D90" s="15">
        <f t="shared" si="12"/>
        <v>0</v>
      </c>
      <c r="E90" s="15">
        <f t="shared" si="12"/>
        <v>4000</v>
      </c>
    </row>
    <row r="91" spans="1:5" ht="15.75" thickBot="1" x14ac:dyDescent="0.3">
      <c r="A91" s="20"/>
      <c r="B91" s="21"/>
      <c r="C91" s="21"/>
      <c r="D91" s="21"/>
      <c r="E91" s="21"/>
    </row>
    <row r="92" spans="1:5" ht="27" customHeight="1" thickBot="1" x14ac:dyDescent="0.3">
      <c r="A92" s="7" t="s">
        <v>1178</v>
      </c>
      <c r="B92" s="2519" t="s">
        <v>1179</v>
      </c>
      <c r="C92" s="2520"/>
      <c r="D92" s="1543"/>
      <c r="E92" s="1544"/>
    </row>
    <row r="93" spans="1:5" ht="15.75" thickBot="1" x14ac:dyDescent="0.3">
      <c r="A93" s="7" t="s">
        <v>72</v>
      </c>
      <c r="B93" s="7" t="s">
        <v>1179</v>
      </c>
      <c r="C93" s="101" t="s">
        <v>1180</v>
      </c>
      <c r="D93" s="1429"/>
      <c r="E93" s="1430"/>
    </row>
    <row r="94" spans="1:5" ht="15.75" thickBot="1" x14ac:dyDescent="0.3">
      <c r="A94" s="112"/>
      <c r="B94" s="1427"/>
      <c r="C94" s="1431"/>
      <c r="D94" s="1429"/>
      <c r="E94" s="1430"/>
    </row>
    <row r="95" spans="1:5" ht="15.75" thickBot="1" x14ac:dyDescent="0.3">
      <c r="A95" s="5" t="s">
        <v>15</v>
      </c>
      <c r="B95" s="1411" t="s">
        <v>1006</v>
      </c>
      <c r="C95" s="1412"/>
      <c r="D95" s="1412"/>
      <c r="E95" s="1413"/>
    </row>
    <row r="96" spans="1:5" ht="15.75" thickBot="1" x14ac:dyDescent="0.3">
      <c r="A96" s="5" t="s">
        <v>16</v>
      </c>
      <c r="B96" s="1406" t="s">
        <v>1179</v>
      </c>
      <c r="C96" s="1407"/>
      <c r="D96" s="1407"/>
      <c r="E96" s="1408"/>
    </row>
    <row r="97" spans="1:5" x14ac:dyDescent="0.25">
      <c r="A97" s="1381"/>
      <c r="B97" s="8">
        <v>2019</v>
      </c>
      <c r="C97" s="8">
        <v>2020</v>
      </c>
      <c r="D97" s="8">
        <v>2021</v>
      </c>
      <c r="E97" s="8">
        <v>2022</v>
      </c>
    </row>
    <row r="98" spans="1:5" ht="15.75" thickBot="1" x14ac:dyDescent="0.3">
      <c r="A98" s="1382"/>
      <c r="B98" s="9" t="s">
        <v>8</v>
      </c>
      <c r="C98" s="9" t="s">
        <v>9</v>
      </c>
      <c r="D98" s="9" t="s">
        <v>9</v>
      </c>
      <c r="E98" s="9" t="s">
        <v>9</v>
      </c>
    </row>
    <row r="99" spans="1:5" ht="15.75" thickBot="1" x14ac:dyDescent="0.3">
      <c r="A99" s="5" t="s">
        <v>17</v>
      </c>
      <c r="B99" s="10">
        <v>1</v>
      </c>
      <c r="C99" s="10">
        <v>0</v>
      </c>
      <c r="D99" s="10">
        <v>1</v>
      </c>
      <c r="E99" s="10">
        <v>0</v>
      </c>
    </row>
    <row r="100" spans="1:5" ht="15.75" thickBot="1" x14ac:dyDescent="0.3">
      <c r="A100" s="5" t="s">
        <v>18</v>
      </c>
      <c r="B100" s="10">
        <v>2239</v>
      </c>
      <c r="C100" s="10">
        <v>0</v>
      </c>
      <c r="D100" s="10">
        <f t="shared" ref="D100" si="13">D118</f>
        <v>4000</v>
      </c>
      <c r="E100" s="10">
        <v>0</v>
      </c>
    </row>
    <row r="101" spans="1:5" ht="15.75" thickBot="1" x14ac:dyDescent="0.3">
      <c r="A101" s="5" t="s">
        <v>19</v>
      </c>
      <c r="B101" s="10">
        <f>B100/B99</f>
        <v>2239</v>
      </c>
      <c r="C101" s="10" t="e">
        <f t="shared" ref="C101:E101" si="14">C100/C99</f>
        <v>#DIV/0!</v>
      </c>
      <c r="D101" s="10">
        <f t="shared" si="14"/>
        <v>4000</v>
      </c>
      <c r="E101" s="10" t="e">
        <f t="shared" si="14"/>
        <v>#DIV/0!</v>
      </c>
    </row>
    <row r="102" spans="1:5" ht="15.75" thickBot="1" x14ac:dyDescent="0.3">
      <c r="A102" s="5" t="s">
        <v>20</v>
      </c>
      <c r="B102" s="407" t="s">
        <v>21</v>
      </c>
      <c r="C102" s="11">
        <f>C99/B99-1</f>
        <v>-1</v>
      </c>
      <c r="D102" s="11" t="e">
        <f t="shared" ref="D102:E104" si="15">D99/C99-1</f>
        <v>#DIV/0!</v>
      </c>
      <c r="E102" s="11">
        <f t="shared" si="15"/>
        <v>-1</v>
      </c>
    </row>
    <row r="103" spans="1:5" ht="15.75" thickBot="1" x14ac:dyDescent="0.3">
      <c r="A103" s="5" t="s">
        <v>22</v>
      </c>
      <c r="B103" s="407" t="s">
        <v>21</v>
      </c>
      <c r="C103" s="11">
        <f>C100/B100-1</f>
        <v>-1</v>
      </c>
      <c r="D103" s="11" t="e">
        <f t="shared" si="15"/>
        <v>#DIV/0!</v>
      </c>
      <c r="E103" s="11">
        <f t="shared" si="15"/>
        <v>-1</v>
      </c>
    </row>
    <row r="104" spans="1:5" ht="15.75" thickBot="1" x14ac:dyDescent="0.3">
      <c r="A104" s="5" t="s">
        <v>23</v>
      </c>
      <c r="B104" s="407" t="s">
        <v>21</v>
      </c>
      <c r="C104" s="11" t="e">
        <f>C101/B101-1</f>
        <v>#DIV/0!</v>
      </c>
      <c r="D104" s="11" t="e">
        <f t="shared" si="15"/>
        <v>#DIV/0!</v>
      </c>
      <c r="E104" s="11" t="e">
        <f t="shared" si="15"/>
        <v>#DIV/0!</v>
      </c>
    </row>
    <row r="105" spans="1:5" ht="15.75" thickBot="1" x14ac:dyDescent="0.3">
      <c r="A105" s="1378" t="s">
        <v>167</v>
      </c>
      <c r="B105" s="1379"/>
      <c r="C105" s="1379"/>
      <c r="D105" s="1379"/>
      <c r="E105" s="1380"/>
    </row>
    <row r="106" spans="1:5" x14ac:dyDescent="0.25">
      <c r="A106" s="1381"/>
      <c r="B106" s="8">
        <v>2019</v>
      </c>
      <c r="C106" s="8">
        <v>2020</v>
      </c>
      <c r="D106" s="8">
        <v>2021</v>
      </c>
      <c r="E106" s="8">
        <v>2022</v>
      </c>
    </row>
    <row r="107" spans="1:5" ht="15.75" thickBot="1" x14ac:dyDescent="0.3">
      <c r="A107" s="1382"/>
      <c r="B107" s="9" t="s">
        <v>8</v>
      </c>
      <c r="C107" s="9" t="s">
        <v>9</v>
      </c>
      <c r="D107" s="9" t="s">
        <v>9</v>
      </c>
      <c r="E107" s="9" t="s">
        <v>9</v>
      </c>
    </row>
    <row r="108" spans="1:5" ht="15.75" thickBot="1" x14ac:dyDescent="0.3">
      <c r="A108" s="13" t="s">
        <v>42</v>
      </c>
      <c r="B108" s="14">
        <f>B109+B110+B111+B112</f>
        <v>0</v>
      </c>
      <c r="C108" s="14">
        <f t="shared" ref="C108:E108" si="16">C109+C110+C111+C112</f>
        <v>0</v>
      </c>
      <c r="D108" s="14">
        <f t="shared" si="16"/>
        <v>0</v>
      </c>
      <c r="E108" s="14">
        <f t="shared" si="16"/>
        <v>0</v>
      </c>
    </row>
    <row r="109" spans="1:5" ht="15.75" thickBot="1" x14ac:dyDescent="0.3">
      <c r="A109" s="26" t="s">
        <v>296</v>
      </c>
      <c r="B109" s="14"/>
      <c r="C109" s="14"/>
      <c r="D109" s="14"/>
      <c r="E109" s="14"/>
    </row>
    <row r="110" spans="1:5" ht="15.75" thickBot="1" x14ac:dyDescent="0.3">
      <c r="A110" s="26" t="s">
        <v>311</v>
      </c>
      <c r="B110" s="14"/>
      <c r="C110" s="14"/>
      <c r="D110" s="14"/>
      <c r="E110" s="14"/>
    </row>
    <row r="111" spans="1:5" ht="15.75" thickBot="1" x14ac:dyDescent="0.3">
      <c r="A111" s="26" t="s">
        <v>312</v>
      </c>
      <c r="B111" s="14"/>
      <c r="C111" s="14"/>
      <c r="D111" s="14"/>
      <c r="E111" s="14"/>
    </row>
    <row r="112" spans="1:5" ht="15.75" thickBot="1" x14ac:dyDescent="0.3">
      <c r="A112" s="26" t="s">
        <v>313</v>
      </c>
      <c r="B112" s="14"/>
      <c r="C112" s="14"/>
      <c r="D112" s="14"/>
      <c r="E112" s="14"/>
    </row>
    <row r="113" spans="1:5" ht="15.75" thickBot="1" x14ac:dyDescent="0.3">
      <c r="A113" s="13" t="s">
        <v>43</v>
      </c>
      <c r="B113" s="15">
        <f>B114+B115+B116+B117</f>
        <v>2239</v>
      </c>
      <c r="C113" s="15">
        <f t="shared" ref="C113:E113" si="17">C114+C115+C116+C117</f>
        <v>0</v>
      </c>
      <c r="D113" s="15">
        <f t="shared" si="17"/>
        <v>4000</v>
      </c>
      <c r="E113" s="15">
        <f t="shared" si="17"/>
        <v>0</v>
      </c>
    </row>
    <row r="114" spans="1:5" ht="15.75" thickBot="1" x14ac:dyDescent="0.3">
      <c r="A114" s="26" t="s">
        <v>296</v>
      </c>
      <c r="B114" s="15">
        <v>2239</v>
      </c>
      <c r="C114" s="15">
        <v>0</v>
      </c>
      <c r="D114" s="15">
        <v>4000</v>
      </c>
      <c r="E114" s="15">
        <v>0</v>
      </c>
    </row>
    <row r="115" spans="1:5" ht="15.75" thickBot="1" x14ac:dyDescent="0.3">
      <c r="A115" s="26" t="s">
        <v>311</v>
      </c>
      <c r="B115" s="15"/>
      <c r="C115" s="14"/>
      <c r="D115" s="14"/>
      <c r="E115" s="14"/>
    </row>
    <row r="116" spans="1:5" ht="15.75" thickBot="1" x14ac:dyDescent="0.3">
      <c r="A116" s="26" t="s">
        <v>312</v>
      </c>
      <c r="B116" s="15"/>
      <c r="C116" s="14"/>
      <c r="D116" s="14"/>
      <c r="E116" s="14"/>
    </row>
    <row r="117" spans="1:5" ht="15.75" thickBot="1" x14ac:dyDescent="0.3">
      <c r="A117" s="26" t="s">
        <v>313</v>
      </c>
      <c r="B117" s="15"/>
      <c r="C117" s="14"/>
      <c r="D117" s="14"/>
      <c r="E117" s="14"/>
    </row>
    <row r="118" spans="1:5" ht="15.75" thickBot="1" x14ac:dyDescent="0.3">
      <c r="A118" s="102" t="s">
        <v>36</v>
      </c>
      <c r="B118" s="15">
        <f>B108+B113</f>
        <v>2239</v>
      </c>
      <c r="C118" s="15">
        <f t="shared" ref="C118:E118" si="18">C108+C113</f>
        <v>0</v>
      </c>
      <c r="D118" s="15">
        <f t="shared" si="18"/>
        <v>4000</v>
      </c>
      <c r="E118" s="15">
        <f t="shared" si="18"/>
        <v>0</v>
      </c>
    </row>
    <row r="119" spans="1:5" ht="24.75" thickBot="1" x14ac:dyDescent="0.3">
      <c r="A119" s="6" t="s">
        <v>57</v>
      </c>
      <c r="B119" s="22">
        <f>+B72+B31+B118</f>
        <v>49880</v>
      </c>
      <c r="C119" s="22">
        <f t="shared" ref="C119:E119" si="19">+C72+C31+C118</f>
        <v>49880</v>
      </c>
      <c r="D119" s="22">
        <f t="shared" si="19"/>
        <v>50880</v>
      </c>
      <c r="E119" s="22">
        <f t="shared" si="19"/>
        <v>50880</v>
      </c>
    </row>
    <row r="120" spans="1:5" ht="24.75" thickBot="1" x14ac:dyDescent="0.3">
      <c r="A120" s="6" t="s">
        <v>58</v>
      </c>
      <c r="B120" s="22">
        <f>+B60+B90+B118</f>
        <v>49880</v>
      </c>
      <c r="C120" s="22">
        <f t="shared" ref="C120:E120" si="20">+C60+C90+C118</f>
        <v>49880</v>
      </c>
      <c r="D120" s="22">
        <f t="shared" si="20"/>
        <v>50880</v>
      </c>
      <c r="E120" s="22">
        <f t="shared" si="20"/>
        <v>50880</v>
      </c>
    </row>
    <row r="121" spans="1:5" ht="15.75" thickBot="1" x14ac:dyDescent="0.3">
      <c r="A121" s="13" t="s">
        <v>24</v>
      </c>
      <c r="B121" s="36">
        <f>B122+B123</f>
        <v>18000</v>
      </c>
      <c r="C121" s="36">
        <f t="shared" ref="C121:E121" si="21">C122+C123</f>
        <v>18000</v>
      </c>
      <c r="D121" s="36">
        <f t="shared" si="21"/>
        <v>18000</v>
      </c>
      <c r="E121" s="36">
        <f t="shared" si="21"/>
        <v>18000</v>
      </c>
    </row>
    <row r="122" spans="1:5" ht="15.75" thickBot="1" x14ac:dyDescent="0.3">
      <c r="A122" s="26" t="s">
        <v>296</v>
      </c>
      <c r="B122" s="15">
        <f t="shared" ref="B122:E123" si="22">B40</f>
        <v>18000</v>
      </c>
      <c r="C122" s="15">
        <f t="shared" si="22"/>
        <v>18000</v>
      </c>
      <c r="D122" s="15">
        <f t="shared" si="22"/>
        <v>18000</v>
      </c>
      <c r="E122" s="15">
        <f t="shared" si="22"/>
        <v>18000</v>
      </c>
    </row>
    <row r="123" spans="1:5" ht="15.75" thickBot="1" x14ac:dyDescent="0.3">
      <c r="A123" s="26" t="s">
        <v>319</v>
      </c>
      <c r="B123" s="15">
        <f t="shared" si="22"/>
        <v>0</v>
      </c>
      <c r="C123" s="15">
        <f t="shared" si="22"/>
        <v>0</v>
      </c>
      <c r="D123" s="15">
        <f t="shared" si="22"/>
        <v>0</v>
      </c>
      <c r="E123" s="15">
        <f t="shared" si="22"/>
        <v>0</v>
      </c>
    </row>
    <row r="124" spans="1:5" ht="24.75" thickBot="1" x14ac:dyDescent="0.3">
      <c r="A124" s="13" t="s">
        <v>25</v>
      </c>
      <c r="B124" s="36">
        <f>B125+B126</f>
        <v>2880</v>
      </c>
      <c r="C124" s="36">
        <f t="shared" ref="C124:E124" si="23">C125+C126</f>
        <v>2880</v>
      </c>
      <c r="D124" s="36">
        <f t="shared" si="23"/>
        <v>2880</v>
      </c>
      <c r="E124" s="36">
        <f t="shared" si="23"/>
        <v>2880</v>
      </c>
    </row>
    <row r="125" spans="1:5" ht="15.75" thickBot="1" x14ac:dyDescent="0.3">
      <c r="A125" s="26" t="s">
        <v>296</v>
      </c>
      <c r="B125" s="14">
        <f t="shared" ref="B125:E126" si="24">B43</f>
        <v>2880</v>
      </c>
      <c r="C125" s="14">
        <f t="shared" si="24"/>
        <v>2880</v>
      </c>
      <c r="D125" s="14">
        <f t="shared" si="24"/>
        <v>2880</v>
      </c>
      <c r="E125" s="14">
        <f t="shared" si="24"/>
        <v>2880</v>
      </c>
    </row>
    <row r="126" spans="1:5" ht="15.75" thickBot="1" x14ac:dyDescent="0.3">
      <c r="A126" s="26" t="s">
        <v>319</v>
      </c>
      <c r="B126" s="15">
        <f t="shared" si="24"/>
        <v>0</v>
      </c>
      <c r="C126" s="15">
        <f t="shared" si="24"/>
        <v>0</v>
      </c>
      <c r="D126" s="15">
        <f t="shared" si="24"/>
        <v>0</v>
      </c>
      <c r="E126" s="15">
        <f t="shared" si="24"/>
        <v>0</v>
      </c>
    </row>
    <row r="127" spans="1:5" ht="15" customHeight="1" thickBot="1" x14ac:dyDescent="0.3">
      <c r="A127" s="13" t="s">
        <v>26</v>
      </c>
      <c r="B127" s="36">
        <f>B128+B129</f>
        <v>25000</v>
      </c>
      <c r="C127" s="36">
        <f t="shared" ref="C127:E127" si="25">C128+C129</f>
        <v>25000</v>
      </c>
      <c r="D127" s="36">
        <f t="shared" si="25"/>
        <v>26000</v>
      </c>
      <c r="E127" s="36">
        <f t="shared" si="25"/>
        <v>26000</v>
      </c>
    </row>
    <row r="128" spans="1:5" ht="15.75" thickBot="1" x14ac:dyDescent="0.3">
      <c r="A128" s="26" t="s">
        <v>296</v>
      </c>
      <c r="B128" s="15">
        <f t="shared" ref="B128:E129" si="26">B46</f>
        <v>25000</v>
      </c>
      <c r="C128" s="15">
        <f t="shared" si="26"/>
        <v>25000</v>
      </c>
      <c r="D128" s="15">
        <f t="shared" si="26"/>
        <v>26000</v>
      </c>
      <c r="E128" s="15">
        <f t="shared" si="26"/>
        <v>26000</v>
      </c>
    </row>
    <row r="129" spans="1:5" ht="19.5" customHeight="1" thickBot="1" x14ac:dyDescent="0.3">
      <c r="A129" s="26" t="s">
        <v>319</v>
      </c>
      <c r="B129" s="15">
        <f t="shared" si="26"/>
        <v>0</v>
      </c>
      <c r="C129" s="15">
        <f t="shared" si="26"/>
        <v>0</v>
      </c>
      <c r="D129" s="15">
        <f t="shared" si="26"/>
        <v>0</v>
      </c>
      <c r="E129" s="15">
        <f t="shared" si="26"/>
        <v>0</v>
      </c>
    </row>
    <row r="130" spans="1:5" ht="15.75" thickBot="1" x14ac:dyDescent="0.3">
      <c r="A130" s="13" t="s">
        <v>27</v>
      </c>
      <c r="B130" s="36">
        <f>B131+B132</f>
        <v>0</v>
      </c>
      <c r="C130" s="36">
        <f t="shared" ref="C130:E130" si="27">C131+C132</f>
        <v>0</v>
      </c>
      <c r="D130" s="36">
        <f t="shared" si="27"/>
        <v>0</v>
      </c>
      <c r="E130" s="36">
        <f t="shared" si="27"/>
        <v>0</v>
      </c>
    </row>
    <row r="131" spans="1:5" ht="15.75" thickBot="1" x14ac:dyDescent="0.3">
      <c r="A131" s="26" t="s">
        <v>296</v>
      </c>
      <c r="B131" s="14">
        <f t="shared" ref="B131:E132" si="28">B49</f>
        <v>0</v>
      </c>
      <c r="C131" s="14">
        <f t="shared" si="28"/>
        <v>0</v>
      </c>
      <c r="D131" s="14">
        <f t="shared" si="28"/>
        <v>0</v>
      </c>
      <c r="E131" s="14">
        <f t="shared" si="28"/>
        <v>0</v>
      </c>
    </row>
    <row r="132" spans="1:5" ht="15.75" thickBot="1" x14ac:dyDescent="0.3">
      <c r="A132" s="26" t="s">
        <v>319</v>
      </c>
      <c r="B132" s="15">
        <f t="shared" si="28"/>
        <v>0</v>
      </c>
      <c r="C132" s="15">
        <f t="shared" si="28"/>
        <v>0</v>
      </c>
      <c r="D132" s="15">
        <f t="shared" si="28"/>
        <v>0</v>
      </c>
      <c r="E132" s="15">
        <f t="shared" si="28"/>
        <v>0</v>
      </c>
    </row>
    <row r="133" spans="1:5" ht="15.75" thickBot="1" x14ac:dyDescent="0.3">
      <c r="A133" s="13" t="s">
        <v>28</v>
      </c>
      <c r="B133" s="36">
        <f>B134+B135</f>
        <v>0</v>
      </c>
      <c r="C133" s="36">
        <f t="shared" ref="C133:E133" si="29">C134+C135</f>
        <v>0</v>
      </c>
      <c r="D133" s="36">
        <f t="shared" si="29"/>
        <v>0</v>
      </c>
      <c r="E133" s="36">
        <f t="shared" si="29"/>
        <v>0</v>
      </c>
    </row>
    <row r="134" spans="1:5" ht="15.75" thickBot="1" x14ac:dyDescent="0.3">
      <c r="A134" s="26" t="s">
        <v>296</v>
      </c>
      <c r="B134" s="14">
        <f t="shared" ref="B134:E135" si="30">B52</f>
        <v>0</v>
      </c>
      <c r="C134" s="14">
        <f t="shared" si="30"/>
        <v>0</v>
      </c>
      <c r="D134" s="14">
        <f t="shared" si="30"/>
        <v>0</v>
      </c>
      <c r="E134" s="14">
        <f t="shared" si="30"/>
        <v>0</v>
      </c>
    </row>
    <row r="135" spans="1:5" ht="47.25" customHeight="1" thickBot="1" x14ac:dyDescent="0.3">
      <c r="A135" s="26" t="s">
        <v>319</v>
      </c>
      <c r="B135" s="15">
        <f t="shared" si="30"/>
        <v>0</v>
      </c>
      <c r="C135" s="15">
        <f t="shared" si="30"/>
        <v>0</v>
      </c>
      <c r="D135" s="15">
        <f t="shared" si="30"/>
        <v>0</v>
      </c>
      <c r="E135" s="15">
        <f t="shared" si="30"/>
        <v>0</v>
      </c>
    </row>
    <row r="136" spans="1:5" ht="15.75" thickBot="1" x14ac:dyDescent="0.3">
      <c r="A136" s="13" t="s">
        <v>29</v>
      </c>
      <c r="B136" s="36">
        <f>B137+B138</f>
        <v>0</v>
      </c>
      <c r="C136" s="36">
        <f>C137+C138</f>
        <v>0</v>
      </c>
      <c r="D136" s="36">
        <f t="shared" ref="D136:E136" si="31">D137+D138</f>
        <v>0</v>
      </c>
      <c r="E136" s="36">
        <f t="shared" si="31"/>
        <v>0</v>
      </c>
    </row>
    <row r="137" spans="1:5" ht="15.75" thickBot="1" x14ac:dyDescent="0.3">
      <c r="A137" s="26" t="s">
        <v>296</v>
      </c>
      <c r="B137" s="14">
        <f t="shared" ref="B137:E138" si="32">B55</f>
        <v>0</v>
      </c>
      <c r="C137" s="14">
        <f t="shared" si="32"/>
        <v>0</v>
      </c>
      <c r="D137" s="14">
        <f t="shared" si="32"/>
        <v>0</v>
      </c>
      <c r="E137" s="14">
        <f t="shared" si="32"/>
        <v>0</v>
      </c>
    </row>
    <row r="138" spans="1:5" ht="15.75" thickBot="1" x14ac:dyDescent="0.3">
      <c r="A138" s="26" t="s">
        <v>319</v>
      </c>
      <c r="B138" s="15">
        <f t="shared" si="32"/>
        <v>0</v>
      </c>
      <c r="C138" s="15">
        <f t="shared" si="32"/>
        <v>0</v>
      </c>
      <c r="D138" s="15">
        <f t="shared" si="32"/>
        <v>0</v>
      </c>
      <c r="E138" s="15">
        <f t="shared" si="32"/>
        <v>0</v>
      </c>
    </row>
    <row r="139" spans="1:5" ht="24.75" thickBot="1" x14ac:dyDescent="0.3">
      <c r="A139" s="13" t="s">
        <v>30</v>
      </c>
      <c r="B139" s="36">
        <f>+B57</f>
        <v>0</v>
      </c>
      <c r="C139" s="36">
        <f>+C57</f>
        <v>0</v>
      </c>
      <c r="D139" s="36">
        <f>+D57</f>
        <v>0</v>
      </c>
      <c r="E139" s="36">
        <f>+E57</f>
        <v>0</v>
      </c>
    </row>
    <row r="140" spans="1:5" ht="15.75" thickBot="1" x14ac:dyDescent="0.3">
      <c r="A140" s="26" t="s">
        <v>296</v>
      </c>
      <c r="B140" s="14">
        <f t="shared" ref="B140:E141" si="33">B58</f>
        <v>0</v>
      </c>
      <c r="C140" s="14">
        <f t="shared" si="33"/>
        <v>0</v>
      </c>
      <c r="D140" s="14">
        <f t="shared" si="33"/>
        <v>0</v>
      </c>
      <c r="E140" s="14">
        <f t="shared" si="33"/>
        <v>0</v>
      </c>
    </row>
    <row r="141" spans="1:5" ht="15.75" thickBot="1" x14ac:dyDescent="0.3">
      <c r="A141" s="26" t="s">
        <v>319</v>
      </c>
      <c r="B141" s="15">
        <f t="shared" si="33"/>
        <v>0</v>
      </c>
      <c r="C141" s="15">
        <f t="shared" si="33"/>
        <v>0</v>
      </c>
      <c r="D141" s="15">
        <f t="shared" si="33"/>
        <v>0</v>
      </c>
      <c r="E141" s="15">
        <f t="shared" si="33"/>
        <v>0</v>
      </c>
    </row>
    <row r="142" spans="1:5" ht="15.75" thickBot="1" x14ac:dyDescent="0.3">
      <c r="A142" s="13" t="s">
        <v>59</v>
      </c>
      <c r="B142" s="36">
        <f>B143+B144+B145+B146</f>
        <v>0</v>
      </c>
      <c r="C142" s="36">
        <f t="shared" ref="C142:E142" si="34">C143+C144+C145+C146</f>
        <v>0</v>
      </c>
      <c r="D142" s="36">
        <f t="shared" si="34"/>
        <v>0</v>
      </c>
      <c r="E142" s="36">
        <f t="shared" si="34"/>
        <v>0</v>
      </c>
    </row>
    <row r="143" spans="1:5" ht="15.75" thickBot="1" x14ac:dyDescent="0.3">
      <c r="A143" s="26" t="s">
        <v>296</v>
      </c>
      <c r="B143" s="14">
        <f t="shared" ref="B143:E146" si="35">B81</f>
        <v>0</v>
      </c>
      <c r="C143" s="14">
        <f t="shared" si="35"/>
        <v>0</v>
      </c>
      <c r="D143" s="14">
        <f t="shared" si="35"/>
        <v>0</v>
      </c>
      <c r="E143" s="14">
        <f t="shared" si="35"/>
        <v>0</v>
      </c>
    </row>
    <row r="144" spans="1:5" ht="15.75" thickBot="1" x14ac:dyDescent="0.3">
      <c r="A144" s="26" t="s">
        <v>320</v>
      </c>
      <c r="B144" s="14">
        <f t="shared" si="35"/>
        <v>0</v>
      </c>
      <c r="C144" s="14">
        <f t="shared" si="35"/>
        <v>0</v>
      </c>
      <c r="D144" s="14">
        <f t="shared" si="35"/>
        <v>0</v>
      </c>
      <c r="E144" s="14">
        <f t="shared" si="35"/>
        <v>0</v>
      </c>
    </row>
    <row r="145" spans="1:5" ht="15.75" thickBot="1" x14ac:dyDescent="0.3">
      <c r="A145" s="26" t="s">
        <v>312</v>
      </c>
      <c r="B145" s="14">
        <f t="shared" si="35"/>
        <v>0</v>
      </c>
      <c r="C145" s="14">
        <f t="shared" si="35"/>
        <v>0</v>
      </c>
      <c r="D145" s="14">
        <f t="shared" si="35"/>
        <v>0</v>
      </c>
      <c r="E145" s="14">
        <f t="shared" si="35"/>
        <v>0</v>
      </c>
    </row>
    <row r="146" spans="1:5" ht="15.75" thickBot="1" x14ac:dyDescent="0.3">
      <c r="A146" s="26" t="s">
        <v>313</v>
      </c>
      <c r="B146" s="14">
        <f t="shared" si="35"/>
        <v>0</v>
      </c>
      <c r="C146" s="14">
        <f t="shared" si="35"/>
        <v>0</v>
      </c>
      <c r="D146" s="14">
        <f t="shared" si="35"/>
        <v>0</v>
      </c>
      <c r="E146" s="14">
        <f t="shared" si="35"/>
        <v>0</v>
      </c>
    </row>
    <row r="147" spans="1:5" ht="15.75" thickBot="1" x14ac:dyDescent="0.3">
      <c r="A147" s="13" t="s">
        <v>60</v>
      </c>
      <c r="B147" s="36">
        <f>B148+B149+B150+B151</f>
        <v>4000</v>
      </c>
      <c r="C147" s="36">
        <f t="shared" ref="C147:E147" si="36">C148+C149+C150+C151</f>
        <v>4000</v>
      </c>
      <c r="D147" s="36">
        <f>D148+D149+D150+D151</f>
        <v>4000</v>
      </c>
      <c r="E147" s="36">
        <f t="shared" si="36"/>
        <v>4000</v>
      </c>
    </row>
    <row r="148" spans="1:5" ht="15.75" thickBot="1" x14ac:dyDescent="0.3">
      <c r="A148" s="26" t="s">
        <v>296</v>
      </c>
      <c r="B148" s="14">
        <f>B86+B114</f>
        <v>4000</v>
      </c>
      <c r="C148" s="14">
        <f t="shared" ref="C148:E148" si="37">C86+C114</f>
        <v>4000</v>
      </c>
      <c r="D148" s="14">
        <f t="shared" si="37"/>
        <v>4000</v>
      </c>
      <c r="E148" s="14">
        <f t="shared" si="37"/>
        <v>4000</v>
      </c>
    </row>
    <row r="149" spans="1:5" ht="15.75" thickBot="1" x14ac:dyDescent="0.3">
      <c r="A149" s="26" t="s">
        <v>320</v>
      </c>
      <c r="B149" s="14">
        <f>B87</f>
        <v>0</v>
      </c>
      <c r="C149" s="14">
        <f t="shared" ref="C149:E151" si="38">C87</f>
        <v>0</v>
      </c>
      <c r="D149" s="14">
        <f t="shared" si="38"/>
        <v>0</v>
      </c>
      <c r="E149" s="14">
        <f t="shared" si="38"/>
        <v>0</v>
      </c>
    </row>
    <row r="150" spans="1:5" ht="15.75" thickBot="1" x14ac:dyDescent="0.3">
      <c r="A150" s="26" t="s">
        <v>312</v>
      </c>
      <c r="B150" s="14">
        <f>B88</f>
        <v>0</v>
      </c>
      <c r="C150" s="14">
        <f t="shared" si="38"/>
        <v>0</v>
      </c>
      <c r="D150" s="14">
        <f t="shared" si="38"/>
        <v>0</v>
      </c>
      <c r="E150" s="14">
        <f t="shared" si="38"/>
        <v>0</v>
      </c>
    </row>
    <row r="151" spans="1:5" ht="15.75" thickBot="1" x14ac:dyDescent="0.3">
      <c r="A151" s="26" t="s">
        <v>313</v>
      </c>
      <c r="B151" s="14">
        <f>B89</f>
        <v>0</v>
      </c>
      <c r="C151" s="14">
        <f t="shared" si="38"/>
        <v>0</v>
      </c>
      <c r="D151" s="14">
        <f t="shared" si="38"/>
        <v>0</v>
      </c>
      <c r="E151" s="14">
        <f t="shared" si="38"/>
        <v>0</v>
      </c>
    </row>
    <row r="152" spans="1:5" ht="15.75" thickBot="1" x14ac:dyDescent="0.3">
      <c r="A152" s="17" t="s">
        <v>32</v>
      </c>
      <c r="B152" s="18">
        <f>IF(B120-B119=0,0,"Error")</f>
        <v>0</v>
      </c>
      <c r="C152" s="18">
        <f>IF(C120-C119=0,0,"Error")</f>
        <v>0</v>
      </c>
      <c r="D152" s="18">
        <f>IF(D120-D119=0,0,"Error")</f>
        <v>0</v>
      </c>
      <c r="E152" s="18">
        <f>IF(E120-E119=0,0,"Error")</f>
        <v>0</v>
      </c>
    </row>
    <row r="153" spans="1:5" x14ac:dyDescent="0.25">
      <c r="A153" s="630"/>
      <c r="B153" s="485"/>
    </row>
    <row r="154" spans="1:5" x14ac:dyDescent="0.25">
      <c r="A154" s="630"/>
      <c r="B154" s="485"/>
    </row>
  </sheetData>
  <mergeCells count="38">
    <mergeCell ref="A1:E1"/>
    <mergeCell ref="A2:E2"/>
    <mergeCell ref="B94:E94"/>
    <mergeCell ref="B95:E95"/>
    <mergeCell ref="B96:E96"/>
    <mergeCell ref="A97:A98"/>
    <mergeCell ref="A62:E62"/>
    <mergeCell ref="A63:E63"/>
    <mergeCell ref="B64:E64"/>
    <mergeCell ref="D65:E65"/>
    <mergeCell ref="B66:E66"/>
    <mergeCell ref="B67:E67"/>
    <mergeCell ref="B25:E25"/>
    <mergeCell ref="B26:E26"/>
    <mergeCell ref="B27:E27"/>
    <mergeCell ref="A28:A29"/>
    <mergeCell ref="A36:E36"/>
    <mergeCell ref="A105:E105"/>
    <mergeCell ref="A106:A107"/>
    <mergeCell ref="B68:E68"/>
    <mergeCell ref="A69:A70"/>
    <mergeCell ref="A77:E77"/>
    <mergeCell ref="A78:A79"/>
    <mergeCell ref="B92:E92"/>
    <mergeCell ref="D93:E93"/>
    <mergeCell ref="A37:A38"/>
    <mergeCell ref="B12:E12"/>
    <mergeCell ref="A13:A14"/>
    <mergeCell ref="B18:E18"/>
    <mergeCell ref="A19:E19"/>
    <mergeCell ref="A23:E23"/>
    <mergeCell ref="A24:E24"/>
    <mergeCell ref="A9:E11"/>
    <mergeCell ref="A3:E3"/>
    <mergeCell ref="B5:E5"/>
    <mergeCell ref="B6:E6"/>
    <mergeCell ref="B7:E7"/>
    <mergeCell ref="A8:E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59"/>
  <sheetViews>
    <sheetView view="pageBreakPreview" zoomScale="60" zoomScaleNormal="136" workbookViewId="0">
      <selection activeCell="H15" sqref="H15"/>
    </sheetView>
  </sheetViews>
  <sheetFormatPr defaultRowHeight="15" x14ac:dyDescent="0.25"/>
  <cols>
    <col min="1" max="1" width="32.7109375" customWidth="1"/>
    <col min="2" max="2" width="11.85546875" customWidth="1"/>
    <col min="3" max="3" width="11.140625" customWidth="1"/>
    <col min="4" max="4" width="9.7109375" customWidth="1"/>
    <col min="5" max="5" width="13.5703125" customWidth="1"/>
    <col min="6" max="6" width="9.140625" customWidth="1"/>
    <col min="8" max="8" width="11" customWidth="1"/>
    <col min="9" max="9" width="14.140625" customWidth="1"/>
  </cols>
  <sheetData>
    <row r="1" spans="1:6" ht="15.75" x14ac:dyDescent="0.25">
      <c r="A1" s="2604" t="s">
        <v>1684</v>
      </c>
      <c r="B1" s="2604"/>
      <c r="C1" s="2604"/>
      <c r="D1" s="2604"/>
      <c r="E1" s="2604"/>
    </row>
    <row r="2" spans="1:6" ht="30.75" customHeight="1" x14ac:dyDescent="0.25">
      <c r="A2" s="1503" t="s">
        <v>884</v>
      </c>
      <c r="B2" s="1503"/>
      <c r="C2" s="1503"/>
      <c r="D2" s="1503"/>
      <c r="E2" s="1503"/>
      <c r="F2" s="1"/>
    </row>
    <row r="3" spans="1:6" ht="18" customHeight="1" x14ac:dyDescent="0.25">
      <c r="A3" s="1504" t="s">
        <v>944</v>
      </c>
      <c r="B3" s="1504"/>
      <c r="C3" s="1504"/>
      <c r="D3" s="1504"/>
      <c r="E3" s="1504"/>
      <c r="F3" s="87"/>
    </row>
    <row r="4" spans="1:6" ht="15.75" thickBot="1" x14ac:dyDescent="0.3"/>
    <row r="5" spans="1:6" ht="15.75" thickBot="1" x14ac:dyDescent="0.3">
      <c r="A5" s="2" t="s">
        <v>0</v>
      </c>
      <c r="B5" s="1301" t="s">
        <v>139</v>
      </c>
      <c r="C5" s="1301"/>
      <c r="D5" s="1301"/>
      <c r="E5" s="1301"/>
    </row>
    <row r="6" spans="1:6" ht="15.75" thickBot="1" x14ac:dyDescent="0.3">
      <c r="A6" s="2" t="s">
        <v>1</v>
      </c>
      <c r="B6" s="1302" t="s">
        <v>2</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24.75" customHeight="1" x14ac:dyDescent="0.25">
      <c r="A9" s="2522" t="s">
        <v>992</v>
      </c>
      <c r="B9" s="2523"/>
      <c r="C9" s="2523"/>
      <c r="D9" s="2523"/>
      <c r="E9" s="2524"/>
    </row>
    <row r="10" spans="1:6" ht="35.25" customHeight="1" thickBot="1" x14ac:dyDescent="0.3">
      <c r="A10" s="2525"/>
      <c r="B10" s="2526"/>
      <c r="C10" s="2526"/>
      <c r="D10" s="2526"/>
      <c r="E10" s="2527"/>
    </row>
    <row r="11" spans="1:6" ht="75.75" customHeight="1" thickBot="1" x14ac:dyDescent="0.3">
      <c r="A11" s="3" t="s">
        <v>6</v>
      </c>
      <c r="B11" s="1540" t="s">
        <v>991</v>
      </c>
      <c r="C11" s="1541"/>
      <c r="D11" s="1541"/>
      <c r="E11" s="1542"/>
    </row>
    <row r="12" spans="1:6" ht="20.25" customHeight="1" x14ac:dyDescent="0.25">
      <c r="A12" s="1381" t="s">
        <v>7</v>
      </c>
      <c r="B12" s="433">
        <v>2019</v>
      </c>
      <c r="C12" s="433">
        <v>2020</v>
      </c>
      <c r="D12" s="433">
        <v>2021</v>
      </c>
      <c r="E12" s="433">
        <v>2022</v>
      </c>
    </row>
    <row r="13" spans="1:6" ht="15.75" thickBot="1" x14ac:dyDescent="0.3">
      <c r="A13" s="1382"/>
      <c r="B13" s="423" t="s">
        <v>8</v>
      </c>
      <c r="C13" s="423" t="s">
        <v>9</v>
      </c>
      <c r="D13" s="423" t="s">
        <v>9</v>
      </c>
      <c r="E13" s="423" t="s">
        <v>9</v>
      </c>
    </row>
    <row r="14" spans="1:6" ht="46.5" customHeight="1" thickBot="1" x14ac:dyDescent="0.3">
      <c r="A14" s="5" t="s">
        <v>990</v>
      </c>
      <c r="B14" s="4" t="s">
        <v>68</v>
      </c>
      <c r="C14" s="4" t="s">
        <v>69</v>
      </c>
      <c r="D14" s="4" t="s">
        <v>69</v>
      </c>
      <c r="E14" s="4" t="s">
        <v>69</v>
      </c>
    </row>
    <row r="15" spans="1:6" ht="58.5" customHeight="1" thickBot="1" x14ac:dyDescent="0.3">
      <c r="A15" s="5" t="s">
        <v>989</v>
      </c>
      <c r="B15" s="4" t="s">
        <v>68</v>
      </c>
      <c r="C15" s="4" t="s">
        <v>69</v>
      </c>
      <c r="D15" s="4" t="s">
        <v>69</v>
      </c>
      <c r="E15" s="4" t="s">
        <v>69</v>
      </c>
    </row>
    <row r="16" spans="1:6" ht="37.5" customHeight="1" thickBot="1" x14ac:dyDescent="0.3">
      <c r="A16" s="6" t="s">
        <v>10</v>
      </c>
      <c r="B16" s="1409" t="s">
        <v>988</v>
      </c>
      <c r="C16" s="1403"/>
      <c r="D16" s="1403"/>
      <c r="E16" s="1410"/>
    </row>
    <row r="17" spans="1:10" ht="23.25" customHeight="1" thickBot="1" x14ac:dyDescent="0.3">
      <c r="A17" s="1411" t="s">
        <v>11</v>
      </c>
      <c r="B17" s="1412"/>
      <c r="C17" s="1412"/>
      <c r="D17" s="1412"/>
      <c r="E17" s="1413"/>
      <c r="H17" s="30"/>
      <c r="J17" s="30"/>
    </row>
    <row r="18" spans="1:10" ht="44.25" customHeight="1" thickBot="1" x14ac:dyDescent="0.3">
      <c r="A18" s="421" t="s">
        <v>987</v>
      </c>
      <c r="B18" s="4" t="s">
        <v>982</v>
      </c>
      <c r="C18" s="4" t="s">
        <v>982</v>
      </c>
      <c r="D18" s="4" t="s">
        <v>982</v>
      </c>
      <c r="E18" s="4" t="s">
        <v>982</v>
      </c>
    </row>
    <row r="19" spans="1:10" ht="67.5" customHeight="1" thickBot="1" x14ac:dyDescent="0.3">
      <c r="A19" s="421" t="s">
        <v>986</v>
      </c>
      <c r="B19" s="4" t="s">
        <v>982</v>
      </c>
      <c r="C19" s="4" t="s">
        <v>982</v>
      </c>
      <c r="D19" s="4" t="s">
        <v>982</v>
      </c>
      <c r="E19" s="4" t="s">
        <v>982</v>
      </c>
    </row>
    <row r="20" spans="1:10" ht="80.25" customHeight="1" thickBot="1" x14ac:dyDescent="0.3">
      <c r="A20" s="421" t="s">
        <v>985</v>
      </c>
      <c r="B20" s="4" t="s">
        <v>982</v>
      </c>
      <c r="C20" s="4" t="s">
        <v>982</v>
      </c>
      <c r="D20" s="4" t="s">
        <v>982</v>
      </c>
      <c r="E20" s="4" t="s">
        <v>982</v>
      </c>
    </row>
    <row r="21" spans="1:10" ht="80.25" customHeight="1" thickBot="1" x14ac:dyDescent="0.3">
      <c r="A21" s="421" t="s">
        <v>984</v>
      </c>
      <c r="B21" s="4" t="s">
        <v>982</v>
      </c>
      <c r="C21" s="4" t="s">
        <v>982</v>
      </c>
      <c r="D21" s="4" t="s">
        <v>982</v>
      </c>
      <c r="E21" s="4" t="s">
        <v>982</v>
      </c>
    </row>
    <row r="22" spans="1:10" ht="42.6" customHeight="1" thickBot="1" x14ac:dyDescent="0.3">
      <c r="A22" s="421" t="s">
        <v>983</v>
      </c>
      <c r="B22" s="4" t="s">
        <v>982</v>
      </c>
      <c r="C22" s="4" t="s">
        <v>982</v>
      </c>
      <c r="D22" s="4" t="s">
        <v>982</v>
      </c>
      <c r="E22" s="4" t="s">
        <v>982</v>
      </c>
    </row>
    <row r="23" spans="1:10" ht="15.75" thickBot="1" x14ac:dyDescent="0.3">
      <c r="A23" s="1414" t="s">
        <v>12</v>
      </c>
      <c r="B23" s="1415"/>
      <c r="C23" s="1415"/>
      <c r="D23" s="1415"/>
      <c r="E23" s="1416"/>
    </row>
    <row r="24" spans="1:10" ht="15.75" thickBot="1" x14ac:dyDescent="0.3">
      <c r="A24" s="1322" t="s">
        <v>13</v>
      </c>
      <c r="B24" s="1323"/>
      <c r="C24" s="1323"/>
      <c r="D24" s="1323"/>
      <c r="E24" s="1324"/>
    </row>
    <row r="25" spans="1:10" ht="15.75" thickBot="1" x14ac:dyDescent="0.3">
      <c r="A25" s="7" t="s">
        <v>14</v>
      </c>
      <c r="B25" s="1423" t="s">
        <v>674</v>
      </c>
      <c r="C25" s="1418"/>
      <c r="D25" s="1418"/>
      <c r="E25" s="1419"/>
    </row>
    <row r="26" spans="1:10" ht="84" customHeight="1" thickBot="1" x14ac:dyDescent="0.3">
      <c r="A26" s="5" t="s">
        <v>15</v>
      </c>
      <c r="B26" s="1424" t="s">
        <v>981</v>
      </c>
      <c r="C26" s="1425"/>
      <c r="D26" s="1425"/>
      <c r="E26" s="1426"/>
    </row>
    <row r="27" spans="1:10" ht="15.75" thickBot="1" x14ac:dyDescent="0.3">
      <c r="A27" s="5" t="s">
        <v>16</v>
      </c>
      <c r="B27" s="1406" t="s">
        <v>980</v>
      </c>
      <c r="C27" s="1407"/>
      <c r="D27" s="1407"/>
      <c r="E27" s="1408"/>
    </row>
    <row r="28" spans="1:10" ht="12.75" customHeight="1" x14ac:dyDescent="0.25">
      <c r="A28" s="1381"/>
      <c r="B28" s="8">
        <v>2019</v>
      </c>
      <c r="C28" s="8">
        <v>2020</v>
      </c>
      <c r="D28" s="8">
        <v>2021</v>
      </c>
      <c r="E28" s="8">
        <v>2022</v>
      </c>
    </row>
    <row r="29" spans="1:10" ht="12.75" customHeight="1" thickBot="1" x14ac:dyDescent="0.3">
      <c r="A29" s="1382"/>
      <c r="B29" s="9" t="s">
        <v>8</v>
      </c>
      <c r="C29" s="9" t="s">
        <v>9</v>
      </c>
      <c r="D29" s="9" t="s">
        <v>9</v>
      </c>
      <c r="E29" s="9" t="s">
        <v>9</v>
      </c>
    </row>
    <row r="30" spans="1:10" ht="15.75" thickBot="1" x14ac:dyDescent="0.3">
      <c r="A30" s="5" t="s">
        <v>17</v>
      </c>
      <c r="B30" s="10">
        <v>60</v>
      </c>
      <c r="C30" s="10">
        <v>60</v>
      </c>
      <c r="D30" s="10">
        <v>70</v>
      </c>
      <c r="E30" s="10">
        <v>80</v>
      </c>
    </row>
    <row r="31" spans="1:10" ht="15.75" thickBot="1" x14ac:dyDescent="0.3">
      <c r="A31" s="5" t="s">
        <v>18</v>
      </c>
      <c r="B31" s="10">
        <v>120250</v>
      </c>
      <c r="C31" s="10">
        <v>120250</v>
      </c>
      <c r="D31" s="10">
        <v>120750</v>
      </c>
      <c r="E31" s="10">
        <f>120750+500</f>
        <v>121250</v>
      </c>
      <c r="F31" s="12"/>
    </row>
    <row r="32" spans="1:10" ht="15.75" thickBot="1" x14ac:dyDescent="0.3">
      <c r="A32" s="5" t="s">
        <v>19</v>
      </c>
      <c r="B32" s="10">
        <f>B31/B30</f>
        <v>2004.1666666666667</v>
      </c>
      <c r="C32" s="10">
        <f>C31/C30</f>
        <v>2004.1666666666667</v>
      </c>
      <c r="D32" s="10">
        <f>D31/D30</f>
        <v>1725</v>
      </c>
      <c r="E32" s="10">
        <f>E31/E30</f>
        <v>1515.625</v>
      </c>
    </row>
    <row r="33" spans="1:11" ht="15.75" thickBot="1" x14ac:dyDescent="0.3">
      <c r="A33" s="5" t="s">
        <v>20</v>
      </c>
      <c r="B33" s="407" t="s">
        <v>21</v>
      </c>
      <c r="C33" s="11">
        <f t="shared" ref="C33:E35" si="0">C30/B30-1</f>
        <v>0</v>
      </c>
      <c r="D33" s="11">
        <f t="shared" si="0"/>
        <v>0.16666666666666674</v>
      </c>
      <c r="E33" s="11">
        <f t="shared" si="0"/>
        <v>0.14285714285714279</v>
      </c>
      <c r="G33" s="12"/>
      <c r="H33" s="12"/>
      <c r="I33" s="12"/>
      <c r="J33" s="12"/>
      <c r="K33" s="12"/>
    </row>
    <row r="34" spans="1:11" ht="15.75" thickBot="1" x14ac:dyDescent="0.3">
      <c r="A34" s="5" t="s">
        <v>22</v>
      </c>
      <c r="B34" s="407" t="s">
        <v>21</v>
      </c>
      <c r="C34" s="11">
        <f t="shared" si="0"/>
        <v>0</v>
      </c>
      <c r="D34" s="11">
        <f t="shared" si="0"/>
        <v>4.1580041580040472E-3</v>
      </c>
      <c r="E34" s="11">
        <f t="shared" si="0"/>
        <v>4.1407867494824835E-3</v>
      </c>
    </row>
    <row r="35" spans="1:11" ht="15.75" thickBot="1" x14ac:dyDescent="0.3">
      <c r="A35" s="5" t="s">
        <v>23</v>
      </c>
      <c r="B35" s="407" t="s">
        <v>21</v>
      </c>
      <c r="C35" s="11">
        <f t="shared" si="0"/>
        <v>0</v>
      </c>
      <c r="D35" s="11">
        <f t="shared" si="0"/>
        <v>-0.13929313929313936</v>
      </c>
      <c r="E35" s="11">
        <f t="shared" si="0"/>
        <v>-0.12137681159420288</v>
      </c>
    </row>
    <row r="36" spans="1:11" ht="15.75" thickBot="1" x14ac:dyDescent="0.3">
      <c r="A36" s="1378" t="s">
        <v>164</v>
      </c>
      <c r="B36" s="1379"/>
      <c r="C36" s="1379"/>
      <c r="D36" s="1379"/>
      <c r="E36" s="1380"/>
    </row>
    <row r="37" spans="1:11" ht="12.75" customHeight="1" x14ac:dyDescent="0.25">
      <c r="A37" s="1381"/>
      <c r="B37" s="8">
        <v>2019</v>
      </c>
      <c r="C37" s="8">
        <v>2020</v>
      </c>
      <c r="D37" s="8">
        <v>2021</v>
      </c>
      <c r="E37" s="8">
        <v>2022</v>
      </c>
    </row>
    <row r="38" spans="1:11" ht="12.75" customHeight="1" thickBot="1" x14ac:dyDescent="0.3">
      <c r="A38" s="1382"/>
      <c r="B38" s="9" t="s">
        <v>8</v>
      </c>
      <c r="C38" s="9" t="s">
        <v>9</v>
      </c>
      <c r="D38" s="9" t="s">
        <v>9</v>
      </c>
      <c r="E38" s="9" t="s">
        <v>9</v>
      </c>
    </row>
    <row r="39" spans="1:11" ht="15.75" thickBot="1" x14ac:dyDescent="0.3">
      <c r="A39" s="13" t="s">
        <v>24</v>
      </c>
      <c r="B39" s="14">
        <v>13800</v>
      </c>
      <c r="C39" s="14">
        <v>13800</v>
      </c>
      <c r="D39" s="14">
        <v>13800</v>
      </c>
      <c r="E39" s="14">
        <v>13800</v>
      </c>
    </row>
    <row r="40" spans="1:11" ht="15.75" thickBot="1" x14ac:dyDescent="0.3">
      <c r="A40" s="26" t="s">
        <v>296</v>
      </c>
      <c r="B40" s="15">
        <v>13800</v>
      </c>
      <c r="C40" s="201">
        <v>13800</v>
      </c>
      <c r="D40" s="201">
        <v>13800</v>
      </c>
      <c r="E40" s="201">
        <v>13800</v>
      </c>
    </row>
    <row r="41" spans="1:11" ht="15.75" thickBot="1" x14ac:dyDescent="0.3">
      <c r="A41" s="26" t="s">
        <v>297</v>
      </c>
      <c r="B41" s="15"/>
      <c r="C41" s="27"/>
      <c r="D41" s="27"/>
      <c r="E41" s="27"/>
    </row>
    <row r="42" spans="1:11" ht="15.75" thickBot="1" x14ac:dyDescent="0.3">
      <c r="A42" s="13" t="s">
        <v>25</v>
      </c>
      <c r="B42" s="14">
        <v>2700</v>
      </c>
      <c r="C42" s="14">
        <v>2700</v>
      </c>
      <c r="D42" s="14">
        <v>2700</v>
      </c>
      <c r="E42" s="14">
        <v>2700</v>
      </c>
    </row>
    <row r="43" spans="1:11" ht="15.75" thickBot="1" x14ac:dyDescent="0.3">
      <c r="A43" s="26" t="s">
        <v>296</v>
      </c>
      <c r="B43" s="15">
        <v>2700</v>
      </c>
      <c r="C43" s="201">
        <v>2700</v>
      </c>
      <c r="D43" s="201">
        <v>2700</v>
      </c>
      <c r="E43" s="201">
        <v>2700</v>
      </c>
    </row>
    <row r="44" spans="1:11" ht="15.75" thickBot="1" x14ac:dyDescent="0.3">
      <c r="A44" s="26" t="s">
        <v>297</v>
      </c>
      <c r="B44" s="15"/>
      <c r="C44" s="27"/>
      <c r="D44" s="27"/>
      <c r="E44" s="27"/>
    </row>
    <row r="45" spans="1:11" ht="15.75" thickBot="1" x14ac:dyDescent="0.3">
      <c r="A45" s="13" t="s">
        <v>26</v>
      </c>
      <c r="B45" s="14">
        <v>2750</v>
      </c>
      <c r="C45" s="14">
        <v>2750</v>
      </c>
      <c r="D45" s="14">
        <v>3250</v>
      </c>
      <c r="E45" s="14">
        <v>3750</v>
      </c>
    </row>
    <row r="46" spans="1:11" ht="15.75" thickBot="1" x14ac:dyDescent="0.3">
      <c r="A46" s="26" t="s">
        <v>296</v>
      </c>
      <c r="B46" s="15">
        <v>2750</v>
      </c>
      <c r="C46" s="201">
        <v>2750</v>
      </c>
      <c r="D46" s="201">
        <v>3250</v>
      </c>
      <c r="E46" s="201">
        <v>3750</v>
      </c>
    </row>
    <row r="47" spans="1:11" ht="15.75" thickBot="1" x14ac:dyDescent="0.3">
      <c r="A47" s="26" t="s">
        <v>297</v>
      </c>
      <c r="B47" s="15"/>
      <c r="C47" s="27"/>
      <c r="D47" s="27"/>
      <c r="E47" s="27"/>
    </row>
    <row r="48" spans="1:11" ht="15.75" thickBot="1" x14ac:dyDescent="0.3">
      <c r="A48" s="13" t="s">
        <v>27</v>
      </c>
      <c r="B48" s="15">
        <v>0</v>
      </c>
      <c r="C48" s="14">
        <v>0</v>
      </c>
      <c r="D48" s="14">
        <f>C48*1.03*0.99</f>
        <v>0</v>
      </c>
      <c r="E48" s="14">
        <f>D48*1.03*0.99</f>
        <v>0</v>
      </c>
    </row>
    <row r="49" spans="1:12" ht="15.75" thickBot="1" x14ac:dyDescent="0.3">
      <c r="A49" s="26" t="s">
        <v>296</v>
      </c>
      <c r="B49" s="15">
        <v>0</v>
      </c>
      <c r="C49" s="14">
        <v>0</v>
      </c>
      <c r="D49" s="14">
        <v>0</v>
      </c>
      <c r="E49" s="14">
        <v>0</v>
      </c>
    </row>
    <row r="50" spans="1:12" ht="15.75" thickBot="1" x14ac:dyDescent="0.3">
      <c r="A50" s="26" t="s">
        <v>297</v>
      </c>
      <c r="B50" s="15"/>
      <c r="C50" s="14"/>
      <c r="D50" s="14"/>
      <c r="E50" s="14"/>
    </row>
    <row r="51" spans="1:12" ht="15.75" thickBot="1" x14ac:dyDescent="0.3">
      <c r="A51" s="13" t="s">
        <v>28</v>
      </c>
      <c r="B51" s="14">
        <v>101000</v>
      </c>
      <c r="C51" s="14">
        <v>101000</v>
      </c>
      <c r="D51" s="14">
        <v>101000</v>
      </c>
      <c r="E51" s="14">
        <v>101000</v>
      </c>
      <c r="F51" s="607"/>
    </row>
    <row r="52" spans="1:12" ht="15.75" thickBot="1" x14ac:dyDescent="0.3">
      <c r="A52" s="26" t="s">
        <v>296</v>
      </c>
      <c r="B52" s="15">
        <v>101000</v>
      </c>
      <c r="C52" s="15">
        <v>101000</v>
      </c>
      <c r="D52" s="15">
        <v>101000</v>
      </c>
      <c r="E52" s="15">
        <v>101000</v>
      </c>
    </row>
    <row r="53" spans="1:12" ht="15.75" thickBot="1" x14ac:dyDescent="0.3">
      <c r="A53" s="26" t="s">
        <v>297</v>
      </c>
      <c r="B53" s="15"/>
      <c r="C53" s="14"/>
      <c r="D53" s="14"/>
      <c r="E53" s="14"/>
    </row>
    <row r="54" spans="1:12" ht="15.75" thickBot="1" x14ac:dyDescent="0.3">
      <c r="A54" s="13" t="s">
        <v>29</v>
      </c>
      <c r="B54" s="15">
        <v>0</v>
      </c>
      <c r="C54" s="14">
        <v>0</v>
      </c>
      <c r="D54" s="14">
        <f>C54*1.03*0.99</f>
        <v>0</v>
      </c>
      <c r="E54" s="14">
        <f>D54*1.03*0.99</f>
        <v>0</v>
      </c>
    </row>
    <row r="55" spans="1:12" ht="15.75" thickBot="1" x14ac:dyDescent="0.3">
      <c r="A55" s="26" t="s">
        <v>296</v>
      </c>
      <c r="B55" s="15">
        <v>0</v>
      </c>
      <c r="C55" s="14">
        <v>0</v>
      </c>
      <c r="D55" s="14">
        <v>0</v>
      </c>
      <c r="E55" s="14">
        <v>0</v>
      </c>
    </row>
    <row r="56" spans="1:12" ht="15.75" thickBot="1" x14ac:dyDescent="0.3">
      <c r="A56" s="26" t="s">
        <v>297</v>
      </c>
      <c r="B56" s="15"/>
      <c r="C56" s="14"/>
      <c r="D56" s="14"/>
      <c r="E56" s="14"/>
    </row>
    <row r="57" spans="1:12" ht="15.75" thickBot="1" x14ac:dyDescent="0.3">
      <c r="A57" s="13" t="s">
        <v>30</v>
      </c>
      <c r="B57" s="15">
        <v>0</v>
      </c>
      <c r="C57" s="14">
        <v>0</v>
      </c>
      <c r="D57" s="14">
        <f>C57*1.03*0.99</f>
        <v>0</v>
      </c>
      <c r="E57" s="14">
        <f>D57*1.03*0.99</f>
        <v>0</v>
      </c>
      <c r="H57" s="96"/>
    </row>
    <row r="58" spans="1:12" ht="15.75" thickBot="1" x14ac:dyDescent="0.3">
      <c r="A58" s="26" t="s">
        <v>296</v>
      </c>
      <c r="B58" s="15">
        <v>0</v>
      </c>
      <c r="C58" s="202">
        <v>0</v>
      </c>
      <c r="D58" s="202">
        <v>0</v>
      </c>
      <c r="E58" s="202">
        <v>0</v>
      </c>
      <c r="J58" s="97"/>
      <c r="K58" s="97"/>
      <c r="L58" s="97"/>
    </row>
    <row r="59" spans="1:12" ht="15.75" thickBot="1" x14ac:dyDescent="0.3">
      <c r="A59" s="26" t="s">
        <v>297</v>
      </c>
      <c r="B59" s="15"/>
      <c r="C59" s="98"/>
      <c r="D59" s="40"/>
      <c r="E59" s="40"/>
    </row>
    <row r="60" spans="1:12" ht="15.75" thickBot="1" x14ac:dyDescent="0.3">
      <c r="A60" s="16" t="s">
        <v>31</v>
      </c>
      <c r="B60" s="14">
        <f>B45+B42+B39</f>
        <v>19250</v>
      </c>
      <c r="C60" s="14">
        <f>C45+C42+C39</f>
        <v>19250</v>
      </c>
      <c r="D60" s="14">
        <f>D45+D42+D39</f>
        <v>19750</v>
      </c>
      <c r="E60" s="14">
        <f>E45+E42+E39</f>
        <v>20250</v>
      </c>
    </row>
    <row r="61" spans="1:12" x14ac:dyDescent="0.25">
      <c r="A61" s="1436" t="s">
        <v>979</v>
      </c>
      <c r="B61" s="1439"/>
      <c r="C61" s="1440"/>
      <c r="D61" s="1440"/>
      <c r="E61" s="1441"/>
    </row>
    <row r="62" spans="1:12" ht="15.75" thickBot="1" x14ac:dyDescent="0.3">
      <c r="A62" s="1437"/>
      <c r="B62" s="1442"/>
      <c r="C62" s="1443"/>
      <c r="D62" s="1443"/>
      <c r="E62" s="1444"/>
    </row>
    <row r="63" spans="1:12" ht="15.75" thickBot="1" x14ac:dyDescent="0.3">
      <c r="A63" s="7" t="s">
        <v>33</v>
      </c>
      <c r="B63" s="1423" t="s">
        <v>978</v>
      </c>
      <c r="C63" s="1418"/>
      <c r="D63" s="1418"/>
      <c r="E63" s="1419"/>
    </row>
    <row r="64" spans="1:12" ht="29.25" customHeight="1" thickBot="1" x14ac:dyDescent="0.3">
      <c r="A64" s="5" t="s">
        <v>15</v>
      </c>
      <c r="B64" s="1411" t="s">
        <v>977</v>
      </c>
      <c r="C64" s="1412"/>
      <c r="D64" s="1412"/>
      <c r="E64" s="1413"/>
    </row>
    <row r="65" spans="1:11" ht="15.75" thickBot="1" x14ac:dyDescent="0.3">
      <c r="A65" s="5" t="s">
        <v>16</v>
      </c>
      <c r="B65" s="1406" t="s">
        <v>976</v>
      </c>
      <c r="C65" s="1407"/>
      <c r="D65" s="1407"/>
      <c r="E65" s="1408"/>
    </row>
    <row r="66" spans="1:11" ht="12.75" customHeight="1" x14ac:dyDescent="0.25">
      <c r="A66" s="1381"/>
      <c r="B66" s="8">
        <v>2019</v>
      </c>
      <c r="C66" s="8">
        <v>2020</v>
      </c>
      <c r="D66" s="8">
        <v>2021</v>
      </c>
      <c r="E66" s="8">
        <v>2022</v>
      </c>
    </row>
    <row r="67" spans="1:11" ht="12.75" customHeight="1" thickBot="1" x14ac:dyDescent="0.3">
      <c r="A67" s="1382"/>
      <c r="B67" s="9" t="s">
        <v>8</v>
      </c>
      <c r="C67" s="9" t="s">
        <v>9</v>
      </c>
      <c r="D67" s="9" t="s">
        <v>9</v>
      </c>
      <c r="E67" s="9" t="s">
        <v>9</v>
      </c>
    </row>
    <row r="68" spans="1:11" ht="15.75" thickBot="1" x14ac:dyDescent="0.3">
      <c r="A68" s="5" t="s">
        <v>17</v>
      </c>
      <c r="B68" s="10">
        <v>60</v>
      </c>
      <c r="C68" s="10">
        <v>60</v>
      </c>
      <c r="D68" s="10">
        <v>70</v>
      </c>
      <c r="E68" s="10">
        <v>80</v>
      </c>
    </row>
    <row r="69" spans="1:11" ht="15.75" thickBot="1" x14ac:dyDescent="0.3">
      <c r="A69" s="5" t="s">
        <v>18</v>
      </c>
      <c r="B69" s="14">
        <v>2750</v>
      </c>
      <c r="C69" s="14">
        <v>2750</v>
      </c>
      <c r="D69" s="14">
        <v>3250</v>
      </c>
      <c r="E69" s="14">
        <v>3250</v>
      </c>
    </row>
    <row r="70" spans="1:11" ht="15.75" thickBot="1" x14ac:dyDescent="0.3">
      <c r="A70" s="5" t="s">
        <v>19</v>
      </c>
      <c r="B70" s="10">
        <f>B69/B68</f>
        <v>45.833333333333336</v>
      </c>
      <c r="C70" s="10">
        <f>C69/C68</f>
        <v>45.833333333333336</v>
      </c>
      <c r="D70" s="10">
        <f>D69/D68</f>
        <v>46.428571428571431</v>
      </c>
      <c r="E70" s="10">
        <f>E69/E68</f>
        <v>40.625</v>
      </c>
    </row>
    <row r="71" spans="1:11" ht="15.75" thickBot="1" x14ac:dyDescent="0.3">
      <c r="A71" s="5" t="s">
        <v>20</v>
      </c>
      <c r="B71" s="407" t="s">
        <v>21</v>
      </c>
      <c r="C71" s="11">
        <f t="shared" ref="C71:E73" si="1">C68/B68-1</f>
        <v>0</v>
      </c>
      <c r="D71" s="11">
        <f t="shared" si="1"/>
        <v>0.16666666666666674</v>
      </c>
      <c r="E71" s="11">
        <f t="shared" si="1"/>
        <v>0.14285714285714279</v>
      </c>
      <c r="G71" s="12"/>
      <c r="H71" s="12"/>
      <c r="I71" s="12"/>
      <c r="J71" s="12"/>
      <c r="K71" s="12"/>
    </row>
    <row r="72" spans="1:11" ht="15.75" thickBot="1" x14ac:dyDescent="0.3">
      <c r="A72" s="5" t="s">
        <v>22</v>
      </c>
      <c r="B72" s="407" t="s">
        <v>21</v>
      </c>
      <c r="C72" s="11">
        <f t="shared" si="1"/>
        <v>0</v>
      </c>
      <c r="D72" s="11">
        <f t="shared" si="1"/>
        <v>0.18181818181818188</v>
      </c>
      <c r="E72" s="11">
        <f t="shared" si="1"/>
        <v>0</v>
      </c>
    </row>
    <row r="73" spans="1:11" ht="15.75" thickBot="1" x14ac:dyDescent="0.3">
      <c r="A73" s="5" t="s">
        <v>23</v>
      </c>
      <c r="B73" s="407" t="s">
        <v>21</v>
      </c>
      <c r="C73" s="11">
        <f t="shared" si="1"/>
        <v>0</v>
      </c>
      <c r="D73" s="11">
        <f t="shared" si="1"/>
        <v>1.298701298701288E-2</v>
      </c>
      <c r="E73" s="11">
        <f t="shared" si="1"/>
        <v>-0.125</v>
      </c>
    </row>
    <row r="74" spans="1:11" ht="15.75" thickBot="1" x14ac:dyDescent="0.3">
      <c r="A74" s="1378" t="s">
        <v>229</v>
      </c>
      <c r="B74" s="1379"/>
      <c r="C74" s="1379"/>
      <c r="D74" s="1379"/>
      <c r="E74" s="1380"/>
    </row>
    <row r="75" spans="1:11" ht="12.75" customHeight="1" x14ac:dyDescent="0.25">
      <c r="A75" s="1381"/>
      <c r="B75" s="8">
        <v>2019</v>
      </c>
      <c r="C75" s="8">
        <v>2020</v>
      </c>
      <c r="D75" s="8">
        <v>2021</v>
      </c>
      <c r="E75" s="8">
        <v>2022</v>
      </c>
    </row>
    <row r="76" spans="1:11" ht="12.75" customHeight="1" thickBot="1" x14ac:dyDescent="0.3">
      <c r="A76" s="1382"/>
      <c r="B76" s="9" t="s">
        <v>8</v>
      </c>
      <c r="C76" s="9" t="s">
        <v>9</v>
      </c>
      <c r="D76" s="9" t="s">
        <v>9</v>
      </c>
      <c r="E76" s="9" t="s">
        <v>9</v>
      </c>
    </row>
    <row r="77" spans="1:11" ht="15.75" thickBot="1" x14ac:dyDescent="0.3">
      <c r="A77" s="13" t="s">
        <v>24</v>
      </c>
      <c r="B77" s="15">
        <v>0</v>
      </c>
      <c r="C77" s="14">
        <v>0</v>
      </c>
      <c r="D77" s="14">
        <f>C77*1.03*0.99</f>
        <v>0</v>
      </c>
      <c r="E77" s="14">
        <f>D77*1.03*0.99</f>
        <v>0</v>
      </c>
    </row>
    <row r="78" spans="1:11" ht="15.75" thickBot="1" x14ac:dyDescent="0.3">
      <c r="A78" s="26" t="s">
        <v>296</v>
      </c>
      <c r="B78" s="15">
        <v>0</v>
      </c>
      <c r="C78" s="201">
        <v>0</v>
      </c>
      <c r="D78" s="201">
        <v>0</v>
      </c>
      <c r="E78" s="201">
        <v>0</v>
      </c>
    </row>
    <row r="79" spans="1:11" ht="15.75" thickBot="1" x14ac:dyDescent="0.3">
      <c r="A79" s="26" t="s">
        <v>297</v>
      </c>
      <c r="B79" s="15"/>
      <c r="C79" s="27"/>
      <c r="D79" s="27"/>
      <c r="E79" s="27"/>
    </row>
    <row r="80" spans="1:11" ht="15.75" thickBot="1" x14ac:dyDescent="0.3">
      <c r="A80" s="13" t="s">
        <v>25</v>
      </c>
      <c r="B80" s="15">
        <v>0</v>
      </c>
      <c r="C80" s="14">
        <v>0</v>
      </c>
      <c r="D80" s="14">
        <f>C80*1.03*0.99</f>
        <v>0</v>
      </c>
      <c r="E80" s="14">
        <f>D80*1.03*0.99</f>
        <v>0</v>
      </c>
    </row>
    <row r="81" spans="1:12" ht="15.75" thickBot="1" x14ac:dyDescent="0.3">
      <c r="A81" s="26" t="s">
        <v>296</v>
      </c>
      <c r="B81" s="15">
        <v>0</v>
      </c>
      <c r="C81" s="201">
        <v>0</v>
      </c>
      <c r="D81" s="201">
        <v>0</v>
      </c>
      <c r="E81" s="201">
        <v>0</v>
      </c>
    </row>
    <row r="82" spans="1:12" ht="15.75" thickBot="1" x14ac:dyDescent="0.3">
      <c r="A82" s="26" t="s">
        <v>297</v>
      </c>
      <c r="B82" s="15"/>
      <c r="C82" s="27"/>
      <c r="D82" s="27"/>
      <c r="E82" s="27"/>
    </row>
    <row r="83" spans="1:12" ht="15.75" thickBot="1" x14ac:dyDescent="0.3">
      <c r="A83" s="13" t="s">
        <v>26</v>
      </c>
      <c r="B83" s="14">
        <v>2750</v>
      </c>
      <c r="C83" s="14">
        <v>2750</v>
      </c>
      <c r="D83" s="14">
        <v>3250</v>
      </c>
      <c r="E83" s="14">
        <v>3250</v>
      </c>
    </row>
    <row r="84" spans="1:12" ht="15.75" thickBot="1" x14ac:dyDescent="0.3">
      <c r="A84" s="26" t="s">
        <v>296</v>
      </c>
      <c r="B84" s="15">
        <v>2750</v>
      </c>
      <c r="C84" s="201">
        <v>2750</v>
      </c>
      <c r="D84" s="201">
        <v>3250</v>
      </c>
      <c r="E84" s="201">
        <v>3250</v>
      </c>
    </row>
    <row r="85" spans="1:12" ht="15.75" thickBot="1" x14ac:dyDescent="0.3">
      <c r="A85" s="26" t="s">
        <v>297</v>
      </c>
      <c r="B85" s="15"/>
      <c r="C85" s="27"/>
      <c r="D85" s="27"/>
      <c r="E85" s="27"/>
    </row>
    <row r="86" spans="1:12" ht="15.75" thickBot="1" x14ac:dyDescent="0.3">
      <c r="A86" s="13" t="s">
        <v>27</v>
      </c>
      <c r="B86" s="15">
        <v>0</v>
      </c>
      <c r="C86" s="14">
        <v>0</v>
      </c>
      <c r="D86" s="14">
        <f>C86*1.03*0.99</f>
        <v>0</v>
      </c>
      <c r="E86" s="14">
        <f>D86*1.03*0.99</f>
        <v>0</v>
      </c>
    </row>
    <row r="87" spans="1:12" ht="15.75" thickBot="1" x14ac:dyDescent="0.3">
      <c r="A87" s="26" t="s">
        <v>296</v>
      </c>
      <c r="B87" s="15">
        <v>0</v>
      </c>
      <c r="C87" s="14">
        <v>0</v>
      </c>
      <c r="D87" s="14">
        <v>0</v>
      </c>
      <c r="E87" s="14">
        <v>0</v>
      </c>
    </row>
    <row r="88" spans="1:12" ht="15.75" thickBot="1" x14ac:dyDescent="0.3">
      <c r="A88" s="26" t="s">
        <v>297</v>
      </c>
      <c r="B88" s="15"/>
      <c r="C88" s="14"/>
      <c r="D88" s="14"/>
      <c r="E88" s="14"/>
    </row>
    <row r="89" spans="1:12" ht="15.75" thickBot="1" x14ac:dyDescent="0.3">
      <c r="A89" s="13" t="s">
        <v>28</v>
      </c>
      <c r="B89" s="15">
        <v>0</v>
      </c>
      <c r="C89" s="14">
        <v>0</v>
      </c>
      <c r="D89" s="14">
        <f>C89*1.03*0.99</f>
        <v>0</v>
      </c>
      <c r="E89" s="14">
        <f>D89*1.03*0.99</f>
        <v>0</v>
      </c>
      <c r="F89" s="607"/>
    </row>
    <row r="90" spans="1:12" ht="15.75" thickBot="1" x14ac:dyDescent="0.3">
      <c r="A90" s="26" t="s">
        <v>296</v>
      </c>
      <c r="B90" s="15">
        <v>0</v>
      </c>
      <c r="C90" s="14">
        <v>0</v>
      </c>
      <c r="D90" s="14">
        <v>0</v>
      </c>
      <c r="E90" s="14">
        <v>0</v>
      </c>
    </row>
    <row r="91" spans="1:12" ht="15.75" thickBot="1" x14ac:dyDescent="0.3">
      <c r="A91" s="26" t="s">
        <v>297</v>
      </c>
      <c r="B91" s="15"/>
      <c r="C91" s="14"/>
      <c r="D91" s="14"/>
      <c r="E91" s="14"/>
    </row>
    <row r="92" spans="1:12" ht="15.75" thickBot="1" x14ac:dyDescent="0.3">
      <c r="A92" s="13" t="s">
        <v>29</v>
      </c>
      <c r="B92" s="15">
        <v>0</v>
      </c>
      <c r="C92" s="14">
        <v>0</v>
      </c>
      <c r="D92" s="14">
        <f>C92*1.03*0.99</f>
        <v>0</v>
      </c>
      <c r="E92" s="14">
        <f>D92*1.03*0.99</f>
        <v>0</v>
      </c>
    </row>
    <row r="93" spans="1:12" ht="15.75" thickBot="1" x14ac:dyDescent="0.3">
      <c r="A93" s="26" t="s">
        <v>296</v>
      </c>
      <c r="B93" s="15">
        <v>0</v>
      </c>
      <c r="C93" s="14">
        <v>0</v>
      </c>
      <c r="D93" s="14">
        <v>0</v>
      </c>
      <c r="E93" s="14">
        <v>0</v>
      </c>
    </row>
    <row r="94" spans="1:12" ht="15.75" thickBot="1" x14ac:dyDescent="0.3">
      <c r="A94" s="26" t="s">
        <v>297</v>
      </c>
      <c r="B94" s="15"/>
      <c r="C94" s="14"/>
      <c r="D94" s="14"/>
      <c r="E94" s="14"/>
    </row>
    <row r="95" spans="1:12" ht="15.75" thickBot="1" x14ac:dyDescent="0.3">
      <c r="A95" s="13" t="s">
        <v>30</v>
      </c>
      <c r="B95" s="15">
        <v>0</v>
      </c>
      <c r="C95" s="14">
        <v>0</v>
      </c>
      <c r="D95" s="14">
        <f>C95*1.03*0.99</f>
        <v>0</v>
      </c>
      <c r="E95" s="14">
        <f>D95*1.03*0.99</f>
        <v>0</v>
      </c>
      <c r="H95" s="96"/>
    </row>
    <row r="96" spans="1:12" ht="15.75" thickBot="1" x14ac:dyDescent="0.3">
      <c r="A96" s="26" t="s">
        <v>296</v>
      </c>
      <c r="B96" s="15">
        <v>0</v>
      </c>
      <c r="C96" s="202">
        <v>0</v>
      </c>
      <c r="D96" s="202">
        <v>0</v>
      </c>
      <c r="E96" s="202">
        <v>0</v>
      </c>
      <c r="J96" s="97"/>
      <c r="K96" s="97"/>
      <c r="L96" s="97"/>
    </row>
    <row r="97" spans="1:5" ht="15.75" thickBot="1" x14ac:dyDescent="0.3">
      <c r="A97" s="26" t="s">
        <v>297</v>
      </c>
      <c r="B97" s="15"/>
      <c r="C97" s="98"/>
      <c r="D97" s="40"/>
      <c r="E97" s="40"/>
    </row>
    <row r="98" spans="1:5" ht="15.75" thickBot="1" x14ac:dyDescent="0.3">
      <c r="A98" s="16" t="s">
        <v>34</v>
      </c>
      <c r="B98" s="14">
        <f>B83</f>
        <v>2750</v>
      </c>
      <c r="C98" s="14">
        <f>C83</f>
        <v>2750</v>
      </c>
      <c r="D98" s="14">
        <f>D83</f>
        <v>3250</v>
      </c>
      <c r="E98" s="14">
        <f>E83</f>
        <v>3250</v>
      </c>
    </row>
    <row r="99" spans="1:5" ht="8.25" customHeight="1" x14ac:dyDescent="0.25">
      <c r="A99" s="1436" t="s">
        <v>975</v>
      </c>
      <c r="B99" s="1439"/>
      <c r="C99" s="1440"/>
      <c r="D99" s="1440"/>
      <c r="E99" s="1441"/>
    </row>
    <row r="100" spans="1:5" ht="9.75" customHeight="1" x14ac:dyDescent="0.25">
      <c r="A100" s="1437"/>
      <c r="B100" s="1442"/>
      <c r="C100" s="1443"/>
      <c r="D100" s="1443"/>
      <c r="E100" s="1444"/>
    </row>
    <row r="101" spans="1:5" ht="4.5" customHeight="1" thickBot="1" x14ac:dyDescent="0.3">
      <c r="A101" s="1438"/>
      <c r="B101" s="1445"/>
      <c r="C101" s="1446"/>
      <c r="D101" s="1446"/>
      <c r="E101" s="1447"/>
    </row>
    <row r="102" spans="1:5" ht="15.75" thickBot="1" x14ac:dyDescent="0.3">
      <c r="A102" s="17" t="s">
        <v>32</v>
      </c>
      <c r="B102" s="18">
        <f>IF(B101-B61=0,0,"Error")</f>
        <v>0</v>
      </c>
      <c r="C102" s="18">
        <f>IF(C101-C61=0,0,"Error")</f>
        <v>0</v>
      </c>
      <c r="D102" s="18">
        <f>IF(D101-D61=0,0,"Error")</f>
        <v>0</v>
      </c>
      <c r="E102" s="18">
        <f>IF(E101-E61=0,0,"Error")</f>
        <v>0</v>
      </c>
    </row>
    <row r="103" spans="1:5" ht="15.75" thickBot="1" x14ac:dyDescent="0.3">
      <c r="A103" s="1322" t="s">
        <v>39</v>
      </c>
      <c r="B103" s="1323"/>
      <c r="C103" s="1323"/>
      <c r="D103" s="1323"/>
      <c r="E103" s="1324"/>
    </row>
    <row r="104" spans="1:5" ht="15.75" thickBot="1" x14ac:dyDescent="0.3">
      <c r="A104" s="1322" t="s">
        <v>40</v>
      </c>
      <c r="B104" s="1323"/>
      <c r="C104" s="1323"/>
      <c r="D104" s="1323"/>
      <c r="E104" s="1324"/>
    </row>
    <row r="105" spans="1:5" ht="15.75" thickBot="1" x14ac:dyDescent="0.3">
      <c r="A105" s="19" t="s">
        <v>56</v>
      </c>
      <c r="B105" s="1427" t="s">
        <v>974</v>
      </c>
      <c r="C105" s="1429"/>
      <c r="D105" s="1429"/>
      <c r="E105" s="1430"/>
    </row>
    <row r="106" spans="1:5" ht="34.5" thickBot="1" x14ac:dyDescent="0.3">
      <c r="A106" s="7" t="s">
        <v>14</v>
      </c>
      <c r="B106" s="119" t="s">
        <v>973</v>
      </c>
      <c r="C106" s="101" t="s">
        <v>306</v>
      </c>
      <c r="D106" s="1450" t="s">
        <v>675</v>
      </c>
      <c r="E106" s="1451"/>
    </row>
    <row r="107" spans="1:5" ht="27.75" customHeight="1" thickBot="1" x14ac:dyDescent="0.3">
      <c r="A107" s="5" t="s">
        <v>15</v>
      </c>
      <c r="B107" s="1515" t="s">
        <v>972</v>
      </c>
      <c r="C107" s="1412"/>
      <c r="D107" s="1412"/>
      <c r="E107" s="1413"/>
    </row>
    <row r="108" spans="1:5" ht="15.75" thickBot="1" x14ac:dyDescent="0.3">
      <c r="A108" s="5" t="s">
        <v>16</v>
      </c>
      <c r="B108" s="1406" t="s">
        <v>348</v>
      </c>
      <c r="C108" s="1407"/>
      <c r="D108" s="1407"/>
      <c r="E108" s="1408"/>
    </row>
    <row r="109" spans="1:5" ht="12.75" customHeight="1" x14ac:dyDescent="0.25">
      <c r="A109" s="1381"/>
      <c r="B109" s="8">
        <v>2019</v>
      </c>
      <c r="C109" s="8">
        <v>2020</v>
      </c>
      <c r="D109" s="8">
        <v>2021</v>
      </c>
      <c r="E109" s="8">
        <v>2022</v>
      </c>
    </row>
    <row r="110" spans="1:5" ht="13.5" customHeight="1" thickBot="1" x14ac:dyDescent="0.3">
      <c r="A110" s="1382"/>
      <c r="B110" s="9" t="s">
        <v>8</v>
      </c>
      <c r="C110" s="9" t="s">
        <v>9</v>
      </c>
      <c r="D110" s="9" t="s">
        <v>9</v>
      </c>
      <c r="E110" s="9" t="s">
        <v>9</v>
      </c>
    </row>
    <row r="111" spans="1:5" ht="15.75" thickBot="1" x14ac:dyDescent="0.3">
      <c r="A111" s="5" t="s">
        <v>17</v>
      </c>
      <c r="B111" s="10">
        <v>14</v>
      </c>
      <c r="C111" s="10">
        <v>23</v>
      </c>
      <c r="D111" s="10">
        <v>23</v>
      </c>
      <c r="E111" s="10">
        <v>23</v>
      </c>
    </row>
    <row r="112" spans="1:5" ht="15.75" thickBot="1" x14ac:dyDescent="0.3">
      <c r="A112" s="5" t="s">
        <v>18</v>
      </c>
      <c r="B112" s="10">
        <v>1000</v>
      </c>
      <c r="C112" s="10">
        <v>1000</v>
      </c>
      <c r="D112" s="10">
        <v>1000</v>
      </c>
      <c r="E112" s="10">
        <v>1000</v>
      </c>
    </row>
    <row r="113" spans="1:11" ht="15.75" thickBot="1" x14ac:dyDescent="0.3">
      <c r="A113" s="5" t="s">
        <v>19</v>
      </c>
      <c r="B113" s="10">
        <f>B112/B111</f>
        <v>71.428571428571431</v>
      </c>
      <c r="C113" s="10">
        <f>C112/C111</f>
        <v>43.478260869565219</v>
      </c>
      <c r="D113" s="10">
        <f>D112/D111</f>
        <v>43.478260869565219</v>
      </c>
      <c r="E113" s="10">
        <f>E112/E111</f>
        <v>43.478260869565219</v>
      </c>
    </row>
    <row r="114" spans="1:11" ht="15.75" thickBot="1" x14ac:dyDescent="0.3">
      <c r="A114" s="5" t="s">
        <v>20</v>
      </c>
      <c r="B114" s="407" t="s">
        <v>21</v>
      </c>
      <c r="C114" s="11">
        <f>C111/B111-1</f>
        <v>0.64285714285714279</v>
      </c>
      <c r="D114" s="11">
        <f>D111/C111-1</f>
        <v>0</v>
      </c>
      <c r="E114" s="11">
        <f>E111/D111-1</f>
        <v>0</v>
      </c>
      <c r="G114" s="12"/>
      <c r="H114" s="12"/>
      <c r="I114" s="12"/>
      <c r="J114" s="12"/>
      <c r="K114" s="12"/>
    </row>
    <row r="115" spans="1:11" ht="15.75" thickBot="1" x14ac:dyDescent="0.3">
      <c r="A115" s="5" t="s">
        <v>22</v>
      </c>
      <c r="B115" s="407" t="s">
        <v>21</v>
      </c>
      <c r="C115" s="11">
        <v>0</v>
      </c>
      <c r="D115" s="11">
        <v>0</v>
      </c>
      <c r="E115" s="11">
        <f>E112/D112-1</f>
        <v>0</v>
      </c>
    </row>
    <row r="116" spans="1:11" ht="15.75" thickBot="1" x14ac:dyDescent="0.3">
      <c r="A116" s="5" t="s">
        <v>23</v>
      </c>
      <c r="B116" s="407" t="s">
        <v>21</v>
      </c>
      <c r="C116" s="11">
        <v>0</v>
      </c>
      <c r="D116" s="11">
        <v>0</v>
      </c>
      <c r="E116" s="11">
        <f>E113/D113-1</f>
        <v>0</v>
      </c>
    </row>
    <row r="117" spans="1:11" ht="15.75" thickBot="1" x14ac:dyDescent="0.3">
      <c r="A117" s="1378" t="s">
        <v>164</v>
      </c>
      <c r="B117" s="1379"/>
      <c r="C117" s="1379"/>
      <c r="D117" s="1379"/>
      <c r="E117" s="1380"/>
    </row>
    <row r="118" spans="1:11" ht="12.75" customHeight="1" x14ac:dyDescent="0.25">
      <c r="A118" s="1381"/>
      <c r="B118" s="8">
        <v>2019</v>
      </c>
      <c r="C118" s="8">
        <v>2020</v>
      </c>
      <c r="D118" s="8">
        <v>2021</v>
      </c>
      <c r="E118" s="8">
        <v>2022</v>
      </c>
    </row>
    <row r="119" spans="1:11" ht="12" customHeight="1" thickBot="1" x14ac:dyDescent="0.3">
      <c r="A119" s="1382"/>
      <c r="B119" s="9" t="s">
        <v>8</v>
      </c>
      <c r="C119" s="9" t="s">
        <v>9</v>
      </c>
      <c r="D119" s="9" t="s">
        <v>9</v>
      </c>
      <c r="E119" s="9" t="s">
        <v>9</v>
      </c>
    </row>
    <row r="120" spans="1:11" ht="15.75" thickBot="1" x14ac:dyDescent="0.3">
      <c r="A120" s="13" t="s">
        <v>43</v>
      </c>
      <c r="B120" s="10">
        <v>1000</v>
      </c>
      <c r="C120" s="10">
        <v>1000</v>
      </c>
      <c r="D120" s="10">
        <v>1000</v>
      </c>
      <c r="E120" s="10">
        <v>1000</v>
      </c>
    </row>
    <row r="121" spans="1:11" ht="15.75" thickBot="1" x14ac:dyDescent="0.3">
      <c r="A121" s="26" t="s">
        <v>296</v>
      </c>
      <c r="B121" s="15">
        <v>1000</v>
      </c>
      <c r="C121" s="15">
        <v>1000</v>
      </c>
      <c r="D121" s="15">
        <v>1000</v>
      </c>
      <c r="E121" s="15">
        <v>1000</v>
      </c>
    </row>
    <row r="122" spans="1:11" ht="15.75" thickBot="1" x14ac:dyDescent="0.3">
      <c r="A122" s="26" t="s">
        <v>311</v>
      </c>
      <c r="B122" s="15"/>
      <c r="C122" s="15"/>
      <c r="D122" s="15"/>
      <c r="E122" s="15"/>
    </row>
    <row r="123" spans="1:11" ht="15.75" thickBot="1" x14ac:dyDescent="0.3">
      <c r="A123" s="26" t="s">
        <v>312</v>
      </c>
      <c r="B123" s="15"/>
      <c r="C123" s="15"/>
      <c r="D123" s="15"/>
      <c r="E123" s="15"/>
    </row>
    <row r="124" spans="1:11" ht="15.75" thickBot="1" x14ac:dyDescent="0.3">
      <c r="A124" s="26" t="s">
        <v>313</v>
      </c>
      <c r="B124" s="15"/>
      <c r="C124" s="15"/>
      <c r="D124" s="15"/>
      <c r="E124" s="15"/>
    </row>
    <row r="125" spans="1:11" ht="15.75" thickBot="1" x14ac:dyDescent="0.3">
      <c r="A125" s="606" t="s">
        <v>31</v>
      </c>
      <c r="B125" s="15">
        <f>B120</f>
        <v>1000</v>
      </c>
      <c r="C125" s="15">
        <f>C120</f>
        <v>1000</v>
      </c>
      <c r="D125" s="15">
        <f>D120</f>
        <v>1000</v>
      </c>
      <c r="E125" s="15">
        <f>E120</f>
        <v>1000</v>
      </c>
    </row>
    <row r="126" spans="1:11" ht="15.75" thickBot="1" x14ac:dyDescent="0.3">
      <c r="A126" s="20"/>
      <c r="B126" s="21"/>
      <c r="C126" s="21"/>
      <c r="D126" s="21"/>
      <c r="E126" s="21"/>
    </row>
    <row r="127" spans="1:11" ht="27" customHeight="1" thickBot="1" x14ac:dyDescent="0.3">
      <c r="A127" s="6" t="s">
        <v>57</v>
      </c>
      <c r="B127" s="22">
        <f>B39+B42+B45+B51+B83+B120</f>
        <v>124000</v>
      </c>
      <c r="C127" s="22">
        <f>C39+C42+C45+C51+C83+C120</f>
        <v>124000</v>
      </c>
      <c r="D127" s="22">
        <f>D39+D42+D45+D51+D83+D120</f>
        <v>125000</v>
      </c>
      <c r="E127" s="22">
        <f>E39+E42+E45+E51+E83+E120</f>
        <v>125500</v>
      </c>
    </row>
    <row r="128" spans="1:11" ht="24.75" thickBot="1" x14ac:dyDescent="0.3">
      <c r="A128" s="6" t="s">
        <v>58</v>
      </c>
      <c r="B128" s="22">
        <f>B130+B133+B136+B142+B152</f>
        <v>124000</v>
      </c>
      <c r="C128" s="22">
        <f>C130+C133+C136+C142+C152</f>
        <v>124000</v>
      </c>
      <c r="D128" s="22">
        <f>D130+D133+D136+D142+D152</f>
        <v>125000</v>
      </c>
      <c r="E128" s="22">
        <f>E130+E133+E136+E142+E152</f>
        <v>125500</v>
      </c>
    </row>
    <row r="129" spans="1:9" ht="24.75" thickBot="1" x14ac:dyDescent="0.3">
      <c r="A129" s="23" t="s">
        <v>965</v>
      </c>
      <c r="B129" s="24"/>
      <c r="C129" s="25">
        <f>C128/B128-1</f>
        <v>0</v>
      </c>
      <c r="D129" s="25">
        <f>D128/C128-1</f>
        <v>8.0645161290322509E-3</v>
      </c>
      <c r="E129" s="25">
        <f>E128/D128-1</f>
        <v>4.0000000000000036E-3</v>
      </c>
    </row>
    <row r="130" spans="1:9" ht="15.75" thickBot="1" x14ac:dyDescent="0.3">
      <c r="A130" s="13" t="s">
        <v>24</v>
      </c>
      <c r="B130" s="36">
        <v>13800</v>
      </c>
      <c r="C130" s="36">
        <v>13800</v>
      </c>
      <c r="D130" s="36">
        <v>13800</v>
      </c>
      <c r="E130" s="36">
        <v>13800</v>
      </c>
    </row>
    <row r="131" spans="1:9" ht="15.75" thickBot="1" x14ac:dyDescent="0.3">
      <c r="A131" s="26" t="s">
        <v>296</v>
      </c>
      <c r="B131" s="15">
        <v>13800</v>
      </c>
      <c r="C131" s="15">
        <v>13800</v>
      </c>
      <c r="D131" s="15">
        <v>13800</v>
      </c>
      <c r="E131" s="15">
        <v>13800</v>
      </c>
    </row>
    <row r="132" spans="1:9" ht="15.75" thickBot="1" x14ac:dyDescent="0.3">
      <c r="A132" s="26" t="s">
        <v>319</v>
      </c>
      <c r="B132" s="15"/>
      <c r="C132" s="15"/>
      <c r="D132" s="15"/>
      <c r="E132" s="15"/>
    </row>
    <row r="133" spans="1:9" ht="15.75" thickBot="1" x14ac:dyDescent="0.3">
      <c r="A133" s="13" t="s">
        <v>25</v>
      </c>
      <c r="B133" s="36">
        <v>2700</v>
      </c>
      <c r="C133" s="36">
        <v>2700</v>
      </c>
      <c r="D133" s="36">
        <v>2700</v>
      </c>
      <c r="E133" s="36">
        <v>2700</v>
      </c>
    </row>
    <row r="134" spans="1:9" ht="15.75" thickBot="1" x14ac:dyDescent="0.3">
      <c r="A134" s="26" t="s">
        <v>296</v>
      </c>
      <c r="B134" s="14">
        <v>2700</v>
      </c>
      <c r="C134" s="14">
        <v>2700</v>
      </c>
      <c r="D134" s="14">
        <v>2700</v>
      </c>
      <c r="E134" s="14">
        <v>2700</v>
      </c>
    </row>
    <row r="135" spans="1:9" ht="15.75" thickBot="1" x14ac:dyDescent="0.3">
      <c r="A135" s="26" t="s">
        <v>319</v>
      </c>
      <c r="B135" s="15"/>
      <c r="C135" s="15"/>
      <c r="D135" s="15"/>
      <c r="E135" s="15"/>
    </row>
    <row r="136" spans="1:9" ht="15.75" thickBot="1" x14ac:dyDescent="0.3">
      <c r="A136" s="13" t="s">
        <v>26</v>
      </c>
      <c r="B136" s="36">
        <v>5500</v>
      </c>
      <c r="C136" s="36">
        <v>5500</v>
      </c>
      <c r="D136" s="36">
        <v>6500</v>
      </c>
      <c r="E136" s="36">
        <v>7000</v>
      </c>
    </row>
    <row r="137" spans="1:9" ht="15.75" thickBot="1" x14ac:dyDescent="0.3">
      <c r="A137" s="26" t="s">
        <v>296</v>
      </c>
      <c r="B137" s="15">
        <v>5500</v>
      </c>
      <c r="C137" s="15">
        <v>5500</v>
      </c>
      <c r="D137" s="15">
        <v>6500</v>
      </c>
      <c r="E137" s="15">
        <v>7000</v>
      </c>
    </row>
    <row r="138" spans="1:9" ht="15.75" thickBot="1" x14ac:dyDescent="0.3">
      <c r="A138" s="26" t="s">
        <v>319</v>
      </c>
      <c r="B138" s="15"/>
      <c r="C138" s="15"/>
      <c r="D138" s="15"/>
      <c r="E138" s="15"/>
    </row>
    <row r="139" spans="1:9" ht="16.5" thickBot="1" x14ac:dyDescent="0.3">
      <c r="A139" s="13" t="s">
        <v>27</v>
      </c>
      <c r="B139" s="36">
        <v>0</v>
      </c>
      <c r="C139" s="36">
        <v>0</v>
      </c>
      <c r="D139" s="36">
        <f>D140+D141</f>
        <v>0</v>
      </c>
      <c r="E139" s="36">
        <v>0</v>
      </c>
      <c r="G139" s="604"/>
      <c r="H139" s="12"/>
    </row>
    <row r="140" spans="1:9" ht="16.5" thickBot="1" x14ac:dyDescent="0.3">
      <c r="A140" s="26" t="s">
        <v>296</v>
      </c>
      <c r="B140" s="14">
        <v>0</v>
      </c>
      <c r="C140" s="14">
        <v>0</v>
      </c>
      <c r="D140" s="14">
        <v>0</v>
      </c>
      <c r="E140" s="14">
        <v>0</v>
      </c>
      <c r="G140" s="605"/>
      <c r="H140" s="12"/>
      <c r="I140" s="12"/>
    </row>
    <row r="141" spans="1:9" ht="16.5" thickBot="1" x14ac:dyDescent="0.3">
      <c r="A141" s="26" t="s">
        <v>319</v>
      </c>
      <c r="B141" s="15"/>
      <c r="C141" s="15"/>
      <c r="D141" s="15"/>
      <c r="E141" s="15"/>
      <c r="G141" s="604"/>
    </row>
    <row r="142" spans="1:9" ht="15.75" thickBot="1" x14ac:dyDescent="0.3">
      <c r="A142" s="13" t="s">
        <v>28</v>
      </c>
      <c r="B142" s="36">
        <v>101000</v>
      </c>
      <c r="C142" s="36">
        <v>101000</v>
      </c>
      <c r="D142" s="36">
        <v>101000</v>
      </c>
      <c r="E142" s="36">
        <v>101000</v>
      </c>
    </row>
    <row r="143" spans="1:9" ht="15.75" thickBot="1" x14ac:dyDescent="0.3">
      <c r="A143" s="26" t="s">
        <v>296</v>
      </c>
      <c r="B143" s="14">
        <v>101000</v>
      </c>
      <c r="C143" s="14">
        <v>101000</v>
      </c>
      <c r="D143" s="14">
        <v>101000</v>
      </c>
      <c r="E143" s="14">
        <v>101000</v>
      </c>
    </row>
    <row r="144" spans="1:9" ht="15.75" thickBot="1" x14ac:dyDescent="0.3">
      <c r="A144" s="26" t="s">
        <v>319</v>
      </c>
      <c r="B144" s="15"/>
      <c r="C144" s="15"/>
      <c r="D144" s="15"/>
      <c r="E144" s="15"/>
    </row>
    <row r="145" spans="1:5" ht="15.75" thickBot="1" x14ac:dyDescent="0.3">
      <c r="A145" s="13" t="s">
        <v>29</v>
      </c>
      <c r="B145" s="36">
        <v>0</v>
      </c>
      <c r="C145" s="36">
        <v>0</v>
      </c>
      <c r="D145" s="36">
        <f>D146+D147</f>
        <v>0</v>
      </c>
      <c r="E145" s="36">
        <f>E146+E147</f>
        <v>0</v>
      </c>
    </row>
    <row r="146" spans="1:5" ht="15.75" thickBot="1" x14ac:dyDescent="0.3">
      <c r="A146" s="26" t="s">
        <v>296</v>
      </c>
      <c r="B146" s="14">
        <v>0</v>
      </c>
      <c r="C146" s="14">
        <v>0</v>
      </c>
      <c r="D146" s="14">
        <v>0</v>
      </c>
      <c r="E146" s="14">
        <v>0</v>
      </c>
    </row>
    <row r="147" spans="1:5" ht="15.75" thickBot="1" x14ac:dyDescent="0.3">
      <c r="A147" s="26" t="s">
        <v>319</v>
      </c>
      <c r="B147" s="15"/>
      <c r="C147" s="15"/>
      <c r="D147" s="15"/>
      <c r="E147" s="15"/>
    </row>
    <row r="148" spans="1:5" ht="15.75" thickBot="1" x14ac:dyDescent="0.3">
      <c r="A148" s="13" t="s">
        <v>30</v>
      </c>
      <c r="B148" s="36">
        <f>B95+B59</f>
        <v>0</v>
      </c>
      <c r="C148" s="36">
        <f>C95+C59</f>
        <v>0</v>
      </c>
      <c r="D148" s="36">
        <f>D95+D59</f>
        <v>0</v>
      </c>
      <c r="E148" s="36">
        <f>E95+E59</f>
        <v>0</v>
      </c>
    </row>
    <row r="149" spans="1:5" ht="15.75" thickBot="1" x14ac:dyDescent="0.3">
      <c r="A149" s="26" t="s">
        <v>296</v>
      </c>
      <c r="B149" s="14">
        <v>0</v>
      </c>
      <c r="C149" s="14">
        <v>0</v>
      </c>
      <c r="D149" s="14">
        <v>0</v>
      </c>
      <c r="E149" s="14">
        <v>0</v>
      </c>
    </row>
    <row r="150" spans="1:5" ht="15.75" thickBot="1" x14ac:dyDescent="0.3">
      <c r="A150" s="26" t="s">
        <v>319</v>
      </c>
      <c r="B150" s="15"/>
      <c r="C150" s="15"/>
      <c r="D150" s="15"/>
      <c r="E150" s="15"/>
    </row>
    <row r="151" spans="1:5" ht="15.75" thickBot="1" x14ac:dyDescent="0.3">
      <c r="A151" s="13" t="s">
        <v>59</v>
      </c>
      <c r="B151" s="14"/>
      <c r="C151" s="14"/>
      <c r="D151" s="14"/>
      <c r="E151" s="14"/>
    </row>
    <row r="152" spans="1:5" ht="15.75" thickBot="1" x14ac:dyDescent="0.3">
      <c r="A152" s="13" t="s">
        <v>60</v>
      </c>
      <c r="B152" s="14">
        <v>1000</v>
      </c>
      <c r="C152" s="14">
        <v>1000</v>
      </c>
      <c r="D152" s="14">
        <v>1000</v>
      </c>
      <c r="E152" s="14">
        <v>1000</v>
      </c>
    </row>
    <row r="153" spans="1:5" ht="15.75" thickBot="1" x14ac:dyDescent="0.3">
      <c r="A153" s="26" t="s">
        <v>296</v>
      </c>
      <c r="B153" s="15">
        <v>1000</v>
      </c>
      <c r="C153" s="15">
        <v>1000</v>
      </c>
      <c r="D153" s="15">
        <v>1000</v>
      </c>
      <c r="E153" s="15">
        <v>1000</v>
      </c>
    </row>
    <row r="154" spans="1:5" ht="15.75" thickBot="1" x14ac:dyDescent="0.3">
      <c r="A154" s="26" t="s">
        <v>311</v>
      </c>
      <c r="B154" s="15"/>
      <c r="C154" s="15"/>
      <c r="D154" s="15"/>
      <c r="E154" s="15"/>
    </row>
    <row r="155" spans="1:5" ht="15.75" thickBot="1" x14ac:dyDescent="0.3">
      <c r="A155" s="26" t="s">
        <v>312</v>
      </c>
      <c r="B155" s="15"/>
      <c r="C155" s="15"/>
      <c r="D155" s="15"/>
      <c r="E155" s="15"/>
    </row>
    <row r="156" spans="1:5" ht="15.75" thickBot="1" x14ac:dyDescent="0.3">
      <c r="A156" s="26" t="s">
        <v>313</v>
      </c>
      <c r="B156" s="15"/>
      <c r="C156" s="15"/>
      <c r="D156" s="15"/>
      <c r="E156" s="15"/>
    </row>
    <row r="157" spans="1:5" ht="15.75" thickBot="1" x14ac:dyDescent="0.3">
      <c r="A157" s="17" t="s">
        <v>32</v>
      </c>
      <c r="B157" s="18">
        <f>IF(B128-B127=0,0,"Error")</f>
        <v>0</v>
      </c>
      <c r="C157" s="18">
        <f>IF(C128-C127=0,0,"Error")</f>
        <v>0</v>
      </c>
      <c r="D157" s="18">
        <f>IF(D128-D127=0,0,"Error")</f>
        <v>0</v>
      </c>
      <c r="E157" s="18">
        <f>IF(E128-E127=0,0,"Error")</f>
        <v>0</v>
      </c>
    </row>
    <row r="158" spans="1:5" ht="24.75" thickBot="1" x14ac:dyDescent="0.3">
      <c r="A158" s="600" t="s">
        <v>966</v>
      </c>
      <c r="B158" s="14">
        <v>16</v>
      </c>
      <c r="C158" s="14">
        <v>16</v>
      </c>
      <c r="D158" s="14">
        <v>16</v>
      </c>
      <c r="E158" s="14">
        <v>16</v>
      </c>
    </row>
    <row r="159" spans="1:5" ht="24.75" thickBot="1" x14ac:dyDescent="0.3">
      <c r="A159" s="600" t="s">
        <v>967</v>
      </c>
      <c r="B159" s="14" t="s">
        <v>21</v>
      </c>
      <c r="C159" s="14" t="s">
        <v>21</v>
      </c>
      <c r="D159" s="14" t="s">
        <v>21</v>
      </c>
      <c r="E159" s="14" t="s">
        <v>21</v>
      </c>
    </row>
  </sheetData>
  <mergeCells count="39">
    <mergeCell ref="A1:E1"/>
    <mergeCell ref="B16:E16"/>
    <mergeCell ref="A17:E17"/>
    <mergeCell ref="A2:E2"/>
    <mergeCell ref="A23:E23"/>
    <mergeCell ref="A3:E3"/>
    <mergeCell ref="B5:E5"/>
    <mergeCell ref="B6:E6"/>
    <mergeCell ref="B7:E7"/>
    <mergeCell ref="A8:E8"/>
    <mergeCell ref="A9:E10"/>
    <mergeCell ref="B11:E11"/>
    <mergeCell ref="A12:A13"/>
    <mergeCell ref="A36:E36"/>
    <mergeCell ref="A37:A38"/>
    <mergeCell ref="A61:A62"/>
    <mergeCell ref="B61:E62"/>
    <mergeCell ref="B63:E63"/>
    <mergeCell ref="B64:E64"/>
    <mergeCell ref="B105:E105"/>
    <mergeCell ref="D106:E106"/>
    <mergeCell ref="B107:E107"/>
    <mergeCell ref="B108:E108"/>
    <mergeCell ref="B65:E65"/>
    <mergeCell ref="A24:E24"/>
    <mergeCell ref="B25:E25"/>
    <mergeCell ref="B26:E26"/>
    <mergeCell ref="B27:E27"/>
    <mergeCell ref="A28:A29"/>
    <mergeCell ref="A117:E117"/>
    <mergeCell ref="A118:A119"/>
    <mergeCell ref="A109:A110"/>
    <mergeCell ref="A66:A67"/>
    <mergeCell ref="A74:E74"/>
    <mergeCell ref="A75:A76"/>
    <mergeCell ref="A99:A101"/>
    <mergeCell ref="B99:E101"/>
    <mergeCell ref="A103:E103"/>
    <mergeCell ref="A104:E104"/>
  </mergeCells>
  <pageMargins left="0.17" right="0.16" top="0.32" bottom="0.32"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79"/>
  <sheetViews>
    <sheetView view="pageBreakPreview" zoomScale="70" zoomScaleNormal="170" zoomScaleSheetLayoutView="70" workbookViewId="0">
      <selection sqref="A1:E1"/>
    </sheetView>
  </sheetViews>
  <sheetFormatPr defaultRowHeight="15" x14ac:dyDescent="0.25"/>
  <cols>
    <col min="1" max="1" width="28.5703125" customWidth="1"/>
    <col min="2" max="2" width="28.85546875" customWidth="1"/>
    <col min="3" max="3" width="34.28515625" customWidth="1"/>
    <col min="4" max="4" width="21.28515625" customWidth="1"/>
    <col min="5" max="5" width="26" customWidth="1"/>
  </cols>
  <sheetData>
    <row r="1" spans="1:5" ht="15.75" x14ac:dyDescent="0.25">
      <c r="A1" s="2604" t="s">
        <v>993</v>
      </c>
      <c r="B1" s="2604"/>
      <c r="C1" s="2604"/>
      <c r="D1" s="2604"/>
      <c r="E1" s="2604"/>
    </row>
    <row r="2" spans="1:5" ht="18"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993</v>
      </c>
      <c r="C5" s="1301"/>
      <c r="D5" s="1301"/>
      <c r="E5" s="1301"/>
    </row>
    <row r="6" spans="1:5" ht="15.75" thickBot="1" x14ac:dyDescent="0.3">
      <c r="A6" s="2" t="s">
        <v>1</v>
      </c>
      <c r="B6" s="1302" t="s">
        <v>994</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thickBot="1" x14ac:dyDescent="0.3">
      <c r="A9" s="1545" t="s">
        <v>995</v>
      </c>
      <c r="B9" s="1546"/>
      <c r="C9" s="1546"/>
      <c r="D9" s="1546"/>
      <c r="E9" s="1547"/>
    </row>
    <row r="10" spans="1:5" ht="36.75" customHeight="1" thickBot="1" x14ac:dyDescent="0.3">
      <c r="A10" s="1545"/>
      <c r="B10" s="1546"/>
      <c r="C10" s="1546"/>
      <c r="D10" s="1546"/>
      <c r="E10" s="1547"/>
    </row>
    <row r="11" spans="1:5" ht="35.25" customHeight="1" thickBot="1" x14ac:dyDescent="0.3">
      <c r="A11" s="1545"/>
      <c r="B11" s="1546"/>
      <c r="C11" s="1546"/>
      <c r="D11" s="1546"/>
      <c r="E11" s="1547"/>
    </row>
    <row r="12" spans="1:5" ht="38.25" customHeight="1" thickBot="1" x14ac:dyDescent="0.3">
      <c r="A12" s="3" t="s">
        <v>6</v>
      </c>
      <c r="B12" s="1317" t="s">
        <v>996</v>
      </c>
      <c r="C12" s="1318"/>
      <c r="D12" s="1318"/>
      <c r="E12" s="1319"/>
    </row>
    <row r="13" spans="1:5" ht="23.2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39" customHeight="1" thickBot="1" x14ac:dyDescent="0.3">
      <c r="A15" s="5" t="s">
        <v>676</v>
      </c>
      <c r="B15" s="90">
        <v>0.55000000000000004</v>
      </c>
      <c r="C15" s="90" t="s">
        <v>677</v>
      </c>
      <c r="D15" s="90" t="s">
        <v>677</v>
      </c>
      <c r="E15" s="90" t="s">
        <v>677</v>
      </c>
    </row>
    <row r="16" spans="1:5" ht="32.25" customHeight="1" thickBot="1" x14ac:dyDescent="0.3">
      <c r="A16" s="6" t="s">
        <v>10</v>
      </c>
      <c r="B16" s="1509" t="s">
        <v>997</v>
      </c>
      <c r="C16" s="1510"/>
      <c r="D16" s="1510"/>
      <c r="E16" s="1511"/>
    </row>
    <row r="17" spans="1:5" ht="23.25" customHeight="1" thickBot="1" x14ac:dyDescent="0.3">
      <c r="A17" s="1411" t="s">
        <v>11</v>
      </c>
      <c r="B17" s="1412"/>
      <c r="C17" s="1412"/>
      <c r="D17" s="1412"/>
      <c r="E17" s="1413"/>
    </row>
    <row r="18" spans="1:5" ht="63" customHeight="1" thickBot="1" x14ac:dyDescent="0.3">
      <c r="A18" s="5" t="s">
        <v>998</v>
      </c>
      <c r="B18" s="608">
        <v>0.6</v>
      </c>
      <c r="C18" s="609" t="s">
        <v>677</v>
      </c>
      <c r="D18" s="609" t="s">
        <v>677</v>
      </c>
      <c r="E18" s="609" t="s">
        <v>677</v>
      </c>
    </row>
    <row r="19" spans="1:5" ht="48" customHeight="1" thickBot="1" x14ac:dyDescent="0.3">
      <c r="A19" s="5" t="s">
        <v>678</v>
      </c>
      <c r="B19" s="610">
        <v>5870</v>
      </c>
      <c r="C19" s="611" t="s">
        <v>999</v>
      </c>
      <c r="D19" s="611" t="s">
        <v>999</v>
      </c>
      <c r="E19" s="611" t="s">
        <v>999</v>
      </c>
    </row>
    <row r="20" spans="1:5" ht="47.25" customHeight="1" thickBot="1" x14ac:dyDescent="0.3">
      <c r="A20" s="612" t="s">
        <v>679</v>
      </c>
      <c r="B20" s="613">
        <v>0.5</v>
      </c>
      <c r="C20" s="614" t="s">
        <v>1000</v>
      </c>
      <c r="D20" s="614" t="s">
        <v>1000</v>
      </c>
      <c r="E20" s="614" t="s">
        <v>1000</v>
      </c>
    </row>
    <row r="21" spans="1:5" ht="24" customHeight="1" thickBot="1" x14ac:dyDescent="0.3">
      <c r="A21" s="1414" t="s">
        <v>12</v>
      </c>
      <c r="B21" s="1415"/>
      <c r="C21" s="1415"/>
      <c r="D21" s="1415"/>
      <c r="E21" s="1416"/>
    </row>
    <row r="22" spans="1:5" ht="15.75" thickBot="1" x14ac:dyDescent="0.3">
      <c r="A22" s="1322" t="s">
        <v>1001</v>
      </c>
      <c r="B22" s="1323"/>
      <c r="C22" s="1323"/>
      <c r="D22" s="1323"/>
      <c r="E22" s="1324"/>
    </row>
    <row r="23" spans="1:5" ht="18.75" customHeight="1" thickBot="1" x14ac:dyDescent="0.3">
      <c r="A23" s="7" t="s">
        <v>14</v>
      </c>
      <c r="B23" s="1417" t="s">
        <v>680</v>
      </c>
      <c r="C23" s="1418"/>
      <c r="D23" s="1418"/>
      <c r="E23" s="1419"/>
    </row>
    <row r="24" spans="1:5" ht="31.5" customHeight="1" thickBot="1" x14ac:dyDescent="0.3">
      <c r="A24" s="5" t="s">
        <v>15</v>
      </c>
      <c r="B24" s="1512" t="s">
        <v>681</v>
      </c>
      <c r="C24" s="1513"/>
      <c r="D24" s="1513"/>
      <c r="E24" s="1514"/>
    </row>
    <row r="25" spans="1:5" ht="15.75" thickBot="1" x14ac:dyDescent="0.3">
      <c r="A25" s="5" t="s">
        <v>16</v>
      </c>
      <c r="B25" s="1406"/>
      <c r="C25" s="1407"/>
      <c r="D25" s="1407"/>
      <c r="E25" s="1408"/>
    </row>
    <row r="26" spans="1:5" ht="12.75" customHeight="1" x14ac:dyDescent="0.25">
      <c r="A26" s="1381"/>
      <c r="B26" s="8">
        <v>2019</v>
      </c>
      <c r="C26" s="8">
        <v>2020</v>
      </c>
      <c r="D26" s="8">
        <v>2021</v>
      </c>
      <c r="E26" s="8">
        <v>2022</v>
      </c>
    </row>
    <row r="27" spans="1:5" ht="36.75" customHeight="1" thickBot="1" x14ac:dyDescent="0.3">
      <c r="A27" s="1382"/>
      <c r="B27" s="9" t="s">
        <v>8</v>
      </c>
      <c r="C27" s="9" t="s">
        <v>9</v>
      </c>
      <c r="D27" s="9" t="s">
        <v>9</v>
      </c>
      <c r="E27" s="9" t="s">
        <v>9</v>
      </c>
    </row>
    <row r="28" spans="1:5" ht="15.75" thickBot="1" x14ac:dyDescent="0.3">
      <c r="A28" s="5" t="s">
        <v>17</v>
      </c>
      <c r="B28" s="10">
        <v>1400</v>
      </c>
      <c r="C28" s="10">
        <v>1600</v>
      </c>
      <c r="D28" s="10">
        <v>1700</v>
      </c>
      <c r="E28" s="10">
        <v>1900</v>
      </c>
    </row>
    <row r="29" spans="1:5" ht="15.75" thickBot="1" x14ac:dyDescent="0.3">
      <c r="A29" s="5" t="s">
        <v>18</v>
      </c>
      <c r="B29" s="10">
        <v>68700</v>
      </c>
      <c r="C29" s="10">
        <v>70200</v>
      </c>
      <c r="D29" s="10">
        <v>70500</v>
      </c>
      <c r="E29" s="10">
        <v>71000</v>
      </c>
    </row>
    <row r="30" spans="1:5" ht="15.75" thickBot="1" x14ac:dyDescent="0.3">
      <c r="A30" s="5" t="s">
        <v>19</v>
      </c>
      <c r="B30" s="10">
        <f>B29/B28</f>
        <v>49.071428571428569</v>
      </c>
      <c r="C30" s="10">
        <f t="shared" ref="C30:E30" si="0">C29/C28</f>
        <v>43.875</v>
      </c>
      <c r="D30" s="10">
        <f t="shared" si="0"/>
        <v>41.470588235294116</v>
      </c>
      <c r="E30" s="10">
        <f t="shared" si="0"/>
        <v>37.368421052631582</v>
      </c>
    </row>
    <row r="31" spans="1:5" ht="15.75" thickBot="1" x14ac:dyDescent="0.3">
      <c r="A31" s="5" t="s">
        <v>20</v>
      </c>
      <c r="B31" s="407" t="s">
        <v>21</v>
      </c>
      <c r="C31" s="11">
        <f>C28/B28-1</f>
        <v>0.14285714285714279</v>
      </c>
      <c r="D31" s="11">
        <f t="shared" ref="D31:E33" si="1">D28/C28-1</f>
        <v>6.25E-2</v>
      </c>
      <c r="E31" s="11">
        <f t="shared" si="1"/>
        <v>0.11764705882352944</v>
      </c>
    </row>
    <row r="32" spans="1:5" ht="15.75" thickBot="1" x14ac:dyDescent="0.3">
      <c r="A32" s="5" t="s">
        <v>22</v>
      </c>
      <c r="B32" s="407" t="s">
        <v>21</v>
      </c>
      <c r="C32" s="11">
        <f>C29/B29-1</f>
        <v>2.1834061135371119E-2</v>
      </c>
      <c r="D32" s="11">
        <f t="shared" si="1"/>
        <v>4.2735042735042583E-3</v>
      </c>
      <c r="E32" s="11">
        <f t="shared" si="1"/>
        <v>7.0921985815601829E-3</v>
      </c>
    </row>
    <row r="33" spans="1:5" ht="15.75" thickBot="1" x14ac:dyDescent="0.3">
      <c r="A33" s="5" t="s">
        <v>23</v>
      </c>
      <c r="B33" s="407" t="s">
        <v>21</v>
      </c>
      <c r="C33" s="11">
        <f>C30/B30-1</f>
        <v>-0.10589519650655022</v>
      </c>
      <c r="D33" s="11">
        <f t="shared" si="1"/>
        <v>-5.4801407742584241E-2</v>
      </c>
      <c r="E33" s="11">
        <f t="shared" si="1"/>
        <v>-9.8917506532288035E-2</v>
      </c>
    </row>
    <row r="34" spans="1:5" ht="15.75" thickBot="1" x14ac:dyDescent="0.3">
      <c r="A34" s="1378" t="s">
        <v>164</v>
      </c>
      <c r="B34" s="1379"/>
      <c r="C34" s="1379"/>
      <c r="D34" s="1379"/>
      <c r="E34" s="1380"/>
    </row>
    <row r="35" spans="1:5" ht="12.75" customHeight="1" x14ac:dyDescent="0.25">
      <c r="A35" s="1381"/>
      <c r="B35" s="8">
        <v>2019</v>
      </c>
      <c r="C35" s="8">
        <v>2020</v>
      </c>
      <c r="D35" s="8">
        <v>2021</v>
      </c>
      <c r="E35" s="8">
        <v>2022</v>
      </c>
    </row>
    <row r="36" spans="1:5" ht="30.75" customHeight="1" thickBot="1" x14ac:dyDescent="0.3">
      <c r="A36" s="1382"/>
      <c r="B36" s="9" t="s">
        <v>8</v>
      </c>
      <c r="C36" s="9" t="s">
        <v>9</v>
      </c>
      <c r="D36" s="9" t="s">
        <v>9</v>
      </c>
      <c r="E36" s="9" t="s">
        <v>9</v>
      </c>
    </row>
    <row r="37" spans="1:5" ht="15.75" thickBot="1" x14ac:dyDescent="0.3">
      <c r="A37" s="13" t="s">
        <v>24</v>
      </c>
      <c r="B37" s="14">
        <v>44000</v>
      </c>
      <c r="C37" s="14">
        <v>44000</v>
      </c>
      <c r="D37" s="14">
        <v>44000</v>
      </c>
      <c r="E37" s="14">
        <v>44000</v>
      </c>
    </row>
    <row r="38" spans="1:5" ht="15.75" thickBot="1" x14ac:dyDescent="0.3">
      <c r="A38" s="26" t="s">
        <v>296</v>
      </c>
      <c r="B38" s="424">
        <v>44000</v>
      </c>
      <c r="C38" s="15">
        <v>44000</v>
      </c>
      <c r="D38" s="15">
        <v>44000</v>
      </c>
      <c r="E38" s="15">
        <v>44000</v>
      </c>
    </row>
    <row r="39" spans="1:5" ht="15.75" thickBot="1" x14ac:dyDescent="0.3">
      <c r="A39" s="26" t="s">
        <v>297</v>
      </c>
      <c r="B39" s="15"/>
      <c r="C39" s="15"/>
      <c r="D39" s="15"/>
      <c r="E39" s="15"/>
    </row>
    <row r="40" spans="1:5" ht="24.75" thickBot="1" x14ac:dyDescent="0.3">
      <c r="A40" s="13" t="s">
        <v>25</v>
      </c>
      <c r="B40" s="14">
        <v>6600</v>
      </c>
      <c r="C40" s="14">
        <f>C41+C42</f>
        <v>6600</v>
      </c>
      <c r="D40" s="14">
        <f t="shared" ref="D40:E40" si="2">D41+D42</f>
        <v>6600</v>
      </c>
      <c r="E40" s="14">
        <f t="shared" si="2"/>
        <v>6600</v>
      </c>
    </row>
    <row r="41" spans="1:5" ht="15.75" thickBot="1" x14ac:dyDescent="0.3">
      <c r="A41" s="26" t="s">
        <v>296</v>
      </c>
      <c r="B41" s="424">
        <v>6600</v>
      </c>
      <c r="C41" s="14">
        <v>6600</v>
      </c>
      <c r="D41" s="14">
        <v>6600</v>
      </c>
      <c r="E41" s="14">
        <v>6600</v>
      </c>
    </row>
    <row r="42" spans="1:5" ht="15.75" thickBot="1" x14ac:dyDescent="0.3">
      <c r="A42" s="26" t="s">
        <v>297</v>
      </c>
      <c r="B42" s="15"/>
      <c r="C42" s="14"/>
      <c r="D42" s="14"/>
      <c r="E42" s="14"/>
    </row>
    <row r="43" spans="1:5" ht="15.75" thickBot="1" x14ac:dyDescent="0.3">
      <c r="A43" s="13" t="s">
        <v>26</v>
      </c>
      <c r="B43" s="15">
        <f>B44+B45</f>
        <v>17760</v>
      </c>
      <c r="C43" s="14">
        <f>C44+C45</f>
        <v>19260</v>
      </c>
      <c r="D43" s="14">
        <f t="shared" ref="D43:E43" si="3">D44+D45</f>
        <v>19560</v>
      </c>
      <c r="E43" s="14">
        <f t="shared" si="3"/>
        <v>20060</v>
      </c>
    </row>
    <row r="44" spans="1:5" ht="15.75" thickBot="1" x14ac:dyDescent="0.3">
      <c r="A44" s="26" t="s">
        <v>296</v>
      </c>
      <c r="B44" s="424">
        <v>17760</v>
      </c>
      <c r="C44" s="14">
        <v>19260</v>
      </c>
      <c r="D44" s="31">
        <v>19560</v>
      </c>
      <c r="E44" s="31">
        <v>20060</v>
      </c>
    </row>
    <row r="45" spans="1:5" ht="15.75" thickBot="1" x14ac:dyDescent="0.3">
      <c r="A45" s="26" t="s">
        <v>297</v>
      </c>
      <c r="B45" s="15"/>
      <c r="C45" s="14"/>
      <c r="D45" s="14"/>
      <c r="E45" s="14"/>
    </row>
    <row r="46" spans="1:5" ht="15.75" thickBot="1" x14ac:dyDescent="0.3">
      <c r="A46" s="13" t="s">
        <v>27</v>
      </c>
      <c r="B46" s="15"/>
      <c r="C46" s="14"/>
      <c r="D46" s="14"/>
      <c r="E46" s="14"/>
    </row>
    <row r="47" spans="1:5" ht="15.75" thickBot="1" x14ac:dyDescent="0.3">
      <c r="A47" s="26" t="s">
        <v>296</v>
      </c>
      <c r="B47" s="15"/>
      <c r="C47" s="14"/>
      <c r="D47" s="14"/>
      <c r="E47" s="14"/>
    </row>
    <row r="48" spans="1:5" ht="15.75" thickBot="1" x14ac:dyDescent="0.3">
      <c r="A48" s="26" t="s">
        <v>297</v>
      </c>
      <c r="B48" s="15"/>
      <c r="C48" s="14"/>
      <c r="D48" s="14"/>
      <c r="E48" s="14"/>
    </row>
    <row r="49" spans="1:5" ht="15.75" thickBot="1" x14ac:dyDescent="0.3">
      <c r="A49" s="13" t="s">
        <v>28</v>
      </c>
      <c r="B49" s="15"/>
      <c r="C49" s="14"/>
      <c r="D49" s="14"/>
      <c r="E49" s="14"/>
    </row>
    <row r="50" spans="1:5" ht="15.75" thickBot="1" x14ac:dyDescent="0.3">
      <c r="A50" s="26" t="s">
        <v>296</v>
      </c>
      <c r="B50" s="15"/>
      <c r="C50" s="14"/>
      <c r="D50" s="14"/>
      <c r="E50" s="14"/>
    </row>
    <row r="51" spans="1:5" ht="15.75" thickBot="1" x14ac:dyDescent="0.3">
      <c r="A51" s="26" t="s">
        <v>297</v>
      </c>
      <c r="B51" s="15"/>
      <c r="C51" s="14"/>
      <c r="D51" s="14"/>
      <c r="E51" s="14"/>
    </row>
    <row r="52" spans="1:5" ht="15.75" thickBot="1" x14ac:dyDescent="0.3">
      <c r="A52" s="13" t="s">
        <v>29</v>
      </c>
      <c r="B52" s="15">
        <f>B53+B54</f>
        <v>100</v>
      </c>
      <c r="C52" s="14">
        <f t="shared" ref="C52:E52" si="4">C53+C54</f>
        <v>100</v>
      </c>
      <c r="D52" s="14">
        <f t="shared" si="4"/>
        <v>100</v>
      </c>
      <c r="E52" s="14">
        <f t="shared" si="4"/>
        <v>100</v>
      </c>
    </row>
    <row r="53" spans="1:5" ht="15.75" thickBot="1" x14ac:dyDescent="0.3">
      <c r="A53" s="26" t="s">
        <v>296</v>
      </c>
      <c r="B53" s="424">
        <v>100</v>
      </c>
      <c r="C53" s="14">
        <v>100</v>
      </c>
      <c r="D53" s="31">
        <v>100</v>
      </c>
      <c r="E53" s="31">
        <v>100</v>
      </c>
    </row>
    <row r="54" spans="1:5" ht="15.75" thickBot="1" x14ac:dyDescent="0.3">
      <c r="A54" s="26" t="s">
        <v>297</v>
      </c>
      <c r="B54" s="15"/>
      <c r="C54" s="14"/>
      <c r="D54" s="14"/>
      <c r="E54" s="14"/>
    </row>
    <row r="55" spans="1:5" ht="24.75" thickBot="1" x14ac:dyDescent="0.3">
      <c r="A55" s="13" t="s">
        <v>30</v>
      </c>
      <c r="B55" s="14">
        <f t="shared" ref="B55:E55" si="5">B56+B57</f>
        <v>240</v>
      </c>
      <c r="C55" s="14">
        <f t="shared" si="5"/>
        <v>240</v>
      </c>
      <c r="D55" s="14">
        <f t="shared" si="5"/>
        <v>240</v>
      </c>
      <c r="E55" s="14">
        <f t="shared" si="5"/>
        <v>240</v>
      </c>
    </row>
    <row r="56" spans="1:5" ht="15.75" thickBot="1" x14ac:dyDescent="0.3">
      <c r="A56" s="26" t="s">
        <v>296</v>
      </c>
      <c r="B56" s="15">
        <v>240</v>
      </c>
      <c r="C56" s="615">
        <v>240</v>
      </c>
      <c r="D56" s="615">
        <v>240</v>
      </c>
      <c r="E56" s="616">
        <v>240</v>
      </c>
    </row>
    <row r="57" spans="1:5" ht="15.75" thickBot="1" x14ac:dyDescent="0.3">
      <c r="A57" s="26" t="s">
        <v>297</v>
      </c>
      <c r="B57" s="15"/>
      <c r="C57" s="98"/>
      <c r="D57" s="40"/>
      <c r="E57" s="40"/>
    </row>
    <row r="58" spans="1:5" ht="15.75" thickBot="1" x14ac:dyDescent="0.3">
      <c r="A58" s="16" t="s">
        <v>31</v>
      </c>
      <c r="B58" s="15">
        <f>B55+B52+B49+B46+B43+B40+B37</f>
        <v>68700</v>
      </c>
      <c r="C58" s="15">
        <f>C55+C52+C49+C46+C43+C40+C37</f>
        <v>70200</v>
      </c>
      <c r="D58" s="15">
        <f t="shared" ref="D58:E58" si="6">D55+D52+D49+D46+D43+D40+D37</f>
        <v>70500</v>
      </c>
      <c r="E58" s="15">
        <f t="shared" si="6"/>
        <v>71000</v>
      </c>
    </row>
    <row r="59" spans="1:5" ht="15.75" thickBot="1" x14ac:dyDescent="0.3">
      <c r="A59" s="17" t="s">
        <v>32</v>
      </c>
      <c r="B59" s="18">
        <f>IF(B58-B29=0,0,"Error")</f>
        <v>0</v>
      </c>
      <c r="C59" s="18">
        <f>IF(C58-C29=0,0,"Error")</f>
        <v>0</v>
      </c>
      <c r="D59" s="18">
        <f>IF(D58-D29=0,0,"Error")</f>
        <v>0</v>
      </c>
      <c r="E59" s="18">
        <f>IF(E58-E29=0,0,"Error")</f>
        <v>0</v>
      </c>
    </row>
    <row r="60" spans="1:5" ht="15.75" hidden="1" thickBot="1" x14ac:dyDescent="0.3">
      <c r="A60" s="37" t="s">
        <v>344</v>
      </c>
      <c r="B60" s="1423"/>
      <c r="C60" s="1418"/>
      <c r="D60" s="1418"/>
      <c r="E60" s="1419"/>
    </row>
    <row r="61" spans="1:5" ht="26.25" hidden="1" customHeight="1" thickBot="1" x14ac:dyDescent="0.3">
      <c r="A61" s="5" t="s">
        <v>15</v>
      </c>
      <c r="B61" s="1411"/>
      <c r="C61" s="1412"/>
      <c r="D61" s="1412"/>
      <c r="E61" s="1413"/>
    </row>
    <row r="62" spans="1:5" ht="15.75" hidden="1" thickBot="1" x14ac:dyDescent="0.3">
      <c r="A62" s="5" t="s">
        <v>16</v>
      </c>
      <c r="B62" s="1406"/>
      <c r="C62" s="1407"/>
      <c r="D62" s="1407"/>
      <c r="E62" s="1408"/>
    </row>
    <row r="63" spans="1:5" ht="12.75" hidden="1" customHeight="1" x14ac:dyDescent="0.25">
      <c r="A63" s="1381"/>
      <c r="B63" s="8">
        <v>2018</v>
      </c>
      <c r="C63" s="8">
        <v>2019</v>
      </c>
      <c r="D63" s="8">
        <v>2020</v>
      </c>
      <c r="E63" s="8">
        <v>2021</v>
      </c>
    </row>
    <row r="64" spans="1:5" ht="9" hidden="1" customHeight="1" thickBot="1" x14ac:dyDescent="0.3">
      <c r="A64" s="1382"/>
      <c r="B64" s="9" t="s">
        <v>8</v>
      </c>
      <c r="C64" s="9" t="s">
        <v>9</v>
      </c>
      <c r="D64" s="9" t="s">
        <v>9</v>
      </c>
      <c r="E64" s="9" t="s">
        <v>9</v>
      </c>
    </row>
    <row r="65" spans="1:5" ht="15.75" hidden="1" thickBot="1" x14ac:dyDescent="0.3">
      <c r="A65" s="5" t="s">
        <v>17</v>
      </c>
      <c r="B65" s="5"/>
      <c r="C65" s="5"/>
      <c r="D65" s="5"/>
      <c r="E65" s="5"/>
    </row>
    <row r="66" spans="1:5" ht="15.75" hidden="1" thickBot="1" x14ac:dyDescent="0.3">
      <c r="A66" s="5" t="s">
        <v>18</v>
      </c>
      <c r="B66" s="10">
        <f>B95</f>
        <v>0</v>
      </c>
      <c r="C66" s="10">
        <f t="shared" ref="C66:E66" si="7">C95</f>
        <v>0</v>
      </c>
      <c r="D66" s="10">
        <f t="shared" si="7"/>
        <v>0</v>
      </c>
      <c r="E66" s="10">
        <f t="shared" si="7"/>
        <v>0</v>
      </c>
    </row>
    <row r="67" spans="1:5" ht="15.75" hidden="1" thickBot="1" x14ac:dyDescent="0.3">
      <c r="A67" s="5" t="s">
        <v>19</v>
      </c>
      <c r="B67" s="10" t="e">
        <f>B66/B65</f>
        <v>#DIV/0!</v>
      </c>
      <c r="C67" s="10" t="e">
        <f>C66/C65</f>
        <v>#DIV/0!</v>
      </c>
      <c r="D67" s="10" t="e">
        <f>D66/D65</f>
        <v>#DIV/0!</v>
      </c>
      <c r="E67" s="10" t="e">
        <f>E66/E65</f>
        <v>#DIV/0!</v>
      </c>
    </row>
    <row r="68" spans="1:5" ht="15.75" hidden="1" thickBot="1" x14ac:dyDescent="0.3">
      <c r="A68" s="5" t="s">
        <v>20</v>
      </c>
      <c r="B68" s="407"/>
      <c r="C68" s="11" t="e">
        <f>C65/B65-1</f>
        <v>#DIV/0!</v>
      </c>
      <c r="D68" s="11" t="e">
        <f>D65/C65-1</f>
        <v>#DIV/0!</v>
      </c>
      <c r="E68" s="11" t="e">
        <f>E65/D65-1</f>
        <v>#DIV/0!</v>
      </c>
    </row>
    <row r="69" spans="1:5" ht="15.75" hidden="1" thickBot="1" x14ac:dyDescent="0.3">
      <c r="A69" s="5" t="s">
        <v>22</v>
      </c>
      <c r="B69" s="407"/>
      <c r="C69" s="11" t="e">
        <f>C66/B66-1</f>
        <v>#DIV/0!</v>
      </c>
      <c r="D69" s="11" t="e">
        <f t="shared" ref="D69:E70" si="8">D66/C66-1</f>
        <v>#DIV/0!</v>
      </c>
      <c r="E69" s="11" t="e">
        <f t="shared" si="8"/>
        <v>#DIV/0!</v>
      </c>
    </row>
    <row r="70" spans="1:5" ht="15.75" hidden="1" thickBot="1" x14ac:dyDescent="0.3">
      <c r="A70" s="5" t="s">
        <v>23</v>
      </c>
      <c r="B70" s="407"/>
      <c r="C70" s="11" t="e">
        <f>C67/B67-1</f>
        <v>#DIV/0!</v>
      </c>
      <c r="D70" s="11" t="e">
        <f t="shared" si="8"/>
        <v>#DIV/0!</v>
      </c>
      <c r="E70" s="11" t="e">
        <f t="shared" si="8"/>
        <v>#DIV/0!</v>
      </c>
    </row>
    <row r="71" spans="1:5" ht="24.75" hidden="1" customHeight="1" thickBot="1" x14ac:dyDescent="0.3">
      <c r="A71" s="1378" t="s">
        <v>224</v>
      </c>
      <c r="B71" s="1379"/>
      <c r="C71" s="1379"/>
      <c r="D71" s="1379"/>
      <c r="E71" s="1380"/>
    </row>
    <row r="72" spans="1:5" ht="12.75" hidden="1" customHeight="1" x14ac:dyDescent="0.25">
      <c r="A72" s="1381"/>
      <c r="B72" s="8">
        <v>2018</v>
      </c>
      <c r="C72" s="8">
        <v>2019</v>
      </c>
      <c r="D72" s="8">
        <v>2020</v>
      </c>
      <c r="E72" s="8">
        <v>2021</v>
      </c>
    </row>
    <row r="73" spans="1:5" ht="9" hidden="1" customHeight="1" thickBot="1" x14ac:dyDescent="0.3">
      <c r="A73" s="1382"/>
      <c r="B73" s="9" t="s">
        <v>8</v>
      </c>
      <c r="C73" s="9" t="s">
        <v>9</v>
      </c>
      <c r="D73" s="9" t="s">
        <v>9</v>
      </c>
      <c r="E73" s="9" t="s">
        <v>9</v>
      </c>
    </row>
    <row r="74" spans="1:5" ht="24.75" hidden="1" customHeight="1" thickBot="1" x14ac:dyDescent="0.3">
      <c r="A74" s="13" t="s">
        <v>24</v>
      </c>
      <c r="B74" s="14"/>
      <c r="C74" s="14"/>
      <c r="D74" s="14"/>
      <c r="E74" s="14"/>
    </row>
    <row r="75" spans="1:5" ht="38.25" hidden="1" customHeight="1" thickBot="1" x14ac:dyDescent="0.3">
      <c r="A75" s="26" t="s">
        <v>296</v>
      </c>
      <c r="B75" s="15"/>
      <c r="C75" s="27"/>
      <c r="D75" s="27"/>
      <c r="E75" s="27"/>
    </row>
    <row r="76" spans="1:5" ht="24.75" hidden="1" customHeight="1" thickBot="1" x14ac:dyDescent="0.3">
      <c r="A76" s="26" t="s">
        <v>297</v>
      </c>
      <c r="B76" s="15"/>
      <c r="C76" s="27"/>
      <c r="D76" s="27"/>
      <c r="E76" s="27"/>
    </row>
    <row r="77" spans="1:5" ht="24.75" hidden="1" customHeight="1" thickBot="1" x14ac:dyDescent="0.3">
      <c r="A77" s="13" t="s">
        <v>25</v>
      </c>
      <c r="B77" s="14"/>
      <c r="C77" s="14"/>
      <c r="D77" s="14"/>
      <c r="E77" s="14"/>
    </row>
    <row r="78" spans="1:5" ht="15.75" hidden="1" thickBot="1" x14ac:dyDescent="0.3">
      <c r="A78" s="26" t="s">
        <v>296</v>
      </c>
      <c r="B78" s="15"/>
      <c r="C78" s="14"/>
      <c r="D78" s="14"/>
      <c r="E78" s="14"/>
    </row>
    <row r="79" spans="1:5" ht="15.75" hidden="1" thickBot="1" x14ac:dyDescent="0.3">
      <c r="A79" s="26" t="s">
        <v>297</v>
      </c>
      <c r="B79" s="15"/>
      <c r="C79" s="14"/>
      <c r="D79" s="14"/>
      <c r="E79" s="14"/>
    </row>
    <row r="80" spans="1:5" ht="24.75" hidden="1" customHeight="1" thickBot="1" x14ac:dyDescent="0.3">
      <c r="A80" s="13" t="s">
        <v>26</v>
      </c>
      <c r="B80" s="15">
        <v>0</v>
      </c>
      <c r="C80" s="14">
        <v>0</v>
      </c>
      <c r="D80" s="14">
        <v>0</v>
      </c>
      <c r="E80" s="14">
        <v>0</v>
      </c>
    </row>
    <row r="81" spans="1:5" ht="15.75" hidden="1" thickBot="1" x14ac:dyDescent="0.3">
      <c r="A81" s="26" t="s">
        <v>296</v>
      </c>
      <c r="B81" s="15"/>
      <c r="C81" s="14"/>
      <c r="D81" s="14"/>
      <c r="E81" s="14"/>
    </row>
    <row r="82" spans="1:5" ht="15.75" hidden="1" thickBot="1" x14ac:dyDescent="0.3">
      <c r="A82" s="26" t="s">
        <v>297</v>
      </c>
      <c r="B82" s="15"/>
      <c r="C82" s="14"/>
      <c r="D82" s="14"/>
      <c r="E82" s="14"/>
    </row>
    <row r="83" spans="1:5" ht="15.75" hidden="1" thickBot="1" x14ac:dyDescent="0.3">
      <c r="A83" s="13" t="s">
        <v>27</v>
      </c>
      <c r="B83" s="15"/>
      <c r="C83" s="14"/>
      <c r="D83" s="14"/>
      <c r="E83" s="14"/>
    </row>
    <row r="84" spans="1:5" ht="15.75" hidden="1" thickBot="1" x14ac:dyDescent="0.3">
      <c r="A84" s="26" t="s">
        <v>296</v>
      </c>
      <c r="B84" s="15"/>
      <c r="C84" s="14"/>
      <c r="D84" s="14"/>
      <c r="E84" s="14"/>
    </row>
    <row r="85" spans="1:5" ht="15.75" hidden="1" thickBot="1" x14ac:dyDescent="0.3">
      <c r="A85" s="26" t="s">
        <v>297</v>
      </c>
      <c r="B85" s="15"/>
      <c r="C85" s="14"/>
      <c r="D85" s="14"/>
      <c r="E85" s="14"/>
    </row>
    <row r="86" spans="1:5" ht="15.75" hidden="1" thickBot="1" x14ac:dyDescent="0.3">
      <c r="A86" s="13" t="s">
        <v>28</v>
      </c>
      <c r="B86" s="15"/>
      <c r="C86" s="14"/>
      <c r="D86" s="14"/>
      <c r="E86" s="14"/>
    </row>
    <row r="87" spans="1:5" ht="15.75" hidden="1" thickBot="1" x14ac:dyDescent="0.3">
      <c r="A87" s="26" t="s">
        <v>296</v>
      </c>
      <c r="B87" s="15"/>
      <c r="C87" s="14"/>
      <c r="D87" s="14"/>
      <c r="E87" s="14"/>
    </row>
    <row r="88" spans="1:5" ht="15.75" hidden="1" thickBot="1" x14ac:dyDescent="0.3">
      <c r="A88" s="26" t="s">
        <v>297</v>
      </c>
      <c r="B88" s="15"/>
      <c r="C88" s="14"/>
      <c r="D88" s="14"/>
      <c r="E88" s="14"/>
    </row>
    <row r="89" spans="1:5" ht="15.75" hidden="1" thickBot="1" x14ac:dyDescent="0.3">
      <c r="A89" s="13" t="s">
        <v>29</v>
      </c>
      <c r="B89" s="15"/>
      <c r="C89" s="14"/>
      <c r="D89" s="14"/>
      <c r="E89" s="14"/>
    </row>
    <row r="90" spans="1:5" ht="15.75" hidden="1" thickBot="1" x14ac:dyDescent="0.3">
      <c r="A90" s="26" t="s">
        <v>296</v>
      </c>
      <c r="B90" s="15"/>
      <c r="C90" s="14"/>
      <c r="D90" s="14"/>
      <c r="E90" s="14"/>
    </row>
    <row r="91" spans="1:5" ht="15.75" hidden="1" thickBot="1" x14ac:dyDescent="0.3">
      <c r="A91" s="26" t="s">
        <v>297</v>
      </c>
      <c r="B91" s="15"/>
      <c r="C91" s="14"/>
      <c r="D91" s="14"/>
      <c r="E91" s="14"/>
    </row>
    <row r="92" spans="1:5" ht="24.75" hidden="1" thickBot="1" x14ac:dyDescent="0.3">
      <c r="A92" s="13" t="s">
        <v>30</v>
      </c>
      <c r="B92" s="15"/>
      <c r="C92" s="14"/>
      <c r="D92" s="14"/>
      <c r="E92" s="14"/>
    </row>
    <row r="93" spans="1:5" ht="15.75" hidden="1" thickBot="1" x14ac:dyDescent="0.3">
      <c r="A93" s="26" t="s">
        <v>296</v>
      </c>
      <c r="B93" s="15"/>
      <c r="C93" s="14"/>
      <c r="D93" s="14"/>
      <c r="E93" s="14"/>
    </row>
    <row r="94" spans="1:5" ht="15.75" hidden="1" thickBot="1" x14ac:dyDescent="0.3">
      <c r="A94" s="26" t="s">
        <v>297</v>
      </c>
      <c r="B94" s="15"/>
      <c r="C94" s="14"/>
      <c r="D94" s="14"/>
      <c r="E94" s="14"/>
    </row>
    <row r="95" spans="1:5" ht="15.75" hidden="1" thickBot="1" x14ac:dyDescent="0.3">
      <c r="A95" s="35" t="s">
        <v>53</v>
      </c>
      <c r="B95" s="15">
        <f>B92+B89+B86+B83+B80+B77+B74</f>
        <v>0</v>
      </c>
      <c r="C95" s="15">
        <f t="shared" ref="C95:E95" si="9">C92+C89+C86+C83+C80+C77+C74</f>
        <v>0</v>
      </c>
      <c r="D95" s="15">
        <f t="shared" si="9"/>
        <v>0</v>
      </c>
      <c r="E95" s="15">
        <f t="shared" si="9"/>
        <v>0</v>
      </c>
    </row>
    <row r="96" spans="1:5" ht="17.25" hidden="1" customHeight="1" thickBot="1" x14ac:dyDescent="0.3">
      <c r="A96" s="17" t="s">
        <v>32</v>
      </c>
      <c r="B96" s="18">
        <f>IF(B95-B66=0,0,"Error")</f>
        <v>0</v>
      </c>
      <c r="C96" s="18">
        <f>IF(C95-C66=0,0,"Error")</f>
        <v>0</v>
      </c>
      <c r="D96" s="18">
        <f>IF(D95-D66=0,0,"Error")</f>
        <v>0</v>
      </c>
      <c r="E96" s="18">
        <f>IF(E95-E66=0,0,"Error")</f>
        <v>0</v>
      </c>
    </row>
    <row r="97" spans="1:5" ht="15.75" hidden="1" thickBot="1" x14ac:dyDescent="0.3">
      <c r="A97" s="37" t="s">
        <v>345</v>
      </c>
      <c r="B97" s="1423"/>
      <c r="C97" s="1418"/>
      <c r="D97" s="1418"/>
      <c r="E97" s="1419"/>
    </row>
    <row r="98" spans="1:5" ht="26.25" hidden="1" customHeight="1" thickBot="1" x14ac:dyDescent="0.3">
      <c r="A98" s="5" t="s">
        <v>15</v>
      </c>
      <c r="B98" s="1411"/>
      <c r="C98" s="1412"/>
      <c r="D98" s="1412"/>
      <c r="E98" s="1413"/>
    </row>
    <row r="99" spans="1:5" ht="15.75" hidden="1" thickBot="1" x14ac:dyDescent="0.3">
      <c r="A99" s="5" t="s">
        <v>16</v>
      </c>
      <c r="B99" s="1406"/>
      <c r="C99" s="1407"/>
      <c r="D99" s="1407"/>
      <c r="E99" s="1408"/>
    </row>
    <row r="100" spans="1:5" ht="12.75" hidden="1" customHeight="1" x14ac:dyDescent="0.25">
      <c r="A100" s="1381"/>
      <c r="B100" s="8">
        <v>2018</v>
      </c>
      <c r="C100" s="8">
        <v>2019</v>
      </c>
      <c r="D100" s="8">
        <v>2020</v>
      </c>
      <c r="E100" s="8">
        <v>2021</v>
      </c>
    </row>
    <row r="101" spans="1:5" ht="9" hidden="1" customHeight="1" thickBot="1" x14ac:dyDescent="0.3">
      <c r="A101" s="1382"/>
      <c r="B101" s="9" t="s">
        <v>8</v>
      </c>
      <c r="C101" s="9" t="s">
        <v>9</v>
      </c>
      <c r="D101" s="9" t="s">
        <v>9</v>
      </c>
      <c r="E101" s="9" t="s">
        <v>9</v>
      </c>
    </row>
    <row r="102" spans="1:5" ht="15.75" hidden="1" thickBot="1" x14ac:dyDescent="0.3">
      <c r="A102" s="5" t="s">
        <v>17</v>
      </c>
      <c r="B102" s="41"/>
      <c r="C102" s="41"/>
      <c r="D102" s="41"/>
      <c r="E102" s="41"/>
    </row>
    <row r="103" spans="1:5" ht="15.75" hidden="1" thickBot="1" x14ac:dyDescent="0.3">
      <c r="A103" s="5" t="s">
        <v>18</v>
      </c>
      <c r="B103" s="10">
        <f>B132</f>
        <v>0</v>
      </c>
      <c r="C103" s="10">
        <f t="shared" ref="C103:E103" si="10">C132</f>
        <v>0</v>
      </c>
      <c r="D103" s="10">
        <f t="shared" si="10"/>
        <v>0</v>
      </c>
      <c r="E103" s="10">
        <f t="shared" si="10"/>
        <v>0</v>
      </c>
    </row>
    <row r="104" spans="1:5" ht="15.75" hidden="1" thickBot="1" x14ac:dyDescent="0.3">
      <c r="A104" s="5" t="s">
        <v>19</v>
      </c>
      <c r="B104" s="10" t="e">
        <f>B103/B102</f>
        <v>#DIV/0!</v>
      </c>
      <c r="C104" s="10" t="e">
        <f>C103/C102</f>
        <v>#DIV/0!</v>
      </c>
      <c r="D104" s="10" t="e">
        <f>D103/D102</f>
        <v>#DIV/0!</v>
      </c>
      <c r="E104" s="10" t="e">
        <f>E103/E102</f>
        <v>#DIV/0!</v>
      </c>
    </row>
    <row r="105" spans="1:5" ht="15.75" hidden="1" thickBot="1" x14ac:dyDescent="0.3">
      <c r="A105" s="5" t="s">
        <v>20</v>
      </c>
      <c r="B105" s="407"/>
      <c r="C105" s="11" t="e">
        <f>C102/B102-1</f>
        <v>#DIV/0!</v>
      </c>
      <c r="D105" s="11" t="e">
        <f>D102/C102-1</f>
        <v>#DIV/0!</v>
      </c>
      <c r="E105" s="11" t="e">
        <f>E102/D102-1</f>
        <v>#DIV/0!</v>
      </c>
    </row>
    <row r="106" spans="1:5" ht="15.75" hidden="1" thickBot="1" x14ac:dyDescent="0.3">
      <c r="A106" s="5" t="s">
        <v>22</v>
      </c>
      <c r="B106" s="407"/>
      <c r="C106" s="11" t="e">
        <f>C103/B103-1</f>
        <v>#DIV/0!</v>
      </c>
      <c r="D106" s="11" t="e">
        <f t="shared" ref="D106:E107" si="11">D103/C103-1</f>
        <v>#DIV/0!</v>
      </c>
      <c r="E106" s="11" t="e">
        <f t="shared" si="11"/>
        <v>#DIV/0!</v>
      </c>
    </row>
    <row r="107" spans="1:5" ht="15.75" hidden="1" thickBot="1" x14ac:dyDescent="0.3">
      <c r="A107" s="5" t="s">
        <v>23</v>
      </c>
      <c r="B107" s="407"/>
      <c r="C107" s="11" t="e">
        <f>C104/B104-1</f>
        <v>#DIV/0!</v>
      </c>
      <c r="D107" s="11" t="e">
        <f t="shared" si="11"/>
        <v>#DIV/0!</v>
      </c>
      <c r="E107" s="11" t="e">
        <f t="shared" si="11"/>
        <v>#DIV/0!</v>
      </c>
    </row>
    <row r="108" spans="1:5" ht="24.75" hidden="1" customHeight="1" thickBot="1" x14ac:dyDescent="0.3">
      <c r="A108" s="1378" t="s">
        <v>224</v>
      </c>
      <c r="B108" s="1379"/>
      <c r="C108" s="1379"/>
      <c r="D108" s="1379"/>
      <c r="E108" s="1380"/>
    </row>
    <row r="109" spans="1:5" ht="12.75" hidden="1" customHeight="1" x14ac:dyDescent="0.25">
      <c r="A109" s="1381"/>
      <c r="B109" s="8">
        <v>2018</v>
      </c>
      <c r="C109" s="8">
        <v>2019</v>
      </c>
      <c r="D109" s="8">
        <v>2020</v>
      </c>
      <c r="E109" s="8">
        <v>2021</v>
      </c>
    </row>
    <row r="110" spans="1:5" ht="9" hidden="1" customHeight="1" thickBot="1" x14ac:dyDescent="0.3">
      <c r="A110" s="1382"/>
      <c r="B110" s="9" t="s">
        <v>8</v>
      </c>
      <c r="C110" s="9" t="s">
        <v>9</v>
      </c>
      <c r="D110" s="9" t="s">
        <v>9</v>
      </c>
      <c r="E110" s="9" t="s">
        <v>9</v>
      </c>
    </row>
    <row r="111" spans="1:5" ht="24.75" hidden="1" customHeight="1" thickBot="1" x14ac:dyDescent="0.3">
      <c r="A111" s="13" t="s">
        <v>24</v>
      </c>
      <c r="B111" s="14"/>
      <c r="C111" s="14"/>
      <c r="D111" s="14"/>
      <c r="E111" s="14"/>
    </row>
    <row r="112" spans="1:5" ht="15.75" hidden="1" thickBot="1" x14ac:dyDescent="0.3">
      <c r="A112" s="26" t="s">
        <v>296</v>
      </c>
      <c r="B112" s="15"/>
      <c r="C112" s="27"/>
      <c r="D112" s="27"/>
      <c r="E112" s="27"/>
    </row>
    <row r="113" spans="1:5" ht="15.75" hidden="1" thickBot="1" x14ac:dyDescent="0.3">
      <c r="A113" s="26" t="s">
        <v>297</v>
      </c>
      <c r="B113" s="15"/>
      <c r="C113" s="27"/>
      <c r="D113" s="27"/>
      <c r="E113" s="27"/>
    </row>
    <row r="114" spans="1:5" ht="24.75" hidden="1" customHeight="1" thickBot="1" x14ac:dyDescent="0.3">
      <c r="A114" s="13" t="s">
        <v>25</v>
      </c>
      <c r="B114" s="14"/>
      <c r="C114" s="14"/>
      <c r="D114" s="14"/>
      <c r="E114" s="14"/>
    </row>
    <row r="115" spans="1:5" ht="15.75" hidden="1" thickBot="1" x14ac:dyDescent="0.3">
      <c r="A115" s="26" t="s">
        <v>296</v>
      </c>
      <c r="B115" s="15"/>
      <c r="C115" s="14"/>
      <c r="D115" s="14"/>
      <c r="E115" s="14"/>
    </row>
    <row r="116" spans="1:5" ht="15.75" hidden="1" thickBot="1" x14ac:dyDescent="0.3">
      <c r="A116" s="26" t="s">
        <v>297</v>
      </c>
      <c r="B116" s="15"/>
      <c r="C116" s="14"/>
      <c r="D116" s="14"/>
      <c r="E116" s="14"/>
    </row>
    <row r="117" spans="1:5" ht="24.75" hidden="1" customHeight="1" thickBot="1" x14ac:dyDescent="0.3">
      <c r="A117" s="13" t="s">
        <v>26</v>
      </c>
      <c r="B117" s="42">
        <v>0</v>
      </c>
      <c r="C117" s="43">
        <v>0</v>
      </c>
      <c r="D117" s="43">
        <v>0</v>
      </c>
      <c r="E117" s="43">
        <v>0</v>
      </c>
    </row>
    <row r="118" spans="1:5" ht="15.75" hidden="1" thickBot="1" x14ac:dyDescent="0.3">
      <c r="A118" s="26" t="s">
        <v>296</v>
      </c>
      <c r="B118" s="15"/>
      <c r="C118" s="14"/>
      <c r="D118" s="14"/>
      <c r="E118" s="14"/>
    </row>
    <row r="119" spans="1:5" ht="15.75" hidden="1" thickBot="1" x14ac:dyDescent="0.3">
      <c r="A119" s="26" t="s">
        <v>297</v>
      </c>
      <c r="B119" s="15"/>
      <c r="C119" s="14"/>
      <c r="D119" s="14"/>
      <c r="E119" s="14"/>
    </row>
    <row r="120" spans="1:5" ht="15.75" hidden="1" thickBot="1" x14ac:dyDescent="0.3">
      <c r="A120" s="13" t="s">
        <v>27</v>
      </c>
      <c r="B120" s="15"/>
      <c r="C120" s="14"/>
      <c r="D120" s="14"/>
      <c r="E120" s="14"/>
    </row>
    <row r="121" spans="1:5" ht="15.75" hidden="1" thickBot="1" x14ac:dyDescent="0.3">
      <c r="A121" s="26" t="s">
        <v>296</v>
      </c>
      <c r="B121" s="15"/>
      <c r="C121" s="14"/>
      <c r="D121" s="14"/>
      <c r="E121" s="14"/>
    </row>
    <row r="122" spans="1:5" ht="15.75" hidden="1" thickBot="1" x14ac:dyDescent="0.3">
      <c r="A122" s="26" t="s">
        <v>297</v>
      </c>
      <c r="B122" s="15"/>
      <c r="C122" s="14"/>
      <c r="D122" s="14"/>
      <c r="E122" s="14"/>
    </row>
    <row r="123" spans="1:5" ht="15.75" hidden="1" thickBot="1" x14ac:dyDescent="0.3">
      <c r="A123" s="13" t="s">
        <v>28</v>
      </c>
      <c r="B123" s="15"/>
      <c r="C123" s="14"/>
      <c r="D123" s="14"/>
      <c r="E123" s="14"/>
    </row>
    <row r="124" spans="1:5" ht="15.75" hidden="1" thickBot="1" x14ac:dyDescent="0.3">
      <c r="A124" s="26" t="s">
        <v>296</v>
      </c>
      <c r="B124" s="15"/>
      <c r="C124" s="14"/>
      <c r="D124" s="14"/>
      <c r="E124" s="14"/>
    </row>
    <row r="125" spans="1:5" ht="15" hidden="1" customHeight="1" thickBot="1" x14ac:dyDescent="0.3">
      <c r="A125" s="26" t="s">
        <v>297</v>
      </c>
      <c r="B125" s="15"/>
      <c r="C125" s="14"/>
      <c r="D125" s="14"/>
      <c r="E125" s="14"/>
    </row>
    <row r="126" spans="1:5" ht="15.75" hidden="1" thickBot="1" x14ac:dyDescent="0.3">
      <c r="A126" s="13" t="s">
        <v>29</v>
      </c>
      <c r="B126" s="15">
        <v>0</v>
      </c>
      <c r="C126" s="14">
        <v>0</v>
      </c>
      <c r="D126" s="14">
        <v>0</v>
      </c>
      <c r="E126" s="14">
        <v>0</v>
      </c>
    </row>
    <row r="127" spans="1:5" ht="15.75" hidden="1" thickBot="1" x14ac:dyDescent="0.3">
      <c r="A127" s="26" t="s">
        <v>296</v>
      </c>
      <c r="B127" s="15"/>
      <c r="C127" s="14"/>
      <c r="D127" s="14"/>
      <c r="E127" s="14"/>
    </row>
    <row r="128" spans="1:5" ht="15.75" hidden="1" thickBot="1" x14ac:dyDescent="0.3">
      <c r="A128" s="26" t="s">
        <v>297</v>
      </c>
      <c r="B128" s="15"/>
      <c r="C128" s="14"/>
      <c r="D128" s="14"/>
      <c r="E128" s="14"/>
    </row>
    <row r="129" spans="1:5" ht="24.75" hidden="1" thickBot="1" x14ac:dyDescent="0.3">
      <c r="A129" s="13" t="s">
        <v>30</v>
      </c>
      <c r="B129" s="15"/>
      <c r="C129" s="14"/>
      <c r="D129" s="14"/>
      <c r="E129" s="14"/>
    </row>
    <row r="130" spans="1:5" ht="15.75" hidden="1" thickBot="1" x14ac:dyDescent="0.3">
      <c r="A130" s="26" t="s">
        <v>296</v>
      </c>
      <c r="B130" s="15"/>
      <c r="C130" s="14"/>
      <c r="D130" s="14"/>
      <c r="E130" s="14"/>
    </row>
    <row r="131" spans="1:5" ht="15.75" hidden="1" thickBot="1" x14ac:dyDescent="0.3">
      <c r="A131" s="26" t="s">
        <v>297</v>
      </c>
      <c r="B131" s="15"/>
      <c r="C131" s="14"/>
      <c r="D131" s="14"/>
      <c r="E131" s="14"/>
    </row>
    <row r="132" spans="1:5" ht="15.75" hidden="1" thickBot="1" x14ac:dyDescent="0.3">
      <c r="A132" s="35" t="s">
        <v>53</v>
      </c>
      <c r="B132" s="15">
        <f>B129+B126+B123+B120+B117+B114+B111</f>
        <v>0</v>
      </c>
      <c r="C132" s="15">
        <f t="shared" ref="C132:E132" si="12">C129+C126+C123+C120+C117+C114+C111</f>
        <v>0</v>
      </c>
      <c r="D132" s="15">
        <f t="shared" si="12"/>
        <v>0</v>
      </c>
      <c r="E132" s="15">
        <f t="shared" si="12"/>
        <v>0</v>
      </c>
    </row>
    <row r="133" spans="1:5" ht="17.25" hidden="1" customHeight="1" thickBot="1" x14ac:dyDescent="0.3">
      <c r="A133" s="17" t="s">
        <v>32</v>
      </c>
      <c r="B133" s="18">
        <f>IF(B132-B103=0,0,"Error")</f>
        <v>0</v>
      </c>
      <c r="C133" s="18">
        <f>IF(C132-C103=0,0,"Error")</f>
        <v>0</v>
      </c>
      <c r="D133" s="18">
        <f>IF(D132-D103=0,0,"Error")</f>
        <v>0</v>
      </c>
      <c r="E133" s="18">
        <f>IF(E132-E103=0,0,"Error")</f>
        <v>0</v>
      </c>
    </row>
    <row r="134" spans="1:5" ht="15.75" thickBot="1" x14ac:dyDescent="0.3">
      <c r="A134" s="1322" t="s">
        <v>39</v>
      </c>
      <c r="B134" s="1323"/>
      <c r="C134" s="1323"/>
      <c r="D134" s="1323"/>
      <c r="E134" s="1324"/>
    </row>
    <row r="135" spans="1:5" ht="15.75" thickBot="1" x14ac:dyDescent="0.3">
      <c r="A135" s="1322" t="s">
        <v>40</v>
      </c>
      <c r="B135" s="1323"/>
      <c r="C135" s="1323"/>
      <c r="D135" s="1323"/>
      <c r="E135" s="1324"/>
    </row>
    <row r="136" spans="1:5" ht="15.75" thickBot="1" x14ac:dyDescent="0.3">
      <c r="A136" s="7" t="s">
        <v>56</v>
      </c>
      <c r="B136" s="1449" t="s">
        <v>684</v>
      </c>
      <c r="C136" s="1518"/>
      <c r="D136" s="1450"/>
      <c r="E136" s="1451"/>
    </row>
    <row r="137" spans="1:5" ht="30.75" customHeight="1" thickBot="1" x14ac:dyDescent="0.3">
      <c r="A137" s="7" t="s">
        <v>82</v>
      </c>
      <c r="B137" s="7" t="s">
        <v>683</v>
      </c>
      <c r="C137" s="617"/>
      <c r="D137" s="2528" t="s">
        <v>1002</v>
      </c>
      <c r="E137" s="1544"/>
    </row>
    <row r="138" spans="1:5" ht="15.75" thickBot="1" x14ac:dyDescent="0.3">
      <c r="A138" s="112"/>
      <c r="B138" s="1427"/>
      <c r="C138" s="1431"/>
      <c r="D138" s="1429"/>
      <c r="E138" s="1430"/>
    </row>
    <row r="139" spans="1:5" ht="17.25" customHeight="1" thickBot="1" x14ac:dyDescent="0.3">
      <c r="A139" s="5" t="s">
        <v>15</v>
      </c>
      <c r="B139" s="1411" t="s">
        <v>1003</v>
      </c>
      <c r="C139" s="1412"/>
      <c r="D139" s="1412"/>
      <c r="E139" s="1413"/>
    </row>
    <row r="140" spans="1:5" ht="15.75" thickBot="1" x14ac:dyDescent="0.3">
      <c r="A140" s="5" t="s">
        <v>16</v>
      </c>
      <c r="B140" s="1406" t="s">
        <v>1004</v>
      </c>
      <c r="C140" s="1407"/>
      <c r="D140" s="1407"/>
      <c r="E140" s="1408"/>
    </row>
    <row r="141" spans="1:5" ht="12.75" customHeight="1" x14ac:dyDescent="0.25">
      <c r="A141" s="1381"/>
      <c r="B141" s="8">
        <v>2019</v>
      </c>
      <c r="C141" s="8">
        <v>2020</v>
      </c>
      <c r="D141" s="8">
        <v>2021</v>
      </c>
      <c r="E141" s="8">
        <v>2022</v>
      </c>
    </row>
    <row r="142" spans="1:5" ht="27" customHeight="1" thickBot="1" x14ac:dyDescent="0.3">
      <c r="A142" s="1382"/>
      <c r="B142" s="9" t="s">
        <v>8</v>
      </c>
      <c r="C142" s="9" t="s">
        <v>9</v>
      </c>
      <c r="D142" s="9" t="s">
        <v>9</v>
      </c>
      <c r="E142" s="9" t="s">
        <v>9</v>
      </c>
    </row>
    <row r="143" spans="1:5" ht="15.75" thickBot="1" x14ac:dyDescent="0.3">
      <c r="A143" s="5" t="s">
        <v>17</v>
      </c>
      <c r="B143" s="10">
        <v>10</v>
      </c>
      <c r="C143" s="10">
        <v>12</v>
      </c>
      <c r="D143" s="10">
        <v>13</v>
      </c>
      <c r="E143" s="10">
        <v>14</v>
      </c>
    </row>
    <row r="144" spans="1:5" ht="15.75" thickBot="1" x14ac:dyDescent="0.3">
      <c r="A144" s="5" t="s">
        <v>18</v>
      </c>
      <c r="B144" s="10">
        <v>500</v>
      </c>
      <c r="C144" s="10">
        <v>500</v>
      </c>
      <c r="D144" s="10">
        <v>500</v>
      </c>
      <c r="E144" s="10">
        <v>500</v>
      </c>
    </row>
    <row r="145" spans="1:5" ht="15.75" thickBot="1" x14ac:dyDescent="0.3">
      <c r="A145" s="5" t="s">
        <v>19</v>
      </c>
      <c r="B145" s="10">
        <f>B144/B143</f>
        <v>50</v>
      </c>
      <c r="C145" s="10">
        <f t="shared" ref="C145:E145" si="13">C144/C143</f>
        <v>41.666666666666664</v>
      </c>
      <c r="D145" s="10">
        <f t="shared" si="13"/>
        <v>38.46153846153846</v>
      </c>
      <c r="E145" s="10">
        <f t="shared" si="13"/>
        <v>35.714285714285715</v>
      </c>
    </row>
    <row r="146" spans="1:5" ht="15.75" thickBot="1" x14ac:dyDescent="0.3">
      <c r="A146" s="5" t="s">
        <v>20</v>
      </c>
      <c r="B146" s="407" t="s">
        <v>21</v>
      </c>
      <c r="C146" s="11">
        <f>C143/B143-1</f>
        <v>0.19999999999999996</v>
      </c>
      <c r="D146" s="11">
        <f t="shared" ref="D146:E148" si="14">D143/C143-1</f>
        <v>8.3333333333333259E-2</v>
      </c>
      <c r="E146" s="11">
        <f t="shared" si="14"/>
        <v>7.6923076923076872E-2</v>
      </c>
    </row>
    <row r="147" spans="1:5" ht="15.75" thickBot="1" x14ac:dyDescent="0.3">
      <c r="A147" s="5" t="s">
        <v>22</v>
      </c>
      <c r="B147" s="407" t="s">
        <v>21</v>
      </c>
      <c r="C147" s="11">
        <f>C144/B144-1</f>
        <v>0</v>
      </c>
      <c r="D147" s="11">
        <f t="shared" si="14"/>
        <v>0</v>
      </c>
      <c r="E147" s="11">
        <f t="shared" si="14"/>
        <v>0</v>
      </c>
    </row>
    <row r="148" spans="1:5" ht="15.75" thickBot="1" x14ac:dyDescent="0.3">
      <c r="A148" s="5" t="s">
        <v>23</v>
      </c>
      <c r="B148" s="407" t="s">
        <v>21</v>
      </c>
      <c r="C148" s="11">
        <f>C145/B145-1</f>
        <v>-0.16666666666666674</v>
      </c>
      <c r="D148" s="11">
        <f t="shared" si="14"/>
        <v>-7.6923076923076872E-2</v>
      </c>
      <c r="E148" s="11">
        <f t="shared" si="14"/>
        <v>-7.1428571428571397E-2</v>
      </c>
    </row>
    <row r="149" spans="1:5" ht="15.75" thickBot="1" x14ac:dyDescent="0.3">
      <c r="A149" s="1378" t="s">
        <v>167</v>
      </c>
      <c r="B149" s="1379"/>
      <c r="C149" s="1379"/>
      <c r="D149" s="1379"/>
      <c r="E149" s="1380"/>
    </row>
    <row r="150" spans="1:5" ht="12.75" customHeight="1" x14ac:dyDescent="0.25">
      <c r="A150" s="1381"/>
      <c r="B150" s="8">
        <v>2018</v>
      </c>
      <c r="C150" s="8">
        <v>2019</v>
      </c>
      <c r="D150" s="8">
        <v>2020</v>
      </c>
      <c r="E150" s="8">
        <v>2021</v>
      </c>
    </row>
    <row r="151" spans="1:5" ht="21.75" customHeight="1" thickBot="1" x14ac:dyDescent="0.3">
      <c r="A151" s="1382"/>
      <c r="B151" s="9" t="s">
        <v>8</v>
      </c>
      <c r="C151" s="9" t="s">
        <v>9</v>
      </c>
      <c r="D151" s="9" t="s">
        <v>9</v>
      </c>
      <c r="E151" s="9" t="s">
        <v>9</v>
      </c>
    </row>
    <row r="152" spans="1:5" ht="15.75" thickBot="1" x14ac:dyDescent="0.3">
      <c r="A152" s="13" t="s">
        <v>42</v>
      </c>
      <c r="B152" s="14">
        <f>B153+B154+B155+B156</f>
        <v>0</v>
      </c>
      <c r="C152" s="14">
        <f t="shared" ref="C152:E152" si="15">C153+C154+C155+C156</f>
        <v>0</v>
      </c>
      <c r="D152" s="14">
        <f t="shared" si="15"/>
        <v>0</v>
      </c>
      <c r="E152" s="14">
        <f t="shared" si="15"/>
        <v>0</v>
      </c>
    </row>
    <row r="153" spans="1:5" ht="15.75" thickBot="1" x14ac:dyDescent="0.3">
      <c r="A153" s="26" t="s">
        <v>296</v>
      </c>
      <c r="B153" s="14"/>
      <c r="C153" s="14"/>
      <c r="D153" s="14"/>
      <c r="E153" s="14"/>
    </row>
    <row r="154" spans="1:5" ht="15.75" thickBot="1" x14ac:dyDescent="0.3">
      <c r="A154" s="26" t="s">
        <v>311</v>
      </c>
      <c r="B154" s="14"/>
      <c r="C154" s="14"/>
      <c r="D154" s="14"/>
      <c r="E154" s="14"/>
    </row>
    <row r="155" spans="1:5" ht="15.75" thickBot="1" x14ac:dyDescent="0.3">
      <c r="A155" s="26" t="s">
        <v>312</v>
      </c>
      <c r="B155" s="14"/>
      <c r="C155" s="14"/>
      <c r="D155" s="14"/>
      <c r="E155" s="14"/>
    </row>
    <row r="156" spans="1:5" ht="15.75" thickBot="1" x14ac:dyDescent="0.3">
      <c r="A156" s="26" t="s">
        <v>313</v>
      </c>
      <c r="B156" s="14"/>
      <c r="C156" s="14"/>
      <c r="D156" s="14"/>
      <c r="E156" s="14"/>
    </row>
    <row r="157" spans="1:5" ht="15.75" thickBot="1" x14ac:dyDescent="0.3">
      <c r="A157" s="13" t="s">
        <v>43</v>
      </c>
      <c r="B157" s="15">
        <f>B158+B159+B160+B161</f>
        <v>500</v>
      </c>
      <c r="C157" s="15">
        <f t="shared" ref="C157:E157" si="16">C158+C159+C160+C161</f>
        <v>500</v>
      </c>
      <c r="D157" s="15">
        <f t="shared" si="16"/>
        <v>500</v>
      </c>
      <c r="E157" s="15">
        <f t="shared" si="16"/>
        <v>500</v>
      </c>
    </row>
    <row r="158" spans="1:5" ht="15.75" thickBot="1" x14ac:dyDescent="0.3">
      <c r="A158" s="26" t="s">
        <v>296</v>
      </c>
      <c r="B158" s="15">
        <v>500</v>
      </c>
      <c r="C158" s="14">
        <v>500</v>
      </c>
      <c r="D158" s="14">
        <v>500</v>
      </c>
      <c r="E158" s="14">
        <v>500</v>
      </c>
    </row>
    <row r="159" spans="1:5" ht="15.75" thickBot="1" x14ac:dyDescent="0.3">
      <c r="A159" s="26" t="s">
        <v>311</v>
      </c>
      <c r="B159" s="15"/>
      <c r="C159" s="14"/>
      <c r="D159" s="14"/>
      <c r="E159" s="14"/>
    </row>
    <row r="160" spans="1:5" ht="15.75" thickBot="1" x14ac:dyDescent="0.3">
      <c r="A160" s="26" t="s">
        <v>312</v>
      </c>
      <c r="B160" s="15"/>
      <c r="C160" s="14"/>
      <c r="D160" s="14"/>
      <c r="E160" s="14"/>
    </row>
    <row r="161" spans="1:5" ht="15.75" thickBot="1" x14ac:dyDescent="0.3">
      <c r="A161" s="26" t="s">
        <v>313</v>
      </c>
      <c r="B161" s="15"/>
      <c r="C161" s="14"/>
      <c r="D161" s="14"/>
      <c r="E161" s="14"/>
    </row>
    <row r="162" spans="1:5" ht="15.75" thickBot="1" x14ac:dyDescent="0.3">
      <c r="A162" s="102" t="s">
        <v>31</v>
      </c>
      <c r="B162" s="15">
        <f>B152+B157</f>
        <v>500</v>
      </c>
      <c r="C162" s="15">
        <f t="shared" ref="C162:E162" si="17">C152+C157</f>
        <v>500</v>
      </c>
      <c r="D162" s="15">
        <f t="shared" si="17"/>
        <v>500</v>
      </c>
      <c r="E162" s="15">
        <f t="shared" si="17"/>
        <v>500</v>
      </c>
    </row>
    <row r="163" spans="1:5" ht="15.75" thickBot="1" x14ac:dyDescent="0.3">
      <c r="A163" s="7" t="s">
        <v>33</v>
      </c>
      <c r="B163" s="7" t="s">
        <v>1005</v>
      </c>
      <c r="C163" s="101" t="s">
        <v>306</v>
      </c>
      <c r="D163" s="1429"/>
      <c r="E163" s="1430"/>
    </row>
    <row r="164" spans="1:5" ht="17.25" customHeight="1" thickBot="1" x14ac:dyDescent="0.3">
      <c r="A164" s="5" t="s">
        <v>15</v>
      </c>
      <c r="B164" s="1411" t="s">
        <v>686</v>
      </c>
      <c r="C164" s="1412"/>
      <c r="D164" s="1412"/>
      <c r="E164" s="1413"/>
    </row>
    <row r="165" spans="1:5" ht="17.25" customHeight="1" thickBot="1" x14ac:dyDescent="0.3">
      <c r="A165" s="7" t="s">
        <v>56</v>
      </c>
      <c r="B165" s="409"/>
      <c r="C165" s="420" t="s">
        <v>687</v>
      </c>
      <c r="D165" s="410"/>
      <c r="E165" s="411"/>
    </row>
    <row r="166" spans="1:5" ht="15.75" thickBot="1" x14ac:dyDescent="0.3">
      <c r="A166" s="5" t="s">
        <v>16</v>
      </c>
      <c r="B166" s="1406" t="s">
        <v>408</v>
      </c>
      <c r="C166" s="1407"/>
      <c r="D166" s="1407"/>
      <c r="E166" s="1408"/>
    </row>
    <row r="167" spans="1:5" ht="12.75" customHeight="1" x14ac:dyDescent="0.25">
      <c r="A167" s="1381"/>
      <c r="B167" s="8">
        <v>2019</v>
      </c>
      <c r="C167" s="8">
        <v>2020</v>
      </c>
      <c r="D167" s="8">
        <v>2021</v>
      </c>
      <c r="E167" s="8">
        <v>2022</v>
      </c>
    </row>
    <row r="168" spans="1:5" ht="24.75" customHeight="1" thickBot="1" x14ac:dyDescent="0.3">
      <c r="A168" s="1382"/>
      <c r="B168" s="9" t="s">
        <v>8</v>
      </c>
      <c r="C168" s="9" t="s">
        <v>9</v>
      </c>
      <c r="D168" s="9" t="s">
        <v>9</v>
      </c>
      <c r="E168" s="9" t="s">
        <v>9</v>
      </c>
    </row>
    <row r="169" spans="1:5" ht="15.75" thickBot="1" x14ac:dyDescent="0.3">
      <c r="A169" s="5" t="s">
        <v>17</v>
      </c>
      <c r="B169" s="5">
        <v>10</v>
      </c>
      <c r="C169" s="407">
        <v>12</v>
      </c>
      <c r="D169" s="5">
        <v>12</v>
      </c>
      <c r="E169" s="5">
        <v>13</v>
      </c>
    </row>
    <row r="170" spans="1:5" ht="15.75" thickBot="1" x14ac:dyDescent="0.3">
      <c r="A170" s="5" t="s">
        <v>18</v>
      </c>
      <c r="B170" s="10">
        <v>500</v>
      </c>
      <c r="C170" s="10">
        <v>500</v>
      </c>
      <c r="D170" s="10">
        <v>500</v>
      </c>
      <c r="E170" s="10">
        <v>500</v>
      </c>
    </row>
    <row r="171" spans="1:5" ht="15.75" thickBot="1" x14ac:dyDescent="0.3">
      <c r="A171" s="5" t="s">
        <v>19</v>
      </c>
      <c r="B171" s="10">
        <f>B170/B169</f>
        <v>50</v>
      </c>
      <c r="C171" s="10">
        <f t="shared" ref="C171:E171" si="18">C170/C169</f>
        <v>41.666666666666664</v>
      </c>
      <c r="D171" s="10">
        <f t="shared" si="18"/>
        <v>41.666666666666664</v>
      </c>
      <c r="E171" s="10">
        <f t="shared" si="18"/>
        <v>38.46153846153846</v>
      </c>
    </row>
    <row r="172" spans="1:5" ht="15.75" thickBot="1" x14ac:dyDescent="0.3">
      <c r="A172" s="5" t="s">
        <v>20</v>
      </c>
      <c r="B172" s="407" t="s">
        <v>21</v>
      </c>
      <c r="C172" s="11">
        <f>C169/B169-1</f>
        <v>0.19999999999999996</v>
      </c>
      <c r="D172" s="11">
        <f t="shared" ref="D172:E174" si="19">D169/C169-1</f>
        <v>0</v>
      </c>
      <c r="E172" s="11">
        <f t="shared" si="19"/>
        <v>8.3333333333333259E-2</v>
      </c>
    </row>
    <row r="173" spans="1:5" ht="15.75" thickBot="1" x14ac:dyDescent="0.3">
      <c r="A173" s="5" t="s">
        <v>22</v>
      </c>
      <c r="B173" s="407" t="s">
        <v>21</v>
      </c>
      <c r="C173" s="11">
        <f>C170/B170-1</f>
        <v>0</v>
      </c>
      <c r="D173" s="11">
        <f t="shared" si="19"/>
        <v>0</v>
      </c>
      <c r="E173" s="11">
        <f t="shared" si="19"/>
        <v>0</v>
      </c>
    </row>
    <row r="174" spans="1:5" ht="15.75" thickBot="1" x14ac:dyDescent="0.3">
      <c r="A174" s="5" t="s">
        <v>23</v>
      </c>
      <c r="B174" s="407" t="s">
        <v>21</v>
      </c>
      <c r="C174" s="11">
        <f>C171/B171-1</f>
        <v>-0.16666666666666674</v>
      </c>
      <c r="D174" s="11">
        <f t="shared" si="19"/>
        <v>0</v>
      </c>
      <c r="E174" s="11">
        <f t="shared" si="19"/>
        <v>-7.6923076923076872E-2</v>
      </c>
    </row>
    <row r="175" spans="1:5" ht="15.75" thickBot="1" x14ac:dyDescent="0.3">
      <c r="A175" s="1378" t="s">
        <v>227</v>
      </c>
      <c r="B175" s="1379"/>
      <c r="C175" s="1379"/>
      <c r="D175" s="1379"/>
      <c r="E175" s="1380"/>
    </row>
    <row r="176" spans="1:5" ht="12.75" customHeight="1" x14ac:dyDescent="0.25">
      <c r="A176" s="1381"/>
      <c r="B176" s="8">
        <v>2019</v>
      </c>
      <c r="C176" s="8">
        <v>2020</v>
      </c>
      <c r="D176" s="8">
        <v>2021</v>
      </c>
      <c r="E176" s="8">
        <v>2022</v>
      </c>
    </row>
    <row r="177" spans="1:5" ht="20.25" customHeight="1" thickBot="1" x14ac:dyDescent="0.3">
      <c r="A177" s="1382"/>
      <c r="B177" s="9" t="s">
        <v>8</v>
      </c>
      <c r="C177" s="9" t="s">
        <v>9</v>
      </c>
      <c r="D177" s="9" t="s">
        <v>9</v>
      </c>
      <c r="E177" s="9" t="s">
        <v>9</v>
      </c>
    </row>
    <row r="178" spans="1:5" ht="15.75" thickBot="1" x14ac:dyDescent="0.3">
      <c r="A178" s="13" t="s">
        <v>42</v>
      </c>
      <c r="B178" s="14">
        <f>B179+B180+B181+B182</f>
        <v>0</v>
      </c>
      <c r="C178" s="14">
        <f t="shared" ref="C178:E178" si="20">C179+C180+C181+C182</f>
        <v>0</v>
      </c>
      <c r="D178" s="14">
        <f t="shared" si="20"/>
        <v>0</v>
      </c>
      <c r="E178" s="14">
        <f t="shared" si="20"/>
        <v>0</v>
      </c>
    </row>
    <row r="179" spans="1:5" ht="15.75" thickBot="1" x14ac:dyDescent="0.3">
      <c r="A179" s="26" t="s">
        <v>296</v>
      </c>
      <c r="B179" s="14"/>
      <c r="C179" s="14">
        <v>0</v>
      </c>
      <c r="D179" s="14">
        <v>0</v>
      </c>
      <c r="E179" s="14">
        <v>0</v>
      </c>
    </row>
    <row r="180" spans="1:5" ht="15.75" thickBot="1" x14ac:dyDescent="0.3">
      <c r="A180" s="26" t="s">
        <v>311</v>
      </c>
      <c r="B180" s="14"/>
      <c r="C180" s="14"/>
      <c r="D180" s="14"/>
      <c r="E180" s="14"/>
    </row>
    <row r="181" spans="1:5" ht="15.75" thickBot="1" x14ac:dyDescent="0.3">
      <c r="A181" s="26" t="s">
        <v>312</v>
      </c>
      <c r="B181" s="14"/>
      <c r="C181" s="14"/>
      <c r="D181" s="14"/>
      <c r="E181" s="14"/>
    </row>
    <row r="182" spans="1:5" ht="15.75" thickBot="1" x14ac:dyDescent="0.3">
      <c r="A182" s="26" t="s">
        <v>313</v>
      </c>
      <c r="B182" s="14"/>
      <c r="C182" s="14"/>
      <c r="D182" s="14"/>
      <c r="E182" s="14"/>
    </row>
    <row r="183" spans="1:5" ht="15.75" thickBot="1" x14ac:dyDescent="0.3">
      <c r="A183" s="13" t="s">
        <v>43</v>
      </c>
      <c r="B183" s="15">
        <f>B184+B185+B186+B187</f>
        <v>500</v>
      </c>
      <c r="C183" s="15">
        <f t="shared" ref="C183:E183" si="21">C184+C185+C186+C187</f>
        <v>500</v>
      </c>
      <c r="D183" s="15">
        <f t="shared" si="21"/>
        <v>500</v>
      </c>
      <c r="E183" s="15">
        <f t="shared" si="21"/>
        <v>500</v>
      </c>
    </row>
    <row r="184" spans="1:5" ht="15.75" thickBot="1" x14ac:dyDescent="0.3">
      <c r="A184" s="26" t="s">
        <v>296</v>
      </c>
      <c r="B184" s="15">
        <v>500</v>
      </c>
      <c r="C184" s="31">
        <v>500</v>
      </c>
      <c r="D184" s="14">
        <v>500</v>
      </c>
      <c r="E184" s="14">
        <v>500</v>
      </c>
    </row>
    <row r="185" spans="1:5" ht="15.75" thickBot="1" x14ac:dyDescent="0.3">
      <c r="A185" s="26" t="s">
        <v>311</v>
      </c>
      <c r="B185" s="15"/>
      <c r="C185" s="14"/>
      <c r="D185" s="14"/>
      <c r="E185" s="14"/>
    </row>
    <row r="186" spans="1:5" ht="15.75" thickBot="1" x14ac:dyDescent="0.3">
      <c r="A186" s="26" t="s">
        <v>312</v>
      </c>
      <c r="B186" s="15"/>
      <c r="C186" s="14"/>
      <c r="D186" s="14"/>
      <c r="E186" s="14"/>
    </row>
    <row r="187" spans="1:5" ht="15.75" thickBot="1" x14ac:dyDescent="0.3">
      <c r="A187" s="26" t="s">
        <v>313</v>
      </c>
      <c r="B187" s="15"/>
      <c r="C187" s="14"/>
      <c r="D187" s="14"/>
      <c r="E187" s="14"/>
    </row>
    <row r="188" spans="1:5" ht="15.75" thickBot="1" x14ac:dyDescent="0.3">
      <c r="A188" s="102" t="s">
        <v>315</v>
      </c>
      <c r="B188" s="15">
        <f>B178+B183</f>
        <v>500</v>
      </c>
      <c r="C188" s="15">
        <f t="shared" ref="C188:E188" si="22">C178+C183</f>
        <v>500</v>
      </c>
      <c r="D188" s="15">
        <f t="shared" si="22"/>
        <v>500</v>
      </c>
      <c r="E188" s="15">
        <f t="shared" si="22"/>
        <v>500</v>
      </c>
    </row>
    <row r="189" spans="1:5" ht="15.75" hidden="1" thickBot="1" x14ac:dyDescent="0.3">
      <c r="A189" s="7" t="s">
        <v>74</v>
      </c>
      <c r="B189" s="105"/>
      <c r="C189" s="103" t="s">
        <v>306</v>
      </c>
      <c r="D189" s="106"/>
      <c r="E189" s="107"/>
    </row>
    <row r="190" spans="1:5" ht="17.25" hidden="1" customHeight="1" thickBot="1" x14ac:dyDescent="0.3">
      <c r="A190" s="5" t="s">
        <v>15</v>
      </c>
      <c r="B190" s="1411"/>
      <c r="C190" s="1412"/>
      <c r="D190" s="1412"/>
      <c r="E190" s="1413"/>
    </row>
    <row r="191" spans="1:5" ht="15.75" hidden="1" thickBot="1" x14ac:dyDescent="0.3">
      <c r="A191" s="5" t="s">
        <v>16</v>
      </c>
      <c r="B191" s="1406"/>
      <c r="C191" s="1407"/>
      <c r="D191" s="1407"/>
      <c r="E191" s="1408"/>
    </row>
    <row r="192" spans="1:5" ht="12.75" hidden="1" customHeight="1" x14ac:dyDescent="0.25">
      <c r="A192" s="1381"/>
      <c r="B192" s="8">
        <v>2018</v>
      </c>
      <c r="C192" s="8">
        <v>2019</v>
      </c>
      <c r="D192" s="8">
        <v>2020</v>
      </c>
      <c r="E192" s="8">
        <v>2021</v>
      </c>
    </row>
    <row r="193" spans="1:5" ht="9" hidden="1" customHeight="1" thickBot="1" x14ac:dyDescent="0.3">
      <c r="A193" s="1382"/>
      <c r="B193" s="9" t="s">
        <v>8</v>
      </c>
      <c r="C193" s="9" t="s">
        <v>9</v>
      </c>
      <c r="D193" s="9" t="s">
        <v>9</v>
      </c>
      <c r="E193" s="9" t="s">
        <v>9</v>
      </c>
    </row>
    <row r="194" spans="1:5" ht="15.75" hidden="1" thickBot="1" x14ac:dyDescent="0.3">
      <c r="A194" s="5" t="s">
        <v>17</v>
      </c>
      <c r="B194" s="5"/>
      <c r="C194" s="5"/>
      <c r="D194" s="5"/>
      <c r="E194" s="5"/>
    </row>
    <row r="195" spans="1:5" ht="15.75" hidden="1" thickBot="1" x14ac:dyDescent="0.3">
      <c r="A195" s="5" t="s">
        <v>18</v>
      </c>
      <c r="B195" s="10">
        <f>B213</f>
        <v>0</v>
      </c>
      <c r="C195" s="10">
        <f t="shared" ref="C195:E195" si="23">C213</f>
        <v>0</v>
      </c>
      <c r="D195" s="10">
        <f t="shared" si="23"/>
        <v>0</v>
      </c>
      <c r="E195" s="10">
        <f t="shared" si="23"/>
        <v>0</v>
      </c>
    </row>
    <row r="196" spans="1:5" ht="15.75" hidden="1" thickBot="1" x14ac:dyDescent="0.3">
      <c r="A196" s="5" t="s">
        <v>19</v>
      </c>
      <c r="B196" s="10" t="e">
        <f>B195/B194</f>
        <v>#DIV/0!</v>
      </c>
      <c r="C196" s="10" t="e">
        <f t="shared" ref="C196:E196" si="24">C195/C194</f>
        <v>#DIV/0!</v>
      </c>
      <c r="D196" s="10" t="e">
        <f t="shared" si="24"/>
        <v>#DIV/0!</v>
      </c>
      <c r="E196" s="10" t="e">
        <f t="shared" si="24"/>
        <v>#DIV/0!</v>
      </c>
    </row>
    <row r="197" spans="1:5" ht="15.75" hidden="1" thickBot="1" x14ac:dyDescent="0.3">
      <c r="A197" s="5" t="s">
        <v>20</v>
      </c>
      <c r="B197" s="407" t="s">
        <v>21</v>
      </c>
      <c r="C197" s="11" t="e">
        <f>C194/B194-1</f>
        <v>#DIV/0!</v>
      </c>
      <c r="D197" s="11" t="e">
        <f t="shared" ref="D197:E199" si="25">D194/C194-1</f>
        <v>#DIV/0!</v>
      </c>
      <c r="E197" s="11" t="e">
        <f t="shared" si="25"/>
        <v>#DIV/0!</v>
      </c>
    </row>
    <row r="198" spans="1:5" ht="15.75" hidden="1" thickBot="1" x14ac:dyDescent="0.3">
      <c r="A198" s="5" t="s">
        <v>22</v>
      </c>
      <c r="B198" s="407" t="s">
        <v>21</v>
      </c>
      <c r="C198" s="11" t="e">
        <f>C195/B195-1</f>
        <v>#DIV/0!</v>
      </c>
      <c r="D198" s="11" t="e">
        <f t="shared" si="25"/>
        <v>#DIV/0!</v>
      </c>
      <c r="E198" s="11" t="e">
        <f t="shared" si="25"/>
        <v>#DIV/0!</v>
      </c>
    </row>
    <row r="199" spans="1:5" ht="15.75" hidden="1" thickBot="1" x14ac:dyDescent="0.3">
      <c r="A199" s="5" t="s">
        <v>23</v>
      </c>
      <c r="B199" s="407" t="s">
        <v>21</v>
      </c>
      <c r="C199" s="11" t="e">
        <f>C196/B196-1</f>
        <v>#DIV/0!</v>
      </c>
      <c r="D199" s="11" t="e">
        <f t="shared" si="25"/>
        <v>#DIV/0!</v>
      </c>
      <c r="E199" s="11" t="e">
        <f t="shared" si="25"/>
        <v>#DIV/0!</v>
      </c>
    </row>
    <row r="200" spans="1:5" ht="15.75" hidden="1" thickBot="1" x14ac:dyDescent="0.3">
      <c r="A200" s="1378" t="s">
        <v>335</v>
      </c>
      <c r="B200" s="1379"/>
      <c r="C200" s="1379"/>
      <c r="D200" s="1379"/>
      <c r="E200" s="1380"/>
    </row>
    <row r="201" spans="1:5" ht="12.75" hidden="1" customHeight="1" x14ac:dyDescent="0.25">
      <c r="A201" s="1381"/>
      <c r="B201" s="8">
        <v>2018</v>
      </c>
      <c r="C201" s="8">
        <v>2019</v>
      </c>
      <c r="D201" s="8">
        <v>2020</v>
      </c>
      <c r="E201" s="8">
        <v>2021</v>
      </c>
    </row>
    <row r="202" spans="1:5" ht="9" hidden="1" customHeight="1" thickBot="1" x14ac:dyDescent="0.3">
      <c r="A202" s="1382"/>
      <c r="B202" s="9" t="s">
        <v>8</v>
      </c>
      <c r="C202" s="9" t="s">
        <v>9</v>
      </c>
      <c r="D202" s="9" t="s">
        <v>9</v>
      </c>
      <c r="E202" s="9" t="s">
        <v>9</v>
      </c>
    </row>
    <row r="203" spans="1:5" ht="15.75" hidden="1" thickBot="1" x14ac:dyDescent="0.3">
      <c r="A203" s="13" t="s">
        <v>42</v>
      </c>
      <c r="B203" s="14">
        <f>B204+B205+B206+B207</f>
        <v>0</v>
      </c>
      <c r="C203" s="14">
        <f t="shared" ref="C203:E203" si="26">C204+C205+C206+C207</f>
        <v>0</v>
      </c>
      <c r="D203" s="14">
        <f t="shared" si="26"/>
        <v>0</v>
      </c>
      <c r="E203" s="14">
        <f t="shared" si="26"/>
        <v>0</v>
      </c>
    </row>
    <row r="204" spans="1:5" ht="15.75" hidden="1" thickBot="1" x14ac:dyDescent="0.3">
      <c r="A204" s="26" t="s">
        <v>296</v>
      </c>
      <c r="B204" s="14"/>
      <c r="C204" s="14"/>
      <c r="D204" s="14"/>
      <c r="E204" s="14"/>
    </row>
    <row r="205" spans="1:5" ht="15.75" hidden="1" thickBot="1" x14ac:dyDescent="0.3">
      <c r="A205" s="26" t="s">
        <v>311</v>
      </c>
      <c r="B205" s="14"/>
      <c r="C205" s="14"/>
      <c r="D205" s="14"/>
      <c r="E205" s="14"/>
    </row>
    <row r="206" spans="1:5" ht="15.75" hidden="1" thickBot="1" x14ac:dyDescent="0.3">
      <c r="A206" s="26" t="s">
        <v>312</v>
      </c>
      <c r="B206" s="14"/>
      <c r="C206" s="14"/>
      <c r="D206" s="14"/>
      <c r="E206" s="14"/>
    </row>
    <row r="207" spans="1:5" ht="15.75" hidden="1" thickBot="1" x14ac:dyDescent="0.3">
      <c r="A207" s="26" t="s">
        <v>313</v>
      </c>
      <c r="B207" s="14"/>
      <c r="C207" s="14"/>
      <c r="D207" s="14"/>
      <c r="E207" s="14"/>
    </row>
    <row r="208" spans="1:5" ht="15.75" hidden="1" thickBot="1" x14ac:dyDescent="0.3">
      <c r="A208" s="13" t="s">
        <v>43</v>
      </c>
      <c r="B208" s="15">
        <f>B209+B210+B211+B212</f>
        <v>0</v>
      </c>
      <c r="C208" s="15">
        <f t="shared" ref="C208:E208" si="27">C209+C210+C211+C212</f>
        <v>0</v>
      </c>
      <c r="D208" s="15">
        <f t="shared" si="27"/>
        <v>0</v>
      </c>
      <c r="E208" s="15">
        <f t="shared" si="27"/>
        <v>0</v>
      </c>
    </row>
    <row r="209" spans="1:5" ht="15.75" hidden="1" thickBot="1" x14ac:dyDescent="0.3">
      <c r="A209" s="26" t="s">
        <v>296</v>
      </c>
      <c r="B209" s="15"/>
      <c r="C209" s="14"/>
      <c r="D209" s="14"/>
      <c r="E209" s="14"/>
    </row>
    <row r="210" spans="1:5" ht="15.75" hidden="1" thickBot="1" x14ac:dyDescent="0.3">
      <c r="A210" s="26" t="s">
        <v>311</v>
      </c>
      <c r="B210" s="15"/>
      <c r="C210" s="14"/>
      <c r="D210" s="14"/>
      <c r="E210" s="14"/>
    </row>
    <row r="211" spans="1:5" ht="15.75" hidden="1" thickBot="1" x14ac:dyDescent="0.3">
      <c r="A211" s="26" t="s">
        <v>312</v>
      </c>
      <c r="B211" s="15"/>
      <c r="C211" s="14"/>
      <c r="D211" s="14"/>
      <c r="E211" s="14"/>
    </row>
    <row r="212" spans="1:5" ht="15.75" hidden="1" thickBot="1" x14ac:dyDescent="0.3">
      <c r="A212" s="26" t="s">
        <v>313</v>
      </c>
      <c r="B212" s="15"/>
      <c r="C212" s="14"/>
      <c r="D212" s="14"/>
      <c r="E212" s="14"/>
    </row>
    <row r="213" spans="1:5" ht="15.75" hidden="1" thickBot="1" x14ac:dyDescent="0.3">
      <c r="A213" s="16" t="s">
        <v>336</v>
      </c>
      <c r="B213" s="15">
        <f>B203+B208</f>
        <v>0</v>
      </c>
      <c r="C213" s="15">
        <f t="shared" ref="C213:E213" si="28">C203+C208</f>
        <v>0</v>
      </c>
      <c r="D213" s="15">
        <f t="shared" si="28"/>
        <v>0</v>
      </c>
      <c r="E213" s="15">
        <f t="shared" si="28"/>
        <v>0</v>
      </c>
    </row>
    <row r="214" spans="1:5" ht="25.5" customHeight="1" thickBot="1" x14ac:dyDescent="0.3">
      <c r="A214" s="108" t="s">
        <v>45</v>
      </c>
      <c r="B214" s="1449" t="s">
        <v>689</v>
      </c>
      <c r="C214" s="1450"/>
      <c r="D214" s="1450"/>
      <c r="E214" s="1451"/>
    </row>
    <row r="215" spans="1:5" ht="15.75" thickBot="1" x14ac:dyDescent="0.3">
      <c r="A215" s="7" t="s">
        <v>179</v>
      </c>
      <c r="B215" s="127" t="s">
        <v>688</v>
      </c>
      <c r="C215" s="103"/>
      <c r="D215" s="106"/>
      <c r="E215" s="107"/>
    </row>
    <row r="216" spans="1:5" ht="17.25" customHeight="1" thickBot="1" x14ac:dyDescent="0.3">
      <c r="A216" s="5" t="s">
        <v>15</v>
      </c>
      <c r="B216" s="1515" t="s">
        <v>1006</v>
      </c>
      <c r="C216" s="1525"/>
      <c r="D216" s="1525"/>
      <c r="E216" s="1526"/>
    </row>
    <row r="217" spans="1:5" ht="15.75" thickBot="1" x14ac:dyDescent="0.3">
      <c r="A217" s="5" t="s">
        <v>16</v>
      </c>
      <c r="B217" s="1551" t="s">
        <v>1007</v>
      </c>
      <c r="C217" s="1407"/>
      <c r="D217" s="1407"/>
      <c r="E217" s="1408"/>
    </row>
    <row r="218" spans="1:5" ht="12.75" customHeight="1" x14ac:dyDescent="0.25">
      <c r="A218" s="1381"/>
      <c r="B218" s="8">
        <v>2019</v>
      </c>
      <c r="C218" s="8">
        <v>2020</v>
      </c>
      <c r="D218" s="8">
        <v>2021</v>
      </c>
      <c r="E218" s="8">
        <v>2022</v>
      </c>
    </row>
    <row r="219" spans="1:5" ht="32.25" customHeight="1" thickBot="1" x14ac:dyDescent="0.3">
      <c r="A219" s="1382"/>
      <c r="B219" s="9" t="s">
        <v>8</v>
      </c>
      <c r="C219" s="9" t="s">
        <v>9</v>
      </c>
      <c r="D219" s="9" t="s">
        <v>9</v>
      </c>
      <c r="E219" s="9" t="s">
        <v>9</v>
      </c>
    </row>
    <row r="220" spans="1:5" ht="15.75" thickBot="1" x14ac:dyDescent="0.3">
      <c r="A220" s="5" t="s">
        <v>17</v>
      </c>
      <c r="B220" s="5">
        <v>1</v>
      </c>
      <c r="C220" s="407">
        <v>0</v>
      </c>
      <c r="D220" s="407">
        <v>0</v>
      </c>
      <c r="E220" s="5">
        <v>0</v>
      </c>
    </row>
    <row r="221" spans="1:5" ht="15.75" thickBot="1" x14ac:dyDescent="0.3">
      <c r="A221" s="5" t="s">
        <v>18</v>
      </c>
      <c r="B221" s="10">
        <v>11000</v>
      </c>
      <c r="C221" s="10">
        <f t="shared" ref="C221:E221" si="29">C239</f>
        <v>0</v>
      </c>
      <c r="D221" s="10">
        <f t="shared" si="29"/>
        <v>0</v>
      </c>
      <c r="E221" s="10">
        <f t="shared" si="29"/>
        <v>0</v>
      </c>
    </row>
    <row r="222" spans="1:5" ht="15.75" thickBot="1" x14ac:dyDescent="0.3">
      <c r="A222" s="5" t="s">
        <v>19</v>
      </c>
      <c r="B222" s="10">
        <f>B221/B220</f>
        <v>11000</v>
      </c>
      <c r="C222" s="10" t="e">
        <f t="shared" ref="C222:E222" si="30">C221/C220</f>
        <v>#DIV/0!</v>
      </c>
      <c r="D222" s="10" t="e">
        <f t="shared" si="30"/>
        <v>#DIV/0!</v>
      </c>
      <c r="E222" s="10" t="e">
        <f t="shared" si="30"/>
        <v>#DIV/0!</v>
      </c>
    </row>
    <row r="223" spans="1:5" ht="15.75" thickBot="1" x14ac:dyDescent="0.3">
      <c r="A223" s="5" t="s">
        <v>20</v>
      </c>
      <c r="B223" s="407" t="s">
        <v>21</v>
      </c>
      <c r="C223" s="11">
        <f>C220/B220-1</f>
        <v>-1</v>
      </c>
      <c r="D223" s="11" t="e">
        <f t="shared" ref="D223:E225" si="31">D220/C220-1</f>
        <v>#DIV/0!</v>
      </c>
      <c r="E223" s="11" t="e">
        <f t="shared" si="31"/>
        <v>#DIV/0!</v>
      </c>
    </row>
    <row r="224" spans="1:5" ht="15.75" thickBot="1" x14ac:dyDescent="0.3">
      <c r="A224" s="5" t="s">
        <v>22</v>
      </c>
      <c r="B224" s="407" t="s">
        <v>21</v>
      </c>
      <c r="C224" s="11">
        <f>C221/B221-1</f>
        <v>-1</v>
      </c>
      <c r="D224" s="11" t="e">
        <f t="shared" si="31"/>
        <v>#DIV/0!</v>
      </c>
      <c r="E224" s="11" t="e">
        <f t="shared" si="31"/>
        <v>#DIV/0!</v>
      </c>
    </row>
    <row r="225" spans="1:5" ht="15.75" thickBot="1" x14ac:dyDescent="0.3">
      <c r="A225" s="5" t="s">
        <v>23</v>
      </c>
      <c r="B225" s="407" t="s">
        <v>21</v>
      </c>
      <c r="C225" s="11" t="e">
        <f>C222/B222-1</f>
        <v>#DIV/0!</v>
      </c>
      <c r="D225" s="11" t="e">
        <f t="shared" si="31"/>
        <v>#DIV/0!</v>
      </c>
      <c r="E225" s="11" t="e">
        <f t="shared" si="31"/>
        <v>#DIV/0!</v>
      </c>
    </row>
    <row r="226" spans="1:5" ht="15.75" thickBot="1" x14ac:dyDescent="0.3">
      <c r="A226" s="1378" t="s">
        <v>166</v>
      </c>
      <c r="B226" s="1379"/>
      <c r="C226" s="1379"/>
      <c r="D226" s="1379"/>
      <c r="E226" s="1380"/>
    </row>
    <row r="227" spans="1:5" ht="12.75" customHeight="1" x14ac:dyDescent="0.25">
      <c r="A227" s="1381"/>
      <c r="B227" s="8">
        <v>2019</v>
      </c>
      <c r="C227" s="8">
        <v>2020</v>
      </c>
      <c r="D227" s="8">
        <v>2021</v>
      </c>
      <c r="E227" s="8">
        <v>2022</v>
      </c>
    </row>
    <row r="228" spans="1:5" ht="34.5" customHeight="1" thickBot="1" x14ac:dyDescent="0.3">
      <c r="A228" s="1382"/>
      <c r="B228" s="9" t="s">
        <v>8</v>
      </c>
      <c r="C228" s="9" t="s">
        <v>9</v>
      </c>
      <c r="D228" s="9" t="s">
        <v>9</v>
      </c>
      <c r="E228" s="9" t="s">
        <v>9</v>
      </c>
    </row>
    <row r="229" spans="1:5" ht="15.75" thickBot="1" x14ac:dyDescent="0.3">
      <c r="A229" s="13" t="s">
        <v>42</v>
      </c>
      <c r="B229" s="14">
        <f>B230+B231+B232+B233</f>
        <v>0</v>
      </c>
      <c r="C229" s="14">
        <f t="shared" ref="C229:E229" si="32">C230+C231+C232+C233</f>
        <v>0</v>
      </c>
      <c r="D229" s="14">
        <f t="shared" si="32"/>
        <v>0</v>
      </c>
      <c r="E229" s="14">
        <f t="shared" si="32"/>
        <v>0</v>
      </c>
    </row>
    <row r="230" spans="1:5" ht="15.75" thickBot="1" x14ac:dyDescent="0.3">
      <c r="A230" s="26" t="s">
        <v>296</v>
      </c>
      <c r="B230" s="14"/>
      <c r="C230" s="14">
        <v>0</v>
      </c>
      <c r="D230" s="14">
        <v>0</v>
      </c>
      <c r="E230" s="14">
        <v>0</v>
      </c>
    </row>
    <row r="231" spans="1:5" ht="15.75" thickBot="1" x14ac:dyDescent="0.3">
      <c r="A231" s="26" t="s">
        <v>311</v>
      </c>
      <c r="B231" s="14"/>
      <c r="C231" s="14"/>
      <c r="D231" s="14"/>
      <c r="E231" s="14"/>
    </row>
    <row r="232" spans="1:5" ht="15.75" thickBot="1" x14ac:dyDescent="0.3">
      <c r="A232" s="26" t="s">
        <v>312</v>
      </c>
      <c r="B232" s="14"/>
      <c r="C232" s="14"/>
      <c r="D232" s="14"/>
      <c r="E232" s="14"/>
    </row>
    <row r="233" spans="1:5" ht="15.75" thickBot="1" x14ac:dyDescent="0.3">
      <c r="A233" s="26" t="s">
        <v>313</v>
      </c>
      <c r="B233" s="14"/>
      <c r="C233" s="14"/>
      <c r="D233" s="14"/>
      <c r="E233" s="14"/>
    </row>
    <row r="234" spans="1:5" ht="15.75" thickBot="1" x14ac:dyDescent="0.3">
      <c r="A234" s="13" t="s">
        <v>43</v>
      </c>
      <c r="B234" s="15">
        <f>B235+B236+B237+B238</f>
        <v>11000</v>
      </c>
      <c r="C234" s="15">
        <f t="shared" ref="C234:E234" si="33">C235+C236+C237+C238</f>
        <v>0</v>
      </c>
      <c r="D234" s="15">
        <f t="shared" si="33"/>
        <v>0</v>
      </c>
      <c r="E234" s="15">
        <f t="shared" si="33"/>
        <v>0</v>
      </c>
    </row>
    <row r="235" spans="1:5" ht="15.75" thickBot="1" x14ac:dyDescent="0.3">
      <c r="A235" s="26" t="s">
        <v>296</v>
      </c>
      <c r="B235" s="15">
        <v>11000</v>
      </c>
      <c r="C235" s="15">
        <v>0</v>
      </c>
      <c r="D235" s="15">
        <v>0</v>
      </c>
      <c r="E235" s="15"/>
    </row>
    <row r="236" spans="1:5" ht="15.75" thickBot="1" x14ac:dyDescent="0.3">
      <c r="A236" s="26" t="s">
        <v>311</v>
      </c>
      <c r="B236" s="15"/>
      <c r="C236" s="15"/>
      <c r="D236" s="15"/>
      <c r="E236" s="15"/>
    </row>
    <row r="237" spans="1:5" ht="15.75" thickBot="1" x14ac:dyDescent="0.3">
      <c r="A237" s="26" t="s">
        <v>312</v>
      </c>
      <c r="B237" s="15"/>
      <c r="C237" s="15"/>
      <c r="D237" s="15"/>
      <c r="E237" s="15"/>
    </row>
    <row r="238" spans="1:5" ht="15.75" thickBot="1" x14ac:dyDescent="0.3">
      <c r="A238" s="26" t="s">
        <v>313</v>
      </c>
      <c r="B238" s="15"/>
      <c r="C238" s="15"/>
      <c r="D238" s="15"/>
      <c r="E238" s="15"/>
    </row>
    <row r="239" spans="1:5" ht="15.75" thickBot="1" x14ac:dyDescent="0.3">
      <c r="A239" s="16" t="s">
        <v>53</v>
      </c>
      <c r="B239" s="15">
        <f>B229+B234</f>
        <v>11000</v>
      </c>
      <c r="C239" s="15">
        <f t="shared" ref="C239:E239" si="34">C229+C234</f>
        <v>0</v>
      </c>
      <c r="D239" s="15">
        <f t="shared" si="34"/>
        <v>0</v>
      </c>
      <c r="E239" s="15">
        <f t="shared" si="34"/>
        <v>0</v>
      </c>
    </row>
    <row r="240" spans="1:5" ht="15.75" thickBot="1" x14ac:dyDescent="0.3">
      <c r="A240" s="1322" t="s">
        <v>46</v>
      </c>
      <c r="B240" s="1323"/>
      <c r="C240" s="1323"/>
      <c r="D240" s="1323"/>
      <c r="E240" s="1324"/>
    </row>
    <row r="241" spans="1:5" ht="15.75" thickBot="1" x14ac:dyDescent="0.3">
      <c r="A241" s="1322" t="s">
        <v>47</v>
      </c>
      <c r="B241" s="1323"/>
      <c r="C241" s="1323"/>
      <c r="D241" s="1323"/>
      <c r="E241" s="1324"/>
    </row>
    <row r="242" spans="1:5" ht="15.75" thickBot="1" x14ac:dyDescent="0.3">
      <c r="A242" s="7" t="s">
        <v>56</v>
      </c>
      <c r="B242" s="2529" t="s">
        <v>1008</v>
      </c>
      <c r="C242" s="2530"/>
      <c r="D242" s="2530"/>
      <c r="E242" s="2531"/>
    </row>
    <row r="243" spans="1:5" ht="53.25" customHeight="1" thickBot="1" x14ac:dyDescent="0.3">
      <c r="A243" s="7" t="s">
        <v>179</v>
      </c>
      <c r="B243" s="618" t="s">
        <v>690</v>
      </c>
      <c r="C243" s="617" t="s">
        <v>306</v>
      </c>
      <c r="D243" s="2532" t="s">
        <v>1009</v>
      </c>
      <c r="E243" s="2533"/>
    </row>
    <row r="244" spans="1:5" ht="15.75" thickBot="1" x14ac:dyDescent="0.3">
      <c r="A244" s="112"/>
      <c r="B244" s="1427"/>
      <c r="C244" s="1431"/>
      <c r="D244" s="1429"/>
      <c r="E244" s="1430"/>
    </row>
    <row r="245" spans="1:5" ht="17.25" customHeight="1" thickBot="1" x14ac:dyDescent="0.3">
      <c r="A245" s="5" t="s">
        <v>15</v>
      </c>
      <c r="B245" s="1515" t="s">
        <v>691</v>
      </c>
      <c r="C245" s="1525"/>
      <c r="D245" s="1525"/>
      <c r="E245" s="1526"/>
    </row>
    <row r="246" spans="1:5" ht="15.75" thickBot="1" x14ac:dyDescent="0.3">
      <c r="A246" s="5" t="s">
        <v>16</v>
      </c>
      <c r="B246" s="1551" t="s">
        <v>789</v>
      </c>
      <c r="C246" s="1557"/>
      <c r="D246" s="1557"/>
      <c r="E246" s="1558"/>
    </row>
    <row r="247" spans="1:5" ht="12.75" customHeight="1" x14ac:dyDescent="0.25">
      <c r="A247" s="1381"/>
      <c r="B247" s="8">
        <v>2019</v>
      </c>
      <c r="C247" s="8">
        <v>2020</v>
      </c>
      <c r="D247" s="8">
        <v>2021</v>
      </c>
      <c r="E247" s="8">
        <v>2022</v>
      </c>
    </row>
    <row r="248" spans="1:5" ht="27.75" customHeight="1" thickBot="1" x14ac:dyDescent="0.3">
      <c r="A248" s="1382"/>
      <c r="B248" s="9" t="s">
        <v>8</v>
      </c>
      <c r="C248" s="9" t="s">
        <v>9</v>
      </c>
      <c r="D248" s="9" t="s">
        <v>9</v>
      </c>
      <c r="E248" s="9" t="s">
        <v>9</v>
      </c>
    </row>
    <row r="249" spans="1:5" ht="15.75" thickBot="1" x14ac:dyDescent="0.3">
      <c r="A249" s="5" t="s">
        <v>17</v>
      </c>
      <c r="B249" s="10">
        <v>100</v>
      </c>
      <c r="C249" s="10">
        <v>0</v>
      </c>
      <c r="D249" s="10">
        <v>0</v>
      </c>
      <c r="E249" s="10">
        <v>0</v>
      </c>
    </row>
    <row r="250" spans="1:5" ht="15.75" thickBot="1" x14ac:dyDescent="0.3">
      <c r="A250" s="5" t="s">
        <v>18</v>
      </c>
      <c r="B250" s="10">
        <v>4000</v>
      </c>
      <c r="C250" s="10">
        <f>C313-C275</f>
        <v>0</v>
      </c>
      <c r="D250" s="10">
        <f>D313-D275</f>
        <v>0</v>
      </c>
      <c r="E250" s="10">
        <f>E268</f>
        <v>0</v>
      </c>
    </row>
    <row r="251" spans="1:5" ht="15.75" thickBot="1" x14ac:dyDescent="0.3">
      <c r="A251" s="5" t="s">
        <v>19</v>
      </c>
      <c r="B251" s="10">
        <f>B250/B249</f>
        <v>40</v>
      </c>
      <c r="C251" s="10" t="e">
        <f t="shared" ref="C251:E251" si="35">C250/C249</f>
        <v>#DIV/0!</v>
      </c>
      <c r="D251" s="10" t="e">
        <f t="shared" si="35"/>
        <v>#DIV/0!</v>
      </c>
      <c r="E251" s="10" t="e">
        <f t="shared" si="35"/>
        <v>#DIV/0!</v>
      </c>
    </row>
    <row r="252" spans="1:5" ht="15.75" thickBot="1" x14ac:dyDescent="0.3">
      <c r="A252" s="5" t="s">
        <v>20</v>
      </c>
      <c r="B252" s="407" t="s">
        <v>21</v>
      </c>
      <c r="C252" s="11">
        <f>C249/B249-1</f>
        <v>-1</v>
      </c>
      <c r="D252" s="11" t="e">
        <f t="shared" ref="D252:E254" si="36">D249/C249-1</f>
        <v>#DIV/0!</v>
      </c>
      <c r="E252" s="11" t="e">
        <f t="shared" si="36"/>
        <v>#DIV/0!</v>
      </c>
    </row>
    <row r="253" spans="1:5" ht="15.75" thickBot="1" x14ac:dyDescent="0.3">
      <c r="A253" s="5" t="s">
        <v>22</v>
      </c>
      <c r="B253" s="407" t="s">
        <v>21</v>
      </c>
      <c r="C253" s="11">
        <f>C250/B250-1</f>
        <v>-1</v>
      </c>
      <c r="D253" s="11" t="e">
        <f t="shared" si="36"/>
        <v>#DIV/0!</v>
      </c>
      <c r="E253" s="11" t="e">
        <f t="shared" si="36"/>
        <v>#DIV/0!</v>
      </c>
    </row>
    <row r="254" spans="1:5" ht="15.75" thickBot="1" x14ac:dyDescent="0.3">
      <c r="A254" s="5" t="s">
        <v>23</v>
      </c>
      <c r="B254" s="407" t="s">
        <v>21</v>
      </c>
      <c r="C254" s="11" t="e">
        <f>C251/B251-1</f>
        <v>#DIV/0!</v>
      </c>
      <c r="D254" s="11" t="e">
        <f t="shared" si="36"/>
        <v>#DIV/0!</v>
      </c>
      <c r="E254" s="11" t="e">
        <f t="shared" si="36"/>
        <v>#DIV/0!</v>
      </c>
    </row>
    <row r="255" spans="1:5" ht="15.75" thickBot="1" x14ac:dyDescent="0.3">
      <c r="A255" s="1378" t="s">
        <v>167</v>
      </c>
      <c r="B255" s="1379"/>
      <c r="C255" s="1379"/>
      <c r="D255" s="1379"/>
      <c r="E255" s="1380"/>
    </row>
    <row r="256" spans="1:5" ht="12.75" customHeight="1" x14ac:dyDescent="0.25">
      <c r="A256" s="1381"/>
      <c r="B256" s="8">
        <v>2019</v>
      </c>
      <c r="C256" s="8">
        <v>2020</v>
      </c>
      <c r="D256" s="8">
        <v>2021</v>
      </c>
      <c r="E256" s="8">
        <v>2022</v>
      </c>
    </row>
    <row r="257" spans="1:5" ht="26.25" customHeight="1" thickBot="1" x14ac:dyDescent="0.3">
      <c r="A257" s="1382"/>
      <c r="B257" s="9" t="s">
        <v>8</v>
      </c>
      <c r="C257" s="9" t="s">
        <v>9</v>
      </c>
      <c r="D257" s="9" t="s">
        <v>9</v>
      </c>
      <c r="E257" s="9" t="s">
        <v>9</v>
      </c>
    </row>
    <row r="258" spans="1:5" ht="15.75" thickBot="1" x14ac:dyDescent="0.3">
      <c r="A258" s="13" t="s">
        <v>42</v>
      </c>
      <c r="B258" s="14">
        <f>B259+B260+B261+B262</f>
        <v>0</v>
      </c>
      <c r="C258" s="14">
        <f t="shared" ref="C258:E258" si="37">C259+C260+C261+C262</f>
        <v>0</v>
      </c>
      <c r="D258" s="14">
        <f t="shared" si="37"/>
        <v>0</v>
      </c>
      <c r="E258" s="14">
        <f t="shared" si="37"/>
        <v>0</v>
      </c>
    </row>
    <row r="259" spans="1:5" ht="15.75" thickBot="1" x14ac:dyDescent="0.3">
      <c r="A259" s="26" t="s">
        <v>296</v>
      </c>
      <c r="B259" s="14"/>
      <c r="C259" s="14">
        <v>0</v>
      </c>
      <c r="D259" s="14">
        <v>0</v>
      </c>
      <c r="E259" s="14">
        <v>0</v>
      </c>
    </row>
    <row r="260" spans="1:5" ht="15.75" thickBot="1" x14ac:dyDescent="0.3">
      <c r="A260" s="26" t="s">
        <v>311</v>
      </c>
      <c r="B260" s="14"/>
      <c r="C260" s="14"/>
      <c r="D260" s="14"/>
      <c r="E260" s="14"/>
    </row>
    <row r="261" spans="1:5" ht="15.75" thickBot="1" x14ac:dyDescent="0.3">
      <c r="A261" s="26" t="s">
        <v>312</v>
      </c>
      <c r="B261" s="14"/>
      <c r="C261" s="14"/>
      <c r="D261" s="14"/>
      <c r="E261" s="14"/>
    </row>
    <row r="262" spans="1:5" ht="15.75" thickBot="1" x14ac:dyDescent="0.3">
      <c r="A262" s="26" t="s">
        <v>313</v>
      </c>
      <c r="B262" s="14"/>
      <c r="C262" s="14"/>
      <c r="D262" s="14"/>
      <c r="E262" s="14"/>
    </row>
    <row r="263" spans="1:5" ht="15.75" thickBot="1" x14ac:dyDescent="0.3">
      <c r="A263" s="13" t="s">
        <v>43</v>
      </c>
      <c r="B263" s="15">
        <f>B264+B265+B266+B267</f>
        <v>4000</v>
      </c>
      <c r="C263" s="15">
        <f t="shared" ref="C263:E263" si="38">C264+C265+C266+C267</f>
        <v>0</v>
      </c>
      <c r="D263" s="15">
        <f t="shared" si="38"/>
        <v>0</v>
      </c>
      <c r="E263" s="15">
        <f t="shared" si="38"/>
        <v>0</v>
      </c>
    </row>
    <row r="264" spans="1:5" ht="15.75" thickBot="1" x14ac:dyDescent="0.3">
      <c r="A264" s="26" t="s">
        <v>296</v>
      </c>
      <c r="B264" s="15">
        <v>4000</v>
      </c>
      <c r="C264" s="14">
        <v>0</v>
      </c>
      <c r="D264" s="14">
        <v>0</v>
      </c>
      <c r="E264" s="14">
        <v>0</v>
      </c>
    </row>
    <row r="265" spans="1:5" ht="15.75" thickBot="1" x14ac:dyDescent="0.3">
      <c r="A265" s="26" t="s">
        <v>311</v>
      </c>
      <c r="B265" s="15"/>
      <c r="C265" s="14"/>
      <c r="D265" s="14"/>
      <c r="E265" s="14"/>
    </row>
    <row r="266" spans="1:5" ht="15.75" thickBot="1" x14ac:dyDescent="0.3">
      <c r="A266" s="26" t="s">
        <v>312</v>
      </c>
      <c r="B266" s="15"/>
      <c r="C266" s="14"/>
      <c r="D266" s="14"/>
      <c r="E266" s="14"/>
    </row>
    <row r="267" spans="1:5" ht="15.75" thickBot="1" x14ac:dyDescent="0.3">
      <c r="A267" s="26" t="s">
        <v>313</v>
      </c>
      <c r="B267" s="15"/>
      <c r="C267" s="14"/>
      <c r="D267" s="14"/>
      <c r="E267" s="14"/>
    </row>
    <row r="268" spans="1:5" ht="15.75" thickBot="1" x14ac:dyDescent="0.3">
      <c r="A268" s="102" t="s">
        <v>31</v>
      </c>
      <c r="B268" s="15">
        <f>B258+B263</f>
        <v>4000</v>
      </c>
      <c r="C268" s="15">
        <f t="shared" ref="C268:E268" si="39">C258+C263</f>
        <v>0</v>
      </c>
      <c r="D268" s="15">
        <f t="shared" si="39"/>
        <v>0</v>
      </c>
      <c r="E268" s="15">
        <f t="shared" si="39"/>
        <v>0</v>
      </c>
    </row>
    <row r="269" spans="1:5" ht="34.5" customHeight="1" thickBot="1" x14ac:dyDescent="0.3">
      <c r="A269" s="7" t="s">
        <v>33</v>
      </c>
      <c r="B269" s="7"/>
      <c r="C269" s="101" t="s">
        <v>306</v>
      </c>
      <c r="D269" s="1427"/>
      <c r="E269" s="1430"/>
    </row>
    <row r="270" spans="1:5" ht="17.25" customHeight="1" thickBot="1" x14ac:dyDescent="0.3">
      <c r="A270" s="5" t="s">
        <v>15</v>
      </c>
      <c r="B270" s="1411"/>
      <c r="C270" s="1412"/>
      <c r="D270" s="1412"/>
      <c r="E270" s="1413"/>
    </row>
    <row r="271" spans="1:5" ht="15.75" thickBot="1" x14ac:dyDescent="0.3">
      <c r="A271" s="5" t="s">
        <v>16</v>
      </c>
      <c r="B271" s="1406"/>
      <c r="C271" s="1407"/>
      <c r="D271" s="1407"/>
      <c r="E271" s="1408"/>
    </row>
    <row r="272" spans="1:5" ht="26.25" customHeight="1" x14ac:dyDescent="0.25">
      <c r="A272" s="1381"/>
      <c r="B272" s="8">
        <v>2019</v>
      </c>
      <c r="C272" s="8">
        <v>2020</v>
      </c>
      <c r="D272" s="8">
        <v>2021</v>
      </c>
      <c r="E272" s="8">
        <v>2022</v>
      </c>
    </row>
    <row r="273" spans="1:5" ht="26.25" customHeight="1" thickBot="1" x14ac:dyDescent="0.3">
      <c r="A273" s="1382"/>
      <c r="B273" s="9" t="s">
        <v>8</v>
      </c>
      <c r="C273" s="9" t="s">
        <v>9</v>
      </c>
      <c r="D273" s="9" t="s">
        <v>9</v>
      </c>
      <c r="E273" s="9" t="s">
        <v>9</v>
      </c>
    </row>
    <row r="274" spans="1:5" ht="31.5" customHeight="1" thickBot="1" x14ac:dyDescent="0.3">
      <c r="A274" s="5" t="s">
        <v>17</v>
      </c>
      <c r="B274" s="5"/>
      <c r="C274" s="5"/>
      <c r="D274" s="5"/>
      <c r="E274" s="5"/>
    </row>
    <row r="275" spans="1:5" ht="15.75" thickBot="1" x14ac:dyDescent="0.3">
      <c r="A275" s="5" t="s">
        <v>18</v>
      </c>
      <c r="B275" s="10"/>
      <c r="C275" s="10"/>
      <c r="D275" s="10"/>
      <c r="E275" s="10"/>
    </row>
    <row r="276" spans="1:5" ht="15.75" thickBot="1" x14ac:dyDescent="0.3">
      <c r="A276" s="5" t="s">
        <v>19</v>
      </c>
      <c r="B276" s="10" t="e">
        <f>B275/B274</f>
        <v>#DIV/0!</v>
      </c>
      <c r="C276" s="10" t="e">
        <f t="shared" ref="C276:E276" si="40">C275/C274</f>
        <v>#DIV/0!</v>
      </c>
      <c r="D276" s="10" t="e">
        <f t="shared" si="40"/>
        <v>#DIV/0!</v>
      </c>
      <c r="E276" s="10" t="e">
        <f t="shared" si="40"/>
        <v>#DIV/0!</v>
      </c>
    </row>
    <row r="277" spans="1:5" ht="15.75" thickBot="1" x14ac:dyDescent="0.3">
      <c r="A277" s="5" t="s">
        <v>20</v>
      </c>
      <c r="B277" s="407" t="s">
        <v>21</v>
      </c>
      <c r="C277" s="11" t="e">
        <f>C274/B274-1</f>
        <v>#DIV/0!</v>
      </c>
      <c r="D277" s="11" t="e">
        <f t="shared" ref="D277:E279" si="41">D274/C274-1</f>
        <v>#DIV/0!</v>
      </c>
      <c r="E277" s="11" t="e">
        <f t="shared" si="41"/>
        <v>#DIV/0!</v>
      </c>
    </row>
    <row r="278" spans="1:5" ht="15.75" thickBot="1" x14ac:dyDescent="0.3">
      <c r="A278" s="5" t="s">
        <v>22</v>
      </c>
      <c r="B278" s="407" t="s">
        <v>21</v>
      </c>
      <c r="C278" s="11" t="e">
        <f>C275/B275-1</f>
        <v>#DIV/0!</v>
      </c>
      <c r="D278" s="11" t="e">
        <f t="shared" si="41"/>
        <v>#DIV/0!</v>
      </c>
      <c r="E278" s="11" t="e">
        <f t="shared" si="41"/>
        <v>#DIV/0!</v>
      </c>
    </row>
    <row r="279" spans="1:5" ht="15.75" thickBot="1" x14ac:dyDescent="0.3">
      <c r="A279" s="5" t="s">
        <v>23</v>
      </c>
      <c r="B279" s="407" t="s">
        <v>21</v>
      </c>
      <c r="C279" s="11" t="e">
        <f>C276/B276-1</f>
        <v>#DIV/0!</v>
      </c>
      <c r="D279" s="11" t="e">
        <f t="shared" si="41"/>
        <v>#DIV/0!</v>
      </c>
      <c r="E279" s="11" t="e">
        <f t="shared" si="41"/>
        <v>#DIV/0!</v>
      </c>
    </row>
    <row r="280" spans="1:5" ht="15.75" customHeight="1" thickBot="1" x14ac:dyDescent="0.3">
      <c r="A280" s="1378" t="s">
        <v>227</v>
      </c>
      <c r="B280" s="1379"/>
      <c r="C280" s="1379"/>
      <c r="D280" s="1379"/>
      <c r="E280" s="1380"/>
    </row>
    <row r="281" spans="1:5" ht="12.75" customHeight="1" x14ac:dyDescent="0.25">
      <c r="A281" s="1381"/>
      <c r="B281" s="8">
        <v>2019</v>
      </c>
      <c r="C281" s="8">
        <v>2020</v>
      </c>
      <c r="D281" s="8">
        <v>2021</v>
      </c>
      <c r="E281" s="8">
        <v>2022</v>
      </c>
    </row>
    <row r="282" spans="1:5" ht="9" customHeight="1" thickBot="1" x14ac:dyDescent="0.3">
      <c r="A282" s="1382"/>
      <c r="B282" s="9" t="s">
        <v>8</v>
      </c>
      <c r="C282" s="9" t="s">
        <v>9</v>
      </c>
      <c r="D282" s="9" t="s">
        <v>9</v>
      </c>
      <c r="E282" s="9" t="s">
        <v>9</v>
      </c>
    </row>
    <row r="283" spans="1:5" ht="15.75" thickBot="1" x14ac:dyDescent="0.3">
      <c r="A283" s="13" t="s">
        <v>42</v>
      </c>
      <c r="B283" s="14">
        <f>B284+B285+B286+B287</f>
        <v>0</v>
      </c>
      <c r="C283" s="14">
        <f t="shared" ref="C283:E283" si="42">C284+C285+C286+C287</f>
        <v>0</v>
      </c>
      <c r="D283" s="14">
        <f t="shared" si="42"/>
        <v>0</v>
      </c>
      <c r="E283" s="14">
        <f t="shared" si="42"/>
        <v>0</v>
      </c>
    </row>
    <row r="284" spans="1:5" ht="15.75" thickBot="1" x14ac:dyDescent="0.3">
      <c r="A284" s="26" t="s">
        <v>296</v>
      </c>
      <c r="B284" s="14"/>
      <c r="C284" s="14"/>
      <c r="D284" s="14"/>
      <c r="E284" s="14"/>
    </row>
    <row r="285" spans="1:5" ht="15.75" thickBot="1" x14ac:dyDescent="0.3">
      <c r="A285" s="26" t="s">
        <v>311</v>
      </c>
      <c r="B285" s="14"/>
      <c r="C285" s="14"/>
      <c r="D285" s="14"/>
      <c r="E285" s="14"/>
    </row>
    <row r="286" spans="1:5" ht="15.75" thickBot="1" x14ac:dyDescent="0.3">
      <c r="A286" s="26" t="s">
        <v>312</v>
      </c>
      <c r="B286" s="14"/>
      <c r="C286" s="14"/>
      <c r="D286" s="14"/>
      <c r="E286" s="14"/>
    </row>
    <row r="287" spans="1:5" ht="15.75" thickBot="1" x14ac:dyDescent="0.3">
      <c r="A287" s="26" t="s">
        <v>313</v>
      </c>
      <c r="B287" s="14"/>
      <c r="C287" s="14"/>
      <c r="D287" s="14"/>
      <c r="E287" s="14"/>
    </row>
    <row r="288" spans="1:5" ht="15.75" thickBot="1" x14ac:dyDescent="0.3">
      <c r="A288" s="13" t="s">
        <v>43</v>
      </c>
      <c r="B288" s="15">
        <f>B289+B290+B291+B292</f>
        <v>0</v>
      </c>
      <c r="C288" s="15">
        <f t="shared" ref="C288:E288" si="43">C289+C290+C291+C292</f>
        <v>0</v>
      </c>
      <c r="D288" s="15">
        <f t="shared" si="43"/>
        <v>0</v>
      </c>
      <c r="E288" s="15">
        <f t="shared" si="43"/>
        <v>0</v>
      </c>
    </row>
    <row r="289" spans="1:5" ht="15.75" thickBot="1" x14ac:dyDescent="0.3">
      <c r="A289" s="26" t="s">
        <v>296</v>
      </c>
      <c r="B289" s="15"/>
      <c r="C289" s="14"/>
      <c r="D289" s="14"/>
      <c r="E289" s="14"/>
    </row>
    <row r="290" spans="1:5" ht="15.75" thickBot="1" x14ac:dyDescent="0.3">
      <c r="A290" s="26" t="s">
        <v>311</v>
      </c>
      <c r="B290" s="15"/>
      <c r="C290" s="14"/>
      <c r="D290" s="14"/>
      <c r="E290" s="14"/>
    </row>
    <row r="291" spans="1:5" ht="15.75" thickBot="1" x14ac:dyDescent="0.3">
      <c r="A291" s="26" t="s">
        <v>312</v>
      </c>
      <c r="B291" s="15"/>
      <c r="C291" s="14"/>
      <c r="D291" s="14"/>
      <c r="E291" s="14"/>
    </row>
    <row r="292" spans="1:5" ht="15.75" thickBot="1" x14ac:dyDescent="0.3">
      <c r="A292" s="26" t="s">
        <v>313</v>
      </c>
      <c r="B292" s="15"/>
      <c r="C292" s="14"/>
      <c r="D292" s="14"/>
      <c r="E292" s="14"/>
    </row>
    <row r="293" spans="1:5" ht="15.75" thickBot="1" x14ac:dyDescent="0.3">
      <c r="A293" s="102" t="s">
        <v>315</v>
      </c>
      <c r="B293" s="15">
        <f>B283+B288</f>
        <v>0</v>
      </c>
      <c r="C293" s="15">
        <f t="shared" ref="C293:E293" si="44">C283+C288</f>
        <v>0</v>
      </c>
      <c r="D293" s="15">
        <f t="shared" si="44"/>
        <v>0</v>
      </c>
      <c r="E293" s="15">
        <f t="shared" si="44"/>
        <v>0</v>
      </c>
    </row>
    <row r="294" spans="1:5" ht="15.75" thickBot="1" x14ac:dyDescent="0.3">
      <c r="A294" s="7" t="s">
        <v>74</v>
      </c>
      <c r="B294" s="105"/>
      <c r="C294" s="103" t="s">
        <v>306</v>
      </c>
      <c r="D294" s="106"/>
      <c r="E294" s="107"/>
    </row>
    <row r="295" spans="1:5" ht="17.25" customHeight="1" thickBot="1" x14ac:dyDescent="0.3">
      <c r="A295" s="5" t="s">
        <v>15</v>
      </c>
      <c r="B295" s="1411"/>
      <c r="C295" s="1412"/>
      <c r="D295" s="1412"/>
      <c r="E295" s="1413"/>
    </row>
    <row r="296" spans="1:5" ht="15.75" thickBot="1" x14ac:dyDescent="0.3">
      <c r="A296" s="5" t="s">
        <v>16</v>
      </c>
      <c r="B296" s="1406"/>
      <c r="C296" s="1407"/>
      <c r="D296" s="1407"/>
      <c r="E296" s="1408"/>
    </row>
    <row r="297" spans="1:5" ht="12.75" customHeight="1" x14ac:dyDescent="0.25">
      <c r="A297" s="1381"/>
      <c r="B297" s="8">
        <v>2019</v>
      </c>
      <c r="C297" s="8">
        <v>2020</v>
      </c>
      <c r="D297" s="8">
        <v>2021</v>
      </c>
      <c r="E297" s="8">
        <v>2022</v>
      </c>
    </row>
    <row r="298" spans="1:5" ht="9" customHeight="1" thickBot="1" x14ac:dyDescent="0.3">
      <c r="A298" s="1382"/>
      <c r="B298" s="9" t="s">
        <v>8</v>
      </c>
      <c r="C298" s="9" t="s">
        <v>9</v>
      </c>
      <c r="D298" s="9" t="s">
        <v>9</v>
      </c>
      <c r="E298" s="9" t="s">
        <v>9</v>
      </c>
    </row>
    <row r="299" spans="1:5" ht="15.75" thickBot="1" x14ac:dyDescent="0.3">
      <c r="A299" s="5" t="s">
        <v>17</v>
      </c>
      <c r="B299" s="5"/>
      <c r="C299" s="5"/>
      <c r="D299" s="5"/>
      <c r="E299" s="5"/>
    </row>
    <row r="300" spans="1:5" ht="15.75" thickBot="1" x14ac:dyDescent="0.3">
      <c r="A300" s="5" t="s">
        <v>18</v>
      </c>
      <c r="B300" s="10">
        <f>B318</f>
        <v>0</v>
      </c>
      <c r="C300" s="10">
        <f t="shared" ref="C300:E300" si="45">C318</f>
        <v>0</v>
      </c>
      <c r="D300" s="10">
        <f t="shared" si="45"/>
        <v>0</v>
      </c>
      <c r="E300" s="10">
        <f t="shared" si="45"/>
        <v>0</v>
      </c>
    </row>
    <row r="301" spans="1:5" ht="15.75" thickBot="1" x14ac:dyDescent="0.3">
      <c r="A301" s="5" t="s">
        <v>19</v>
      </c>
      <c r="B301" s="10" t="e">
        <f>B300/B299</f>
        <v>#DIV/0!</v>
      </c>
      <c r="C301" s="10" t="e">
        <f t="shared" ref="C301:E301" si="46">C300/C299</f>
        <v>#DIV/0!</v>
      </c>
      <c r="D301" s="10" t="e">
        <f t="shared" si="46"/>
        <v>#DIV/0!</v>
      </c>
      <c r="E301" s="10" t="e">
        <f t="shared" si="46"/>
        <v>#DIV/0!</v>
      </c>
    </row>
    <row r="302" spans="1:5" ht="15.75" thickBot="1" x14ac:dyDescent="0.3">
      <c r="A302" s="5" t="s">
        <v>20</v>
      </c>
      <c r="B302" s="407" t="s">
        <v>21</v>
      </c>
      <c r="C302" s="11" t="e">
        <f>C299/B299-1</f>
        <v>#DIV/0!</v>
      </c>
      <c r="D302" s="11" t="e">
        <f t="shared" ref="D302:E304" si="47">D299/C299-1</f>
        <v>#DIV/0!</v>
      </c>
      <c r="E302" s="11" t="e">
        <f t="shared" si="47"/>
        <v>#DIV/0!</v>
      </c>
    </row>
    <row r="303" spans="1:5" ht="15.75" thickBot="1" x14ac:dyDescent="0.3">
      <c r="A303" s="5" t="s">
        <v>22</v>
      </c>
      <c r="B303" s="407" t="s">
        <v>21</v>
      </c>
      <c r="C303" s="11" t="e">
        <f>C300/B300-1</f>
        <v>#DIV/0!</v>
      </c>
      <c r="D303" s="11" t="e">
        <f t="shared" si="47"/>
        <v>#DIV/0!</v>
      </c>
      <c r="E303" s="11" t="e">
        <f t="shared" si="47"/>
        <v>#DIV/0!</v>
      </c>
    </row>
    <row r="304" spans="1:5" ht="15.75" thickBot="1" x14ac:dyDescent="0.3">
      <c r="A304" s="5" t="s">
        <v>23</v>
      </c>
      <c r="B304" s="407" t="s">
        <v>21</v>
      </c>
      <c r="C304" s="11" t="e">
        <f>C301/B301-1</f>
        <v>#DIV/0!</v>
      </c>
      <c r="D304" s="11" t="e">
        <f t="shared" si="47"/>
        <v>#DIV/0!</v>
      </c>
      <c r="E304" s="11" t="e">
        <f t="shared" si="47"/>
        <v>#DIV/0!</v>
      </c>
    </row>
    <row r="305" spans="1:5" ht="15.75" customHeight="1" thickBot="1" x14ac:dyDescent="0.3">
      <c r="A305" s="1378" t="s">
        <v>426</v>
      </c>
      <c r="B305" s="1379"/>
      <c r="C305" s="1379"/>
      <c r="D305" s="1379"/>
      <c r="E305" s="1380"/>
    </row>
    <row r="306" spans="1:5" ht="12.75" customHeight="1" x14ac:dyDescent="0.25">
      <c r="A306" s="1381"/>
      <c r="B306" s="8">
        <v>2019</v>
      </c>
      <c r="C306" s="8">
        <v>2020</v>
      </c>
      <c r="D306" s="8">
        <v>2021</v>
      </c>
      <c r="E306" s="8">
        <v>2022</v>
      </c>
    </row>
    <row r="307" spans="1:5" ht="9" customHeight="1" thickBot="1" x14ac:dyDescent="0.3">
      <c r="A307" s="1382"/>
      <c r="B307" s="9" t="s">
        <v>8</v>
      </c>
      <c r="C307" s="9" t="s">
        <v>9</v>
      </c>
      <c r="D307" s="9" t="s">
        <v>9</v>
      </c>
      <c r="E307" s="9" t="s">
        <v>9</v>
      </c>
    </row>
    <row r="308" spans="1:5" ht="15.75" thickBot="1" x14ac:dyDescent="0.3">
      <c r="A308" s="13" t="s">
        <v>42</v>
      </c>
      <c r="B308" s="14">
        <f>B309+B310+B311+B312</f>
        <v>0</v>
      </c>
      <c r="C308" s="14">
        <f t="shared" ref="C308:E308" si="48">C309+C310+C311+C312</f>
        <v>0</v>
      </c>
      <c r="D308" s="14">
        <f t="shared" si="48"/>
        <v>0</v>
      </c>
      <c r="E308" s="14">
        <f t="shared" si="48"/>
        <v>0</v>
      </c>
    </row>
    <row r="309" spans="1:5" ht="15.75" thickBot="1" x14ac:dyDescent="0.3">
      <c r="A309" s="26" t="s">
        <v>296</v>
      </c>
      <c r="B309" s="14"/>
      <c r="C309" s="14"/>
      <c r="D309" s="14"/>
      <c r="E309" s="14"/>
    </row>
    <row r="310" spans="1:5" ht="15.75" thickBot="1" x14ac:dyDescent="0.3">
      <c r="A310" s="26" t="s">
        <v>311</v>
      </c>
      <c r="B310" s="14"/>
      <c r="C310" s="14"/>
      <c r="D310" s="14"/>
      <c r="E310" s="14"/>
    </row>
    <row r="311" spans="1:5" ht="15.75" thickBot="1" x14ac:dyDescent="0.3">
      <c r="A311" s="26" t="s">
        <v>312</v>
      </c>
      <c r="B311" s="14"/>
      <c r="C311" s="14"/>
      <c r="D311" s="14"/>
      <c r="E311" s="14"/>
    </row>
    <row r="312" spans="1:5" ht="15.75" thickBot="1" x14ac:dyDescent="0.3">
      <c r="A312" s="26" t="s">
        <v>313</v>
      </c>
      <c r="B312" s="14"/>
      <c r="C312" s="14"/>
      <c r="D312" s="14"/>
      <c r="E312" s="14"/>
    </row>
    <row r="313" spans="1:5" ht="15.75" thickBot="1" x14ac:dyDescent="0.3">
      <c r="A313" s="13" t="s">
        <v>43</v>
      </c>
      <c r="B313" s="15">
        <f>B314+B315+B316+B317</f>
        <v>0</v>
      </c>
      <c r="C313" s="15">
        <f t="shared" ref="C313:E313" si="49">C314+C315+C316+C317</f>
        <v>0</v>
      </c>
      <c r="D313" s="15">
        <f t="shared" si="49"/>
        <v>0</v>
      </c>
      <c r="E313" s="15">
        <f t="shared" si="49"/>
        <v>0</v>
      </c>
    </row>
    <row r="314" spans="1:5" ht="15.75" thickBot="1" x14ac:dyDescent="0.3">
      <c r="A314" s="26" t="s">
        <v>296</v>
      </c>
      <c r="B314" s="15"/>
      <c r="C314" s="14"/>
      <c r="D314" s="14"/>
      <c r="E314" s="14"/>
    </row>
    <row r="315" spans="1:5" ht="15.75" thickBot="1" x14ac:dyDescent="0.3">
      <c r="A315" s="26" t="s">
        <v>311</v>
      </c>
      <c r="B315" s="15"/>
      <c r="C315" s="14"/>
      <c r="D315" s="14"/>
      <c r="E315" s="14"/>
    </row>
    <row r="316" spans="1:5" ht="15.75" thickBot="1" x14ac:dyDescent="0.3">
      <c r="A316" s="26" t="s">
        <v>312</v>
      </c>
      <c r="B316" s="15"/>
      <c r="C316" s="14"/>
      <c r="D316" s="14"/>
      <c r="E316" s="14"/>
    </row>
    <row r="317" spans="1:5" ht="15.75" thickBot="1" x14ac:dyDescent="0.3">
      <c r="A317" s="26" t="s">
        <v>313</v>
      </c>
      <c r="B317" s="15"/>
      <c r="C317" s="14"/>
      <c r="D317" s="14"/>
      <c r="E317" s="14"/>
    </row>
    <row r="318" spans="1:5" ht="15.75" thickBot="1" x14ac:dyDescent="0.3">
      <c r="A318" s="16" t="s">
        <v>318</v>
      </c>
      <c r="B318" s="15">
        <f>B308+B313</f>
        <v>0</v>
      </c>
      <c r="C318" s="15">
        <f t="shared" ref="C318:E318" si="50">C308+C313</f>
        <v>0</v>
      </c>
      <c r="D318" s="15">
        <f t="shared" si="50"/>
        <v>0</v>
      </c>
      <c r="E318" s="15">
        <f t="shared" si="50"/>
        <v>0</v>
      </c>
    </row>
    <row r="319" spans="1:5" ht="25.5" customHeight="1" thickBot="1" x14ac:dyDescent="0.3">
      <c r="A319" s="108" t="s">
        <v>45</v>
      </c>
      <c r="B319" s="1427"/>
      <c r="C319" s="1429"/>
      <c r="D319" s="1429"/>
      <c r="E319" s="1430"/>
    </row>
    <row r="320" spans="1:5" ht="15.75" thickBot="1" x14ac:dyDescent="0.3">
      <c r="A320" s="7" t="s">
        <v>74</v>
      </c>
      <c r="B320" s="105"/>
      <c r="C320" s="103" t="s">
        <v>306</v>
      </c>
      <c r="D320" s="106"/>
      <c r="E320" s="107"/>
    </row>
    <row r="321" spans="1:5" ht="17.25" customHeight="1" thickBot="1" x14ac:dyDescent="0.3">
      <c r="A321" s="5" t="s">
        <v>15</v>
      </c>
      <c r="B321" s="1411"/>
      <c r="C321" s="1412"/>
      <c r="D321" s="1412"/>
      <c r="E321" s="1413"/>
    </row>
    <row r="322" spans="1:5" ht="15.75" thickBot="1" x14ac:dyDescent="0.3">
      <c r="A322" s="5" t="s">
        <v>16</v>
      </c>
      <c r="B322" s="1406"/>
      <c r="C322" s="1407"/>
      <c r="D322" s="1407"/>
      <c r="E322" s="1408"/>
    </row>
    <row r="323" spans="1:5" ht="12.75" customHeight="1" x14ac:dyDescent="0.25">
      <c r="A323" s="1381"/>
      <c r="B323" s="8">
        <v>2019</v>
      </c>
      <c r="C323" s="8">
        <v>2020</v>
      </c>
      <c r="D323" s="8">
        <v>2021</v>
      </c>
      <c r="E323" s="8">
        <v>2022</v>
      </c>
    </row>
    <row r="324" spans="1:5" ht="9" customHeight="1" thickBot="1" x14ac:dyDescent="0.3">
      <c r="A324" s="1382"/>
      <c r="B324" s="9" t="s">
        <v>8</v>
      </c>
      <c r="C324" s="9" t="s">
        <v>9</v>
      </c>
      <c r="D324" s="9" t="s">
        <v>9</v>
      </c>
      <c r="E324" s="9" t="s">
        <v>9</v>
      </c>
    </row>
    <row r="325" spans="1:5" ht="15.75" thickBot="1" x14ac:dyDescent="0.3">
      <c r="A325" s="5" t="s">
        <v>17</v>
      </c>
      <c r="B325" s="5"/>
      <c r="C325" s="5"/>
      <c r="D325" s="5"/>
      <c r="E325" s="5"/>
    </row>
    <row r="326" spans="1:5" ht="15.75" thickBot="1" x14ac:dyDescent="0.3">
      <c r="A326" s="5" t="s">
        <v>18</v>
      </c>
      <c r="B326" s="10">
        <f>B344</f>
        <v>0</v>
      </c>
      <c r="C326" s="10">
        <f t="shared" ref="C326:E326" si="51">C344</f>
        <v>0</v>
      </c>
      <c r="D326" s="10">
        <f t="shared" si="51"/>
        <v>0</v>
      </c>
      <c r="E326" s="10">
        <f t="shared" si="51"/>
        <v>0</v>
      </c>
    </row>
    <row r="327" spans="1:5" ht="15.75" thickBot="1" x14ac:dyDescent="0.3">
      <c r="A327" s="5" t="s">
        <v>19</v>
      </c>
      <c r="B327" s="10" t="e">
        <f>B326/B325</f>
        <v>#DIV/0!</v>
      </c>
      <c r="C327" s="10" t="e">
        <f t="shared" ref="C327:E327" si="52">C326/C325</f>
        <v>#DIV/0!</v>
      </c>
      <c r="D327" s="10" t="e">
        <f t="shared" si="52"/>
        <v>#DIV/0!</v>
      </c>
      <c r="E327" s="10" t="e">
        <f t="shared" si="52"/>
        <v>#DIV/0!</v>
      </c>
    </row>
    <row r="328" spans="1:5" ht="15.75" thickBot="1" x14ac:dyDescent="0.3">
      <c r="A328" s="5" t="s">
        <v>20</v>
      </c>
      <c r="B328" s="407" t="s">
        <v>21</v>
      </c>
      <c r="C328" s="11" t="e">
        <f>C325/B325-1</f>
        <v>#DIV/0!</v>
      </c>
      <c r="D328" s="11" t="e">
        <f t="shared" ref="D328:E330" si="53">D325/C325-1</f>
        <v>#DIV/0!</v>
      </c>
      <c r="E328" s="11" t="e">
        <f t="shared" si="53"/>
        <v>#DIV/0!</v>
      </c>
    </row>
    <row r="329" spans="1:5" ht="15.75" thickBot="1" x14ac:dyDescent="0.3">
      <c r="A329" s="5" t="s">
        <v>22</v>
      </c>
      <c r="B329" s="407" t="s">
        <v>21</v>
      </c>
      <c r="C329" s="11" t="e">
        <f>C326/B326-1</f>
        <v>#DIV/0!</v>
      </c>
      <c r="D329" s="11" t="e">
        <f t="shared" si="53"/>
        <v>#DIV/0!</v>
      </c>
      <c r="E329" s="11" t="e">
        <f t="shared" si="53"/>
        <v>#DIV/0!</v>
      </c>
    </row>
    <row r="330" spans="1:5" ht="15.75" thickBot="1" x14ac:dyDescent="0.3">
      <c r="A330" s="5" t="s">
        <v>23</v>
      </c>
      <c r="B330" s="407" t="s">
        <v>21</v>
      </c>
      <c r="C330" s="11" t="e">
        <f>C327/B327-1</f>
        <v>#DIV/0!</v>
      </c>
      <c r="D330" s="11" t="e">
        <f t="shared" si="53"/>
        <v>#DIV/0!</v>
      </c>
      <c r="E330" s="11" t="e">
        <f t="shared" si="53"/>
        <v>#DIV/0!</v>
      </c>
    </row>
    <row r="331" spans="1:5" ht="15.75" customHeight="1" thickBot="1" x14ac:dyDescent="0.3">
      <c r="A331" s="1378" t="s">
        <v>166</v>
      </c>
      <c r="B331" s="1379"/>
      <c r="C331" s="1379"/>
      <c r="D331" s="1379"/>
      <c r="E331" s="1380"/>
    </row>
    <row r="332" spans="1:5" ht="12.75" customHeight="1" x14ac:dyDescent="0.25">
      <c r="A332" s="1381"/>
      <c r="B332" s="8">
        <v>2019</v>
      </c>
      <c r="C332" s="8">
        <v>2020</v>
      </c>
      <c r="D332" s="8">
        <v>2021</v>
      </c>
      <c r="E332" s="8">
        <v>2022</v>
      </c>
    </row>
    <row r="333" spans="1:5" ht="9" customHeight="1" thickBot="1" x14ac:dyDescent="0.3">
      <c r="A333" s="1382"/>
      <c r="B333" s="9" t="s">
        <v>8</v>
      </c>
      <c r="C333" s="9" t="s">
        <v>9</v>
      </c>
      <c r="D333" s="9" t="s">
        <v>9</v>
      </c>
      <c r="E333" s="9" t="s">
        <v>9</v>
      </c>
    </row>
    <row r="334" spans="1:5" ht="15.75" thickBot="1" x14ac:dyDescent="0.3">
      <c r="A334" s="13" t="s">
        <v>42</v>
      </c>
      <c r="B334" s="14">
        <f>B335+B336+B337+B338</f>
        <v>0</v>
      </c>
      <c r="C334" s="14">
        <f t="shared" ref="C334:E334" si="54">C335+C336+C337+C338</f>
        <v>0</v>
      </c>
      <c r="D334" s="14">
        <f t="shared" si="54"/>
        <v>0</v>
      </c>
      <c r="E334" s="14">
        <f t="shared" si="54"/>
        <v>0</v>
      </c>
    </row>
    <row r="335" spans="1:5" ht="15.75" thickBot="1" x14ac:dyDescent="0.3">
      <c r="A335" s="26" t="s">
        <v>296</v>
      </c>
      <c r="B335" s="14"/>
      <c r="C335" s="14"/>
      <c r="D335" s="14"/>
      <c r="E335" s="14"/>
    </row>
    <row r="336" spans="1:5" ht="15.75" thickBot="1" x14ac:dyDescent="0.3">
      <c r="A336" s="26" t="s">
        <v>311</v>
      </c>
      <c r="B336" s="14"/>
      <c r="C336" s="14"/>
      <c r="D336" s="14"/>
      <c r="E336" s="14"/>
    </row>
    <row r="337" spans="1:5" ht="15.75" thickBot="1" x14ac:dyDescent="0.3">
      <c r="A337" s="26" t="s">
        <v>312</v>
      </c>
      <c r="B337" s="14"/>
      <c r="C337" s="14"/>
      <c r="D337" s="14"/>
      <c r="E337" s="14"/>
    </row>
    <row r="338" spans="1:5" ht="15.75" thickBot="1" x14ac:dyDescent="0.3">
      <c r="A338" s="26" t="s">
        <v>313</v>
      </c>
      <c r="B338" s="14"/>
      <c r="C338" s="14"/>
      <c r="D338" s="14"/>
      <c r="E338" s="14"/>
    </row>
    <row r="339" spans="1:5" ht="15.75" thickBot="1" x14ac:dyDescent="0.3">
      <c r="A339" s="13" t="s">
        <v>43</v>
      </c>
      <c r="B339" s="15">
        <f>B340+B341+B342+B343</f>
        <v>0</v>
      </c>
      <c r="C339" s="15">
        <f t="shared" ref="C339:E339" si="55">C340+C341+C342+C343</f>
        <v>0</v>
      </c>
      <c r="D339" s="15">
        <f t="shared" si="55"/>
        <v>0</v>
      </c>
      <c r="E339" s="15">
        <f t="shared" si="55"/>
        <v>0</v>
      </c>
    </row>
    <row r="340" spans="1:5" ht="15.75" thickBot="1" x14ac:dyDescent="0.3">
      <c r="A340" s="26" t="s">
        <v>296</v>
      </c>
      <c r="B340" s="15"/>
      <c r="C340" s="15"/>
      <c r="D340" s="15"/>
      <c r="E340" s="15"/>
    </row>
    <row r="341" spans="1:5" ht="15.75" thickBot="1" x14ac:dyDescent="0.3">
      <c r="A341" s="26" t="s">
        <v>311</v>
      </c>
      <c r="B341" s="15"/>
      <c r="C341" s="15"/>
      <c r="D341" s="15"/>
      <c r="E341" s="15"/>
    </row>
    <row r="342" spans="1:5" ht="15.75" thickBot="1" x14ac:dyDescent="0.3">
      <c r="A342" s="26" t="s">
        <v>312</v>
      </c>
      <c r="B342" s="15"/>
      <c r="C342" s="15"/>
      <c r="D342" s="15"/>
      <c r="E342" s="15"/>
    </row>
    <row r="343" spans="1:5" ht="15.75" thickBot="1" x14ac:dyDescent="0.3">
      <c r="A343" s="26" t="s">
        <v>313</v>
      </c>
      <c r="B343" s="15"/>
      <c r="C343" s="15"/>
      <c r="D343" s="15"/>
      <c r="E343" s="15"/>
    </row>
    <row r="344" spans="1:5" ht="15.75" thickBot="1" x14ac:dyDescent="0.3">
      <c r="A344" s="16" t="s">
        <v>53</v>
      </c>
      <c r="B344" s="15">
        <f>B334+B339</f>
        <v>0</v>
      </c>
      <c r="C344" s="15">
        <f t="shared" ref="C344:E344" si="56">C334+C339</f>
        <v>0</v>
      </c>
      <c r="D344" s="15">
        <f t="shared" si="56"/>
        <v>0</v>
      </c>
      <c r="E344" s="15">
        <f t="shared" si="56"/>
        <v>0</v>
      </c>
    </row>
    <row r="345" spans="1:5" ht="15.75" thickBot="1" x14ac:dyDescent="0.3">
      <c r="A345" s="20"/>
      <c r="B345" s="21"/>
      <c r="C345" s="21"/>
      <c r="D345" s="21"/>
      <c r="E345" s="21"/>
    </row>
    <row r="346" spans="1:5" ht="27" customHeight="1" thickBot="1" x14ac:dyDescent="0.3">
      <c r="A346" s="6" t="s">
        <v>57</v>
      </c>
      <c r="B346" s="22">
        <f>+B221+B144+B66+B29+B170+B103+B326+B300+B275+B250+B195</f>
        <v>84700</v>
      </c>
      <c r="C346" s="22">
        <f>+C221+C144+C66+C29+C170+C103+C326+C300+C275+C250+C195</f>
        <v>71200</v>
      </c>
      <c r="D346" s="22">
        <f>+D221+D144+D66+D29+D170+D103+D326+D300+D275+D250+D195</f>
        <v>71500</v>
      </c>
      <c r="E346" s="22">
        <f>+E221+E144+E66+E29+E170+E103+E326+E300+E275+E250+E195</f>
        <v>72000</v>
      </c>
    </row>
    <row r="347" spans="1:5" ht="24.75" thickBot="1" x14ac:dyDescent="0.3">
      <c r="A347" s="6" t="s">
        <v>58</v>
      </c>
      <c r="B347" s="22">
        <f>+B239+B213+B132+B95+B58+B344+B318+B293+B268+B188+B162</f>
        <v>84700</v>
      </c>
      <c r="C347" s="22">
        <f>+C239+C213+C132+C95+C58+C344+C318+C293+C268+C188+C162</f>
        <v>71200</v>
      </c>
      <c r="D347" s="22">
        <f>+D239+D213+D132+D95+D58+D344+D318+D293+D268+D188+D162</f>
        <v>71500</v>
      </c>
      <c r="E347" s="22">
        <f>+E239+E213+E132+E95+E58+E344+E318+E293+E268+E188+E162</f>
        <v>72000</v>
      </c>
    </row>
    <row r="348" spans="1:5" ht="15.75" thickBot="1" x14ac:dyDescent="0.3">
      <c r="A348" s="13" t="s">
        <v>24</v>
      </c>
      <c r="B348" s="36">
        <f>B349+B350</f>
        <v>44000</v>
      </c>
      <c r="C348" s="36">
        <f t="shared" ref="C348:E348" si="57">C349+C350</f>
        <v>44000</v>
      </c>
      <c r="D348" s="36">
        <f t="shared" si="57"/>
        <v>44000</v>
      </c>
      <c r="E348" s="36">
        <f t="shared" si="57"/>
        <v>44000</v>
      </c>
    </row>
    <row r="349" spans="1:5" ht="15.75" thickBot="1" x14ac:dyDescent="0.3">
      <c r="A349" s="26" t="s">
        <v>296</v>
      </c>
      <c r="B349" s="15">
        <f t="shared" ref="B349:E350" si="58">B38+B75+B112</f>
        <v>44000</v>
      </c>
      <c r="C349" s="15">
        <f t="shared" si="58"/>
        <v>44000</v>
      </c>
      <c r="D349" s="15">
        <f t="shared" si="58"/>
        <v>44000</v>
      </c>
      <c r="E349" s="15">
        <f t="shared" si="58"/>
        <v>44000</v>
      </c>
    </row>
    <row r="350" spans="1:5" ht="15.75" thickBot="1" x14ac:dyDescent="0.3">
      <c r="A350" s="26" t="s">
        <v>319</v>
      </c>
      <c r="B350" s="15">
        <f t="shared" si="58"/>
        <v>0</v>
      </c>
      <c r="C350" s="15">
        <f t="shared" si="58"/>
        <v>0</v>
      </c>
      <c r="D350" s="15">
        <f t="shared" si="58"/>
        <v>0</v>
      </c>
      <c r="E350" s="15">
        <f t="shared" si="58"/>
        <v>0</v>
      </c>
    </row>
    <row r="351" spans="1:5" ht="24.75" thickBot="1" x14ac:dyDescent="0.3">
      <c r="A351" s="13" t="s">
        <v>25</v>
      </c>
      <c r="B351" s="36">
        <f>B352+B353</f>
        <v>6600</v>
      </c>
      <c r="C351" s="36">
        <f t="shared" ref="C351:E351" si="59">C352+C353</f>
        <v>6600</v>
      </c>
      <c r="D351" s="36">
        <f t="shared" si="59"/>
        <v>6600</v>
      </c>
      <c r="E351" s="36">
        <f t="shared" si="59"/>
        <v>6600</v>
      </c>
    </row>
    <row r="352" spans="1:5" ht="15.75" thickBot="1" x14ac:dyDescent="0.3">
      <c r="A352" s="26" t="s">
        <v>296</v>
      </c>
      <c r="B352" s="14">
        <f>B41+B78+B115</f>
        <v>6600</v>
      </c>
      <c r="C352" s="14">
        <f>C41+C78+C115</f>
        <v>6600</v>
      </c>
      <c r="D352" s="14">
        <f>D41+D78+D115</f>
        <v>6600</v>
      </c>
      <c r="E352" s="14">
        <f>E41+E78+E115</f>
        <v>6600</v>
      </c>
    </row>
    <row r="353" spans="1:5" ht="15.75" thickBot="1" x14ac:dyDescent="0.3">
      <c r="A353" s="26" t="s">
        <v>319</v>
      </c>
      <c r="B353" s="15">
        <f>B42+B79+B113</f>
        <v>0</v>
      </c>
      <c r="C353" s="15">
        <f>C42+C79+C113</f>
        <v>0</v>
      </c>
      <c r="D353" s="15">
        <f>D42+D79+D113</f>
        <v>0</v>
      </c>
      <c r="E353" s="15">
        <f>E42+E79+E113</f>
        <v>0</v>
      </c>
    </row>
    <row r="354" spans="1:5" ht="15.75" thickBot="1" x14ac:dyDescent="0.3">
      <c r="A354" s="13" t="s">
        <v>26</v>
      </c>
      <c r="B354" s="36">
        <f>B355+B356</f>
        <v>17760</v>
      </c>
      <c r="C354" s="36">
        <f t="shared" ref="C354:E354" si="60">C355+C356</f>
        <v>19260</v>
      </c>
      <c r="D354" s="36">
        <f t="shared" si="60"/>
        <v>19560</v>
      </c>
      <c r="E354" s="36">
        <f t="shared" si="60"/>
        <v>20060</v>
      </c>
    </row>
    <row r="355" spans="1:5" ht="15.75" thickBot="1" x14ac:dyDescent="0.3">
      <c r="A355" s="26" t="s">
        <v>296</v>
      </c>
      <c r="B355" s="15">
        <f t="shared" ref="B355:E356" si="61">B44+B81+B118</f>
        <v>17760</v>
      </c>
      <c r="C355" s="15">
        <f t="shared" si="61"/>
        <v>19260</v>
      </c>
      <c r="D355" s="15">
        <f t="shared" si="61"/>
        <v>19560</v>
      </c>
      <c r="E355" s="15">
        <f t="shared" si="61"/>
        <v>20060</v>
      </c>
    </row>
    <row r="356" spans="1:5" ht="15.75" thickBot="1" x14ac:dyDescent="0.3">
      <c r="A356" s="26" t="s">
        <v>319</v>
      </c>
      <c r="B356" s="15">
        <f t="shared" si="61"/>
        <v>0</v>
      </c>
      <c r="C356" s="15">
        <f t="shared" si="61"/>
        <v>0</v>
      </c>
      <c r="D356" s="15">
        <f t="shared" si="61"/>
        <v>0</v>
      </c>
      <c r="E356" s="15">
        <f t="shared" si="61"/>
        <v>0</v>
      </c>
    </row>
    <row r="357" spans="1:5" ht="15.75" thickBot="1" x14ac:dyDescent="0.3">
      <c r="A357" s="13" t="s">
        <v>27</v>
      </c>
      <c r="B357" s="36">
        <f>B358+B359</f>
        <v>0</v>
      </c>
      <c r="C357" s="36">
        <f t="shared" ref="C357:E357" si="62">C358+C359</f>
        <v>0</v>
      </c>
      <c r="D357" s="36">
        <f t="shared" si="62"/>
        <v>0</v>
      </c>
      <c r="E357" s="36">
        <f t="shared" si="62"/>
        <v>0</v>
      </c>
    </row>
    <row r="358" spans="1:5" ht="15.75" thickBot="1" x14ac:dyDescent="0.3">
      <c r="A358" s="26" t="s">
        <v>296</v>
      </c>
      <c r="B358" s="14">
        <f t="shared" ref="B358:E359" si="63">B47+B84+B121</f>
        <v>0</v>
      </c>
      <c r="C358" s="14">
        <f t="shared" si="63"/>
        <v>0</v>
      </c>
      <c r="D358" s="14">
        <f t="shared" si="63"/>
        <v>0</v>
      </c>
      <c r="E358" s="14">
        <f t="shared" si="63"/>
        <v>0</v>
      </c>
    </row>
    <row r="359" spans="1:5" ht="15.75" thickBot="1" x14ac:dyDescent="0.3">
      <c r="A359" s="26" t="s">
        <v>319</v>
      </c>
      <c r="B359" s="15">
        <f t="shared" si="63"/>
        <v>0</v>
      </c>
      <c r="C359" s="15">
        <f t="shared" si="63"/>
        <v>0</v>
      </c>
      <c r="D359" s="15">
        <f t="shared" si="63"/>
        <v>0</v>
      </c>
      <c r="E359" s="15">
        <f t="shared" si="63"/>
        <v>0</v>
      </c>
    </row>
    <row r="360" spans="1:5" ht="15.75" thickBot="1" x14ac:dyDescent="0.3">
      <c r="A360" s="13" t="s">
        <v>28</v>
      </c>
      <c r="B360" s="36">
        <f>B361+B362</f>
        <v>0</v>
      </c>
      <c r="C360" s="36">
        <f t="shared" ref="C360:E360" si="64">C361+C362</f>
        <v>0</v>
      </c>
      <c r="D360" s="36">
        <f t="shared" si="64"/>
        <v>0</v>
      </c>
      <c r="E360" s="36">
        <f t="shared" si="64"/>
        <v>0</v>
      </c>
    </row>
    <row r="361" spans="1:5" ht="15.75" thickBot="1" x14ac:dyDescent="0.3">
      <c r="A361" s="26" t="s">
        <v>296</v>
      </c>
      <c r="B361" s="14">
        <f t="shared" ref="B361:E362" si="65">B50+B87+B124</f>
        <v>0</v>
      </c>
      <c r="C361" s="14">
        <f t="shared" si="65"/>
        <v>0</v>
      </c>
      <c r="D361" s="14">
        <f t="shared" si="65"/>
        <v>0</v>
      </c>
      <c r="E361" s="14">
        <f t="shared" si="65"/>
        <v>0</v>
      </c>
    </row>
    <row r="362" spans="1:5" ht="15.75" thickBot="1" x14ac:dyDescent="0.3">
      <c r="A362" s="26" t="s">
        <v>319</v>
      </c>
      <c r="B362" s="15">
        <f t="shared" si="65"/>
        <v>0</v>
      </c>
      <c r="C362" s="15">
        <f t="shared" si="65"/>
        <v>0</v>
      </c>
      <c r="D362" s="15">
        <f t="shared" si="65"/>
        <v>0</v>
      </c>
      <c r="E362" s="15">
        <f t="shared" si="65"/>
        <v>0</v>
      </c>
    </row>
    <row r="363" spans="1:5" ht="15.75" thickBot="1" x14ac:dyDescent="0.3">
      <c r="A363" s="13" t="s">
        <v>29</v>
      </c>
      <c r="B363" s="36">
        <f>B364+B365</f>
        <v>100</v>
      </c>
      <c r="C363" s="36">
        <f>C364+C365</f>
        <v>100</v>
      </c>
      <c r="D363" s="36">
        <f t="shared" ref="D363:E363" si="66">D364+D365</f>
        <v>100</v>
      </c>
      <c r="E363" s="36">
        <f t="shared" si="66"/>
        <v>100</v>
      </c>
    </row>
    <row r="364" spans="1:5" ht="15.75" thickBot="1" x14ac:dyDescent="0.3">
      <c r="A364" s="26" t="s">
        <v>296</v>
      </c>
      <c r="B364" s="14">
        <f t="shared" ref="B364:E365" si="67">B53+B90+B127</f>
        <v>100</v>
      </c>
      <c r="C364" s="14">
        <f t="shared" si="67"/>
        <v>100</v>
      </c>
      <c r="D364" s="14">
        <f t="shared" si="67"/>
        <v>100</v>
      </c>
      <c r="E364" s="14">
        <f t="shared" si="67"/>
        <v>100</v>
      </c>
    </row>
    <row r="365" spans="1:5" ht="15.75" thickBot="1" x14ac:dyDescent="0.3">
      <c r="A365" s="26" t="s">
        <v>319</v>
      </c>
      <c r="B365" s="15">
        <f t="shared" si="67"/>
        <v>0</v>
      </c>
      <c r="C365" s="15">
        <f t="shared" si="67"/>
        <v>0</v>
      </c>
      <c r="D365" s="15">
        <f t="shared" si="67"/>
        <v>0</v>
      </c>
      <c r="E365" s="15">
        <f t="shared" si="67"/>
        <v>0</v>
      </c>
    </row>
    <row r="366" spans="1:5" ht="24.75" thickBot="1" x14ac:dyDescent="0.3">
      <c r="A366" s="13" t="s">
        <v>30</v>
      </c>
      <c r="B366" s="36">
        <f>B92+B55</f>
        <v>240</v>
      </c>
      <c r="C366" s="36">
        <f>C92+C55</f>
        <v>240</v>
      </c>
      <c r="D366" s="36">
        <f>D92+D55</f>
        <v>240</v>
      </c>
      <c r="E366" s="36">
        <f>E92+E55</f>
        <v>240</v>
      </c>
    </row>
    <row r="367" spans="1:5" ht="15.75" thickBot="1" x14ac:dyDescent="0.3">
      <c r="A367" s="26" t="s">
        <v>296</v>
      </c>
      <c r="B367" s="14">
        <f t="shared" ref="B367:E368" si="68">B56+B93+B130</f>
        <v>240</v>
      </c>
      <c r="C367" s="14">
        <f t="shared" si="68"/>
        <v>240</v>
      </c>
      <c r="D367" s="14">
        <f t="shared" si="68"/>
        <v>240</v>
      </c>
      <c r="E367" s="14">
        <f t="shared" si="68"/>
        <v>240</v>
      </c>
    </row>
    <row r="368" spans="1:5" ht="15.75" thickBot="1" x14ac:dyDescent="0.3">
      <c r="A368" s="26" t="s">
        <v>319</v>
      </c>
      <c r="B368" s="15">
        <f t="shared" si="68"/>
        <v>0</v>
      </c>
      <c r="C368" s="15">
        <f t="shared" si="68"/>
        <v>0</v>
      </c>
      <c r="D368" s="15">
        <f t="shared" si="68"/>
        <v>0</v>
      </c>
      <c r="E368" s="15">
        <f t="shared" si="68"/>
        <v>0</v>
      </c>
    </row>
    <row r="369" spans="1:5" ht="15.75" thickBot="1" x14ac:dyDescent="0.3">
      <c r="A369" s="13" t="s">
        <v>59</v>
      </c>
      <c r="B369" s="36">
        <f>B370+B371+B372+B373</f>
        <v>0</v>
      </c>
      <c r="C369" s="36">
        <f t="shared" ref="C369:E369" si="69">C370+C371+C372+C373</f>
        <v>0</v>
      </c>
      <c r="D369" s="36">
        <f t="shared" si="69"/>
        <v>0</v>
      </c>
      <c r="E369" s="36">
        <f t="shared" si="69"/>
        <v>0</v>
      </c>
    </row>
    <row r="370" spans="1:5" ht="15.75" thickBot="1" x14ac:dyDescent="0.3">
      <c r="A370" s="26" t="s">
        <v>296</v>
      </c>
      <c r="B370" s="14">
        <f t="shared" ref="B370:E373" si="70">B153+B179+B204+B230+B259+B284+B309+B335</f>
        <v>0</v>
      </c>
      <c r="C370" s="14">
        <f t="shared" si="70"/>
        <v>0</v>
      </c>
      <c r="D370" s="14">
        <f t="shared" si="70"/>
        <v>0</v>
      </c>
      <c r="E370" s="14">
        <f t="shared" si="70"/>
        <v>0</v>
      </c>
    </row>
    <row r="371" spans="1:5" ht="15.75" thickBot="1" x14ac:dyDescent="0.3">
      <c r="A371" s="26" t="s">
        <v>320</v>
      </c>
      <c r="B371" s="14">
        <f t="shared" si="70"/>
        <v>0</v>
      </c>
      <c r="C371" s="14">
        <f t="shared" si="70"/>
        <v>0</v>
      </c>
      <c r="D371" s="14">
        <f t="shared" si="70"/>
        <v>0</v>
      </c>
      <c r="E371" s="14">
        <f t="shared" si="70"/>
        <v>0</v>
      </c>
    </row>
    <row r="372" spans="1:5" ht="15.75" thickBot="1" x14ac:dyDescent="0.3">
      <c r="A372" s="26" t="s">
        <v>312</v>
      </c>
      <c r="B372" s="14">
        <f t="shared" si="70"/>
        <v>0</v>
      </c>
      <c r="C372" s="14">
        <f t="shared" si="70"/>
        <v>0</v>
      </c>
      <c r="D372" s="14">
        <f t="shared" si="70"/>
        <v>0</v>
      </c>
      <c r="E372" s="14">
        <f t="shared" si="70"/>
        <v>0</v>
      </c>
    </row>
    <row r="373" spans="1:5" ht="15.75" thickBot="1" x14ac:dyDescent="0.3">
      <c r="A373" s="26" t="s">
        <v>313</v>
      </c>
      <c r="B373" s="14">
        <f t="shared" si="70"/>
        <v>0</v>
      </c>
      <c r="C373" s="14">
        <f t="shared" si="70"/>
        <v>0</v>
      </c>
      <c r="D373" s="14">
        <f t="shared" si="70"/>
        <v>0</v>
      </c>
      <c r="E373" s="14">
        <f t="shared" si="70"/>
        <v>0</v>
      </c>
    </row>
    <row r="374" spans="1:5" ht="15.75" thickBot="1" x14ac:dyDescent="0.3">
      <c r="A374" s="13" t="s">
        <v>60</v>
      </c>
      <c r="B374" s="36">
        <f>B375+B376+B377+B378</f>
        <v>16000</v>
      </c>
      <c r="C374" s="36">
        <f t="shared" ref="C374:E374" si="71">C375+C376+C377+C378</f>
        <v>1000</v>
      </c>
      <c r="D374" s="36">
        <f t="shared" si="71"/>
        <v>1000</v>
      </c>
      <c r="E374" s="36">
        <f t="shared" si="71"/>
        <v>1000</v>
      </c>
    </row>
    <row r="375" spans="1:5" ht="15.75" thickBot="1" x14ac:dyDescent="0.3">
      <c r="A375" s="26" t="s">
        <v>296</v>
      </c>
      <c r="B375" s="14">
        <f t="shared" ref="B375:E378" si="72">B158+B184+B209+B235+B264+B289+B314+B340</f>
        <v>16000</v>
      </c>
      <c r="C375" s="14">
        <f t="shared" si="72"/>
        <v>1000</v>
      </c>
      <c r="D375" s="14">
        <f t="shared" si="72"/>
        <v>1000</v>
      </c>
      <c r="E375" s="14">
        <f t="shared" si="72"/>
        <v>1000</v>
      </c>
    </row>
    <row r="376" spans="1:5" ht="15.75" thickBot="1" x14ac:dyDescent="0.3">
      <c r="A376" s="26" t="s">
        <v>320</v>
      </c>
      <c r="B376" s="14">
        <f t="shared" si="72"/>
        <v>0</v>
      </c>
      <c r="C376" s="14">
        <f t="shared" si="72"/>
        <v>0</v>
      </c>
      <c r="D376" s="14">
        <f t="shared" si="72"/>
        <v>0</v>
      </c>
      <c r="E376" s="14">
        <f t="shared" si="72"/>
        <v>0</v>
      </c>
    </row>
    <row r="377" spans="1:5" ht="15.75" thickBot="1" x14ac:dyDescent="0.3">
      <c r="A377" s="26" t="s">
        <v>312</v>
      </c>
      <c r="B377" s="14">
        <f t="shared" si="72"/>
        <v>0</v>
      </c>
      <c r="C377" s="14">
        <f t="shared" si="72"/>
        <v>0</v>
      </c>
      <c r="D377" s="14">
        <f t="shared" si="72"/>
        <v>0</v>
      </c>
      <c r="E377" s="14">
        <f t="shared" si="72"/>
        <v>0</v>
      </c>
    </row>
    <row r="378" spans="1:5" ht="15.75" thickBot="1" x14ac:dyDescent="0.3">
      <c r="A378" s="26" t="s">
        <v>313</v>
      </c>
      <c r="B378" s="14">
        <f t="shared" si="72"/>
        <v>0</v>
      </c>
      <c r="C378" s="14">
        <f t="shared" si="72"/>
        <v>0</v>
      </c>
      <c r="D378" s="14">
        <f t="shared" si="72"/>
        <v>0</v>
      </c>
      <c r="E378" s="14">
        <f t="shared" si="72"/>
        <v>0</v>
      </c>
    </row>
    <row r="379" spans="1:5" ht="15.75" thickBot="1" x14ac:dyDescent="0.3">
      <c r="A379" s="17" t="s">
        <v>32</v>
      </c>
      <c r="B379" s="18">
        <f>IF(B347-B346=0,0,"Error")</f>
        <v>0</v>
      </c>
      <c r="C379" s="18">
        <f>IF(C347-C346=0,0,"Error")</f>
        <v>0</v>
      </c>
      <c r="D379" s="18">
        <f>IF(D347-D346=0,0,"Error")</f>
        <v>0</v>
      </c>
      <c r="E379" s="18">
        <f>IF(E347-E346=0,0,"Error")</f>
        <v>0</v>
      </c>
    </row>
  </sheetData>
  <mergeCells count="86">
    <mergeCell ref="A1:E1"/>
    <mergeCell ref="A332:A333"/>
    <mergeCell ref="A2:E2"/>
    <mergeCell ref="A306:A307"/>
    <mergeCell ref="B319:E319"/>
    <mergeCell ref="B321:E321"/>
    <mergeCell ref="B322:E322"/>
    <mergeCell ref="A323:A324"/>
    <mergeCell ref="A331:E331"/>
    <mergeCell ref="A280:E280"/>
    <mergeCell ref="A281:A282"/>
    <mergeCell ref="B295:E295"/>
    <mergeCell ref="B296:E296"/>
    <mergeCell ref="A297:A298"/>
    <mergeCell ref="A305:E305"/>
    <mergeCell ref="A255:E255"/>
    <mergeCell ref="A256:A257"/>
    <mergeCell ref="D269:E269"/>
    <mergeCell ref="B270:E270"/>
    <mergeCell ref="B271:E271"/>
    <mergeCell ref="A272:A273"/>
    <mergeCell ref="D243:E243"/>
    <mergeCell ref="B244:E244"/>
    <mergeCell ref="B245:E245"/>
    <mergeCell ref="B246:E246"/>
    <mergeCell ref="A247:A248"/>
    <mergeCell ref="B242:E242"/>
    <mergeCell ref="A192:A193"/>
    <mergeCell ref="A200:E200"/>
    <mergeCell ref="A201:A202"/>
    <mergeCell ref="B214:E214"/>
    <mergeCell ref="B216:E216"/>
    <mergeCell ref="B217:E217"/>
    <mergeCell ref="A218:A219"/>
    <mergeCell ref="A226:E226"/>
    <mergeCell ref="A227:A228"/>
    <mergeCell ref="A240:E240"/>
    <mergeCell ref="A241:E241"/>
    <mergeCell ref="B191:E191"/>
    <mergeCell ref="B140:E140"/>
    <mergeCell ref="A141:A142"/>
    <mergeCell ref="A149:E149"/>
    <mergeCell ref="A150:A151"/>
    <mergeCell ref="D163:E163"/>
    <mergeCell ref="B164:E164"/>
    <mergeCell ref="B166:E166"/>
    <mergeCell ref="A167:A168"/>
    <mergeCell ref="A175:E175"/>
    <mergeCell ref="A176:A177"/>
    <mergeCell ref="B190:E190"/>
    <mergeCell ref="B138:E138"/>
    <mergeCell ref="B139:E139"/>
    <mergeCell ref="A72:A73"/>
    <mergeCell ref="B97:E97"/>
    <mergeCell ref="B98:E98"/>
    <mergeCell ref="B99:E99"/>
    <mergeCell ref="A100:A101"/>
    <mergeCell ref="A108:E108"/>
    <mergeCell ref="A109:A110"/>
    <mergeCell ref="A134:E134"/>
    <mergeCell ref="A135:E135"/>
    <mergeCell ref="B136:E136"/>
    <mergeCell ref="D137:E137"/>
    <mergeCell ref="A71:E71"/>
    <mergeCell ref="A22:E22"/>
    <mergeCell ref="B23:E23"/>
    <mergeCell ref="B24:E24"/>
    <mergeCell ref="B25:E25"/>
    <mergeCell ref="A26:A27"/>
    <mergeCell ref="A34:E34"/>
    <mergeCell ref="A35:A36"/>
    <mergeCell ref="B60:E60"/>
    <mergeCell ref="B61:E61"/>
    <mergeCell ref="B62:E62"/>
    <mergeCell ref="A63:A64"/>
    <mergeCell ref="A21:E21"/>
    <mergeCell ref="A3:E3"/>
    <mergeCell ref="B5:E5"/>
    <mergeCell ref="B6:E6"/>
    <mergeCell ref="B7:E7"/>
    <mergeCell ref="A8:E8"/>
    <mergeCell ref="A9:E11"/>
    <mergeCell ref="B12:E12"/>
    <mergeCell ref="A13:A14"/>
    <mergeCell ref="B16:E16"/>
    <mergeCell ref="A17:E17"/>
  </mergeCells>
  <pageMargins left="0.7" right="0.7" top="0.75" bottom="0.75" header="0.3" footer="0.3"/>
  <pageSetup scale="55" orientation="portrait" horizontalDpi="4294967294" verticalDpi="429496729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52"/>
  <sheetViews>
    <sheetView view="pageBreakPreview" zoomScale="60" zoomScaleNormal="170" workbookViewId="0">
      <selection activeCell="O13" sqref="O13"/>
    </sheetView>
  </sheetViews>
  <sheetFormatPr defaultRowHeight="15" x14ac:dyDescent="0.25"/>
  <cols>
    <col min="1" max="1" width="28.5703125" customWidth="1"/>
    <col min="2" max="5" width="11.7109375" customWidth="1"/>
    <col min="8" max="8" width="11" customWidth="1"/>
    <col min="9" max="9" width="11" bestFit="1" customWidth="1"/>
  </cols>
  <sheetData>
    <row r="1" spans="1:6" ht="15.75" x14ac:dyDescent="0.25">
      <c r="A1" s="2611" t="s">
        <v>1685</v>
      </c>
      <c r="B1" s="2611"/>
      <c r="C1" s="2611"/>
      <c r="D1" s="2611"/>
      <c r="E1" s="2611"/>
    </row>
    <row r="2" spans="1:6" ht="31.5" customHeight="1" x14ac:dyDescent="0.25">
      <c r="A2" s="1503" t="s">
        <v>864</v>
      </c>
      <c r="B2" s="1503"/>
      <c r="C2" s="1503"/>
      <c r="D2" s="1503"/>
      <c r="E2" s="1503"/>
      <c r="F2" s="1"/>
    </row>
    <row r="3" spans="1:6" ht="18" customHeight="1" x14ac:dyDescent="0.25">
      <c r="A3" s="1504" t="s">
        <v>863</v>
      </c>
      <c r="B3" s="1504"/>
      <c r="C3" s="1504"/>
      <c r="D3" s="1504"/>
      <c r="E3" s="1504"/>
      <c r="F3" s="87"/>
    </row>
    <row r="4" spans="1:6" ht="15.75" thickBot="1" x14ac:dyDescent="0.3"/>
    <row r="5" spans="1:6" ht="15.75" thickBot="1" x14ac:dyDescent="0.3">
      <c r="A5" s="2" t="s">
        <v>0</v>
      </c>
      <c r="B5" s="2534" t="s">
        <v>79</v>
      </c>
      <c r="C5" s="2534"/>
      <c r="D5" s="2534"/>
      <c r="E5" s="2534"/>
    </row>
    <row r="6" spans="1:6" ht="15.75" thickBot="1" x14ac:dyDescent="0.3">
      <c r="A6" s="2" t="s">
        <v>1</v>
      </c>
      <c r="B6" s="2535" t="s">
        <v>2</v>
      </c>
      <c r="C6" s="2536"/>
      <c r="D6" s="2536"/>
      <c r="E6" s="2537"/>
    </row>
    <row r="7" spans="1:6" ht="15.75" thickBot="1" x14ac:dyDescent="0.3">
      <c r="A7" s="2" t="s">
        <v>3</v>
      </c>
      <c r="B7" s="2538" t="s">
        <v>861</v>
      </c>
      <c r="C7" s="2539"/>
      <c r="D7" s="2539"/>
      <c r="E7" s="2540"/>
    </row>
    <row r="8" spans="1:6" ht="15.75" thickBot="1" x14ac:dyDescent="0.3">
      <c r="A8" s="1308" t="s">
        <v>5</v>
      </c>
      <c r="B8" s="1309"/>
      <c r="C8" s="1309"/>
      <c r="D8" s="1309"/>
      <c r="E8" s="1310"/>
    </row>
    <row r="9" spans="1:6" ht="15.75" thickBot="1" x14ac:dyDescent="0.3">
      <c r="A9" s="2541" t="s">
        <v>95</v>
      </c>
      <c r="B9" s="2542"/>
      <c r="C9" s="2542"/>
      <c r="D9" s="2542"/>
      <c r="E9" s="2543"/>
    </row>
    <row r="10" spans="1:6" ht="36.75" customHeight="1" thickBot="1" x14ac:dyDescent="0.3">
      <c r="A10" s="2541"/>
      <c r="B10" s="2542"/>
      <c r="C10" s="2542"/>
      <c r="D10" s="2542"/>
      <c r="E10" s="2543"/>
    </row>
    <row r="11" spans="1:6" ht="15.75" thickBot="1" x14ac:dyDescent="0.3">
      <c r="A11" s="2541"/>
      <c r="B11" s="2542"/>
      <c r="C11" s="2542"/>
      <c r="D11" s="2542"/>
      <c r="E11" s="2543"/>
    </row>
    <row r="12" spans="1:6" ht="62.25" customHeight="1" thickBot="1" x14ac:dyDescent="0.3">
      <c r="A12" s="3" t="s">
        <v>6</v>
      </c>
      <c r="B12" s="2541" t="s">
        <v>1367</v>
      </c>
      <c r="C12" s="2542"/>
      <c r="D12" s="2542"/>
      <c r="E12" s="2543"/>
    </row>
    <row r="13" spans="1:6" ht="23.25" customHeight="1" x14ac:dyDescent="0.25">
      <c r="A13" s="1381" t="s">
        <v>7</v>
      </c>
      <c r="B13" s="433">
        <v>2018</v>
      </c>
      <c r="C13" s="433">
        <v>2019</v>
      </c>
      <c r="D13" s="433">
        <v>2020</v>
      </c>
      <c r="E13" s="433">
        <v>2021</v>
      </c>
    </row>
    <row r="14" spans="1:6" ht="15.75" thickBot="1" x14ac:dyDescent="0.3">
      <c r="A14" s="1382"/>
      <c r="B14" s="423" t="s">
        <v>8</v>
      </c>
      <c r="C14" s="423" t="s">
        <v>9</v>
      </c>
      <c r="D14" s="423" t="s">
        <v>9</v>
      </c>
      <c r="E14" s="423" t="s">
        <v>9</v>
      </c>
    </row>
    <row r="15" spans="1:6" ht="24.75" thickBot="1" x14ac:dyDescent="0.3">
      <c r="A15" s="89" t="s">
        <v>692</v>
      </c>
      <c r="B15" s="4">
        <v>0.44</v>
      </c>
      <c r="C15" s="4">
        <v>0.46</v>
      </c>
      <c r="D15" s="4">
        <v>0.48</v>
      </c>
      <c r="E15" s="4">
        <v>0.49</v>
      </c>
    </row>
    <row r="16" spans="1:6" ht="24.75" customHeight="1" thickBot="1" x14ac:dyDescent="0.3">
      <c r="A16" s="6" t="s">
        <v>10</v>
      </c>
      <c r="B16" s="2544" t="s">
        <v>96</v>
      </c>
      <c r="C16" s="2545"/>
      <c r="D16" s="2545"/>
      <c r="E16" s="2546"/>
    </row>
    <row r="17" spans="1:11" ht="23.25" customHeight="1" thickBot="1" x14ac:dyDescent="0.3">
      <c r="A17" s="1411" t="s">
        <v>11</v>
      </c>
      <c r="B17" s="1412"/>
      <c r="C17" s="1412"/>
      <c r="D17" s="1412"/>
      <c r="E17" s="1413"/>
      <c r="H17" s="30"/>
      <c r="J17" s="30"/>
    </row>
    <row r="18" spans="1:11" ht="15.75" thickBot="1" x14ac:dyDescent="0.3">
      <c r="A18" s="91"/>
      <c r="B18" s="104"/>
      <c r="C18" s="90" t="s">
        <v>138</v>
      </c>
      <c r="D18" s="90" t="s">
        <v>138</v>
      </c>
      <c r="E18" s="90" t="s">
        <v>138</v>
      </c>
      <c r="G18" s="93"/>
    </row>
    <row r="19" spans="1:11" ht="24.75" thickBot="1" x14ac:dyDescent="0.3">
      <c r="A19" s="89" t="s">
        <v>693</v>
      </c>
      <c r="B19" s="99"/>
      <c r="C19" s="100">
        <v>0.15</v>
      </c>
      <c r="D19" s="100">
        <v>0.1</v>
      </c>
      <c r="E19" s="100">
        <v>0.05</v>
      </c>
    </row>
    <row r="20" spans="1:11" ht="15.75" thickBot="1" x14ac:dyDescent="0.3">
      <c r="A20" s="1414" t="s">
        <v>12</v>
      </c>
      <c r="B20" s="1415"/>
      <c r="C20" s="1415"/>
      <c r="D20" s="1415"/>
      <c r="E20" s="1416"/>
    </row>
    <row r="21" spans="1:11" ht="15.75" thickBot="1" x14ac:dyDescent="0.3">
      <c r="A21" s="1322" t="s">
        <v>13</v>
      </c>
      <c r="B21" s="1323"/>
      <c r="C21" s="1323"/>
      <c r="D21" s="1323"/>
      <c r="E21" s="1324"/>
    </row>
    <row r="22" spans="1:11" ht="18.75" customHeight="1" thickBot="1" x14ac:dyDescent="0.3">
      <c r="A22" s="7" t="s">
        <v>14</v>
      </c>
      <c r="B22" s="1417" t="s">
        <v>694</v>
      </c>
      <c r="C22" s="1418"/>
      <c r="D22" s="1418"/>
      <c r="E22" s="1419"/>
    </row>
    <row r="23" spans="1:11" ht="31.5" customHeight="1" thickBot="1" x14ac:dyDescent="0.3">
      <c r="A23" s="5" t="s">
        <v>15</v>
      </c>
      <c r="B23" s="2541" t="s">
        <v>695</v>
      </c>
      <c r="C23" s="2542"/>
      <c r="D23" s="2542"/>
      <c r="E23" s="2543"/>
    </row>
    <row r="24" spans="1:11" ht="15.75" thickBot="1" x14ac:dyDescent="0.3">
      <c r="A24" s="5" t="s">
        <v>16</v>
      </c>
      <c r="B24" s="1406"/>
      <c r="C24" s="1407"/>
      <c r="D24" s="1407"/>
      <c r="E24" s="1408"/>
      <c r="F24" s="72"/>
    </row>
    <row r="25" spans="1:11" ht="12.75" customHeight="1" x14ac:dyDescent="0.25">
      <c r="A25" s="1381"/>
      <c r="B25" s="8">
        <v>2019</v>
      </c>
      <c r="C25" s="8">
        <v>2020</v>
      </c>
      <c r="D25" s="8">
        <v>2021</v>
      </c>
      <c r="E25" s="8">
        <v>2022</v>
      </c>
    </row>
    <row r="26" spans="1:11" ht="9" customHeight="1" thickBot="1" x14ac:dyDescent="0.3">
      <c r="A26" s="1382"/>
      <c r="B26" s="9" t="s">
        <v>8</v>
      </c>
      <c r="C26" s="9" t="s">
        <v>9</v>
      </c>
      <c r="D26" s="9" t="s">
        <v>9</v>
      </c>
      <c r="E26" s="9" t="s">
        <v>9</v>
      </c>
    </row>
    <row r="27" spans="1:11" ht="15.75" thickBot="1" x14ac:dyDescent="0.3">
      <c r="A27" s="5" t="s">
        <v>17</v>
      </c>
      <c r="B27" s="79">
        <v>1200</v>
      </c>
      <c r="C27" s="79">
        <v>1380</v>
      </c>
      <c r="D27" s="79">
        <v>1518</v>
      </c>
      <c r="E27" s="79">
        <v>1594</v>
      </c>
    </row>
    <row r="28" spans="1:11" ht="15.75" thickBot="1" x14ac:dyDescent="0.3">
      <c r="A28" s="5" t="s">
        <v>18</v>
      </c>
      <c r="B28" s="79">
        <v>79100</v>
      </c>
      <c r="C28" s="79">
        <v>80000</v>
      </c>
      <c r="D28" s="79">
        <v>80500</v>
      </c>
      <c r="E28" s="79">
        <v>81000</v>
      </c>
    </row>
    <row r="29" spans="1:11" ht="15.75" thickBot="1" x14ac:dyDescent="0.3">
      <c r="A29" s="5" t="s">
        <v>19</v>
      </c>
      <c r="B29" s="10">
        <f>B28/B27</f>
        <v>65.916666666666671</v>
      </c>
      <c r="C29" s="10">
        <f>C28/C27</f>
        <v>57.971014492753625</v>
      </c>
      <c r="D29" s="10">
        <f>D28/D27</f>
        <v>53.030303030303031</v>
      </c>
      <c r="E29" s="10">
        <f>E28/E27</f>
        <v>50.815558343789206</v>
      </c>
    </row>
    <row r="30" spans="1:11" ht="15.75" thickBot="1" x14ac:dyDescent="0.3">
      <c r="A30" s="5" t="s">
        <v>20</v>
      </c>
      <c r="B30" s="407" t="s">
        <v>21</v>
      </c>
      <c r="C30" s="11">
        <f t="shared" ref="C30:E32" si="0">C27/B27-1</f>
        <v>0.14999999999999991</v>
      </c>
      <c r="D30" s="11">
        <f t="shared" si="0"/>
        <v>0.10000000000000009</v>
      </c>
      <c r="E30" s="11">
        <f t="shared" si="0"/>
        <v>5.0065876152832756E-2</v>
      </c>
      <c r="G30" s="12"/>
      <c r="H30" s="12"/>
      <c r="I30" s="12"/>
      <c r="J30" s="12"/>
      <c r="K30" s="12"/>
    </row>
    <row r="31" spans="1:11" ht="15.75" thickBot="1" x14ac:dyDescent="0.3">
      <c r="A31" s="5" t="s">
        <v>22</v>
      </c>
      <c r="B31" s="407" t="s">
        <v>21</v>
      </c>
      <c r="C31" s="11">
        <f t="shared" si="0"/>
        <v>1.1378002528444897E-2</v>
      </c>
      <c r="D31" s="11">
        <f t="shared" si="0"/>
        <v>6.2500000000000888E-3</v>
      </c>
      <c r="E31" s="11">
        <f t="shared" si="0"/>
        <v>6.2111801242235032E-3</v>
      </c>
    </row>
    <row r="32" spans="1:11" ht="15.75" thickBot="1" x14ac:dyDescent="0.3">
      <c r="A32" s="5" t="s">
        <v>23</v>
      </c>
      <c r="B32" s="407" t="s">
        <v>21</v>
      </c>
      <c r="C32" s="11">
        <f t="shared" si="0"/>
        <v>-0.12054086736656955</v>
      </c>
      <c r="D32" s="11">
        <f t="shared" si="0"/>
        <v>-8.5227272727272707E-2</v>
      </c>
      <c r="E32" s="11">
        <f t="shared" si="0"/>
        <v>-4.1763756945689234E-2</v>
      </c>
    </row>
    <row r="33" spans="1:5" ht="15.75" thickBot="1" x14ac:dyDescent="0.3">
      <c r="A33" s="1378" t="s">
        <v>65</v>
      </c>
      <c r="B33" s="1379"/>
      <c r="C33" s="1379"/>
      <c r="D33" s="1379"/>
      <c r="E33" s="1380"/>
    </row>
    <row r="34" spans="1:5" ht="12.75" customHeight="1" x14ac:dyDescent="0.25">
      <c r="A34" s="1381"/>
      <c r="B34" s="8">
        <v>2019</v>
      </c>
      <c r="C34" s="8">
        <v>2020</v>
      </c>
      <c r="D34" s="8">
        <v>2021</v>
      </c>
      <c r="E34" s="8">
        <v>2022</v>
      </c>
    </row>
    <row r="35" spans="1:5" ht="9" customHeight="1" thickBot="1" x14ac:dyDescent="0.3">
      <c r="A35" s="1382"/>
      <c r="B35" s="9" t="s">
        <v>8</v>
      </c>
      <c r="C35" s="9" t="s">
        <v>9</v>
      </c>
      <c r="D35" s="9" t="s">
        <v>9</v>
      </c>
      <c r="E35" s="9" t="s">
        <v>9</v>
      </c>
    </row>
    <row r="36" spans="1:5" ht="15.75" thickBot="1" x14ac:dyDescent="0.3">
      <c r="A36" s="13" t="s">
        <v>24</v>
      </c>
      <c r="B36" s="14">
        <v>57000</v>
      </c>
      <c r="C36" s="14">
        <v>57000</v>
      </c>
      <c r="D36" s="14">
        <v>57000</v>
      </c>
      <c r="E36" s="14">
        <v>57000</v>
      </c>
    </row>
    <row r="37" spans="1:5" ht="15.75" thickBot="1" x14ac:dyDescent="0.3">
      <c r="A37" s="26" t="s">
        <v>296</v>
      </c>
      <c r="B37" s="15"/>
      <c r="C37" s="39"/>
      <c r="D37" s="39"/>
      <c r="E37" s="39"/>
    </row>
    <row r="38" spans="1:5" ht="15.75" thickBot="1" x14ac:dyDescent="0.3">
      <c r="A38" s="26" t="s">
        <v>297</v>
      </c>
      <c r="B38" s="15"/>
      <c r="C38" s="27"/>
      <c r="D38" s="27"/>
      <c r="E38" s="27"/>
    </row>
    <row r="39" spans="1:5" ht="24.75" thickBot="1" x14ac:dyDescent="0.3">
      <c r="A39" s="13" t="s">
        <v>25</v>
      </c>
      <c r="B39" s="14">
        <v>10100</v>
      </c>
      <c r="C39" s="14">
        <v>10100</v>
      </c>
      <c r="D39" s="14">
        <v>10100</v>
      </c>
      <c r="E39" s="14">
        <v>10100</v>
      </c>
    </row>
    <row r="40" spans="1:5" ht="15.75" thickBot="1" x14ac:dyDescent="0.3">
      <c r="A40" s="26" t="s">
        <v>296</v>
      </c>
      <c r="B40" s="15"/>
      <c r="C40" s="14"/>
      <c r="D40" s="14"/>
      <c r="E40" s="14"/>
    </row>
    <row r="41" spans="1:5" ht="15.75" thickBot="1" x14ac:dyDescent="0.3">
      <c r="A41" s="26" t="s">
        <v>297</v>
      </c>
      <c r="B41" s="15"/>
      <c r="C41" s="14"/>
      <c r="D41" s="14"/>
      <c r="E41" s="14"/>
    </row>
    <row r="42" spans="1:5" ht="15.75" thickBot="1" x14ac:dyDescent="0.3">
      <c r="A42" s="13" t="s">
        <v>26</v>
      </c>
      <c r="B42" s="14">
        <v>12000</v>
      </c>
      <c r="C42" s="14">
        <v>12900</v>
      </c>
      <c r="D42" s="14">
        <v>13400</v>
      </c>
      <c r="E42" s="14">
        <v>13900</v>
      </c>
    </row>
    <row r="43" spans="1:5" ht="15.75" thickBot="1" x14ac:dyDescent="0.3">
      <c r="A43" s="26" t="s">
        <v>296</v>
      </c>
      <c r="B43" s="15"/>
      <c r="C43" s="14"/>
      <c r="D43" s="14"/>
      <c r="E43" s="14"/>
    </row>
    <row r="44" spans="1:5" ht="15.75" thickBot="1" x14ac:dyDescent="0.3">
      <c r="A44" s="26" t="s">
        <v>297</v>
      </c>
      <c r="B44" s="15"/>
      <c r="C44" s="14"/>
      <c r="D44" s="14"/>
      <c r="E44" s="14"/>
    </row>
    <row r="45" spans="1:5" ht="15.75" thickBot="1" x14ac:dyDescent="0.3">
      <c r="A45" s="13" t="s">
        <v>27</v>
      </c>
      <c r="B45" s="15"/>
      <c r="C45" s="14"/>
      <c r="D45" s="14"/>
      <c r="E45" s="14"/>
    </row>
    <row r="46" spans="1:5" ht="15.75" thickBot="1" x14ac:dyDescent="0.3">
      <c r="A46" s="26" t="s">
        <v>296</v>
      </c>
      <c r="B46" s="15"/>
      <c r="C46" s="14"/>
      <c r="D46" s="14"/>
      <c r="E46" s="14"/>
    </row>
    <row r="47" spans="1:5" ht="15.75" thickBot="1" x14ac:dyDescent="0.3">
      <c r="A47" s="26" t="s">
        <v>297</v>
      </c>
      <c r="B47" s="15"/>
      <c r="C47" s="14"/>
      <c r="D47" s="14"/>
      <c r="E47" s="14"/>
    </row>
    <row r="48" spans="1:5" ht="15.75" thickBot="1" x14ac:dyDescent="0.3">
      <c r="A48" s="13" t="s">
        <v>28</v>
      </c>
      <c r="B48" s="15"/>
      <c r="C48" s="14"/>
      <c r="D48" s="14"/>
      <c r="E48" s="14"/>
    </row>
    <row r="49" spans="1:12" ht="15.75" thickBot="1" x14ac:dyDescent="0.3">
      <c r="A49" s="26" t="s">
        <v>296</v>
      </c>
      <c r="B49" s="15"/>
      <c r="C49" s="14"/>
      <c r="D49" s="14"/>
      <c r="E49" s="14"/>
    </row>
    <row r="50" spans="1:12" ht="15.75" thickBot="1" x14ac:dyDescent="0.3">
      <c r="A50" s="26" t="s">
        <v>297</v>
      </c>
      <c r="B50" s="15"/>
      <c r="C50" s="14"/>
      <c r="D50" s="14"/>
      <c r="E50" s="14"/>
    </row>
    <row r="51" spans="1:12" ht="15.75" thickBot="1" x14ac:dyDescent="0.3">
      <c r="A51" s="13" t="s">
        <v>29</v>
      </c>
      <c r="B51" s="15"/>
      <c r="C51" s="14"/>
      <c r="D51" s="14"/>
      <c r="E51" s="14"/>
    </row>
    <row r="52" spans="1:12" ht="15.75" thickBot="1" x14ac:dyDescent="0.3">
      <c r="A52" s="26" t="s">
        <v>296</v>
      </c>
      <c r="B52" s="15"/>
      <c r="C52" s="14"/>
      <c r="D52" s="14"/>
      <c r="E52" s="14"/>
    </row>
    <row r="53" spans="1:12" ht="15.75" thickBot="1" x14ac:dyDescent="0.3">
      <c r="A53" s="26" t="s">
        <v>297</v>
      </c>
      <c r="B53" s="15"/>
      <c r="C53" s="14"/>
      <c r="D53" s="14"/>
      <c r="E53" s="14"/>
    </row>
    <row r="54" spans="1:12" ht="24.75" thickBot="1" x14ac:dyDescent="0.3">
      <c r="A54" s="13" t="s">
        <v>30</v>
      </c>
      <c r="B54" s="15">
        <v>0</v>
      </c>
      <c r="C54" s="14">
        <v>0</v>
      </c>
      <c r="D54" s="14">
        <f>C54*1.03*0.99</f>
        <v>0</v>
      </c>
      <c r="E54" s="14">
        <f>D54*1.03*0.99</f>
        <v>0</v>
      </c>
      <c r="H54" s="96"/>
    </row>
    <row r="55" spans="1:12" ht="15.75" thickBot="1" x14ac:dyDescent="0.3">
      <c r="A55" s="26" t="s">
        <v>296</v>
      </c>
      <c r="B55" s="15"/>
      <c r="C55" s="40"/>
      <c r="D55" s="40"/>
      <c r="E55" s="40"/>
      <c r="J55" s="619"/>
      <c r="K55" s="619"/>
      <c r="L55" s="619"/>
    </row>
    <row r="56" spans="1:12" ht="15.75" thickBot="1" x14ac:dyDescent="0.3">
      <c r="A56" s="26" t="s">
        <v>297</v>
      </c>
      <c r="B56" s="15"/>
      <c r="C56" s="98"/>
      <c r="D56" s="40"/>
      <c r="E56" s="40"/>
    </row>
    <row r="57" spans="1:12" ht="15.75" thickBot="1" x14ac:dyDescent="0.3">
      <c r="A57" s="16" t="s">
        <v>31</v>
      </c>
      <c r="B57" s="15">
        <f>B54+B51+B48+B45+B42+B39+B36</f>
        <v>79100</v>
      </c>
      <c r="C57" s="15">
        <f>C54+C51+C48+C45+C42+C39+C36</f>
        <v>80000</v>
      </c>
      <c r="D57" s="15">
        <f>D54+D51+D48+D45+D42+D39+D36</f>
        <v>80500</v>
      </c>
      <c r="E57" s="15">
        <f>E54+E51+E48+E45+E42+E39+E36</f>
        <v>81000</v>
      </c>
    </row>
    <row r="58" spans="1:12" ht="15.75" thickBot="1" x14ac:dyDescent="0.3">
      <c r="A58" s="17" t="s">
        <v>32</v>
      </c>
      <c r="B58" s="18">
        <f>IF(B57-B28=0,0,"Error")</f>
        <v>0</v>
      </c>
      <c r="C58" s="18">
        <f>IF(C57-C28=0,0,"Error")</f>
        <v>0</v>
      </c>
      <c r="D58" s="18">
        <f>IF(D57-D28=0,0,"Error")</f>
        <v>0</v>
      </c>
      <c r="E58" s="18">
        <f>IF(E57-E28=0,0,"Error")</f>
        <v>0</v>
      </c>
    </row>
    <row r="59" spans="1:12" s="49" customFormat="1" ht="15.75" thickBot="1" x14ac:dyDescent="0.3">
      <c r="A59" s="421" t="s">
        <v>1012</v>
      </c>
      <c r="B59" s="1406"/>
      <c r="C59" s="1407"/>
      <c r="D59" s="1407"/>
      <c r="E59" s="1408"/>
    </row>
    <row r="60" spans="1:12" s="49" customFormat="1" ht="26.25" customHeight="1" thickBot="1" x14ac:dyDescent="0.3">
      <c r="A60" s="5" t="s">
        <v>15</v>
      </c>
      <c r="B60" s="1411"/>
      <c r="C60" s="1412"/>
      <c r="D60" s="1412"/>
      <c r="E60" s="1413"/>
    </row>
    <row r="61" spans="1:12" s="49" customFormat="1" ht="15.75" thickBot="1" x14ac:dyDescent="0.3">
      <c r="A61" s="5" t="s">
        <v>16</v>
      </c>
      <c r="B61" s="1406"/>
      <c r="C61" s="1407"/>
      <c r="D61" s="1407"/>
      <c r="E61" s="1408"/>
    </row>
    <row r="62" spans="1:12" s="49" customFormat="1" ht="12.75" customHeight="1" x14ac:dyDescent="0.25">
      <c r="A62" s="1381"/>
      <c r="B62" s="8">
        <v>2019</v>
      </c>
      <c r="C62" s="8">
        <v>2020</v>
      </c>
      <c r="D62" s="8">
        <v>2021</v>
      </c>
      <c r="E62" s="8">
        <v>2022</v>
      </c>
    </row>
    <row r="63" spans="1:12" s="49" customFormat="1" ht="9" customHeight="1" thickBot="1" x14ac:dyDescent="0.3">
      <c r="A63" s="1382"/>
      <c r="B63" s="9" t="s">
        <v>8</v>
      </c>
      <c r="C63" s="9" t="s">
        <v>9</v>
      </c>
      <c r="D63" s="9" t="s">
        <v>9</v>
      </c>
      <c r="E63" s="9" t="s">
        <v>9</v>
      </c>
    </row>
    <row r="64" spans="1:12" s="49" customFormat="1" ht="15.75" thickBot="1" x14ac:dyDescent="0.3">
      <c r="A64" s="5" t="s">
        <v>17</v>
      </c>
      <c r="B64" s="5"/>
      <c r="C64" s="5"/>
      <c r="D64" s="5"/>
      <c r="E64" s="5"/>
    </row>
    <row r="65" spans="1:5" s="49" customFormat="1" ht="15.75" thickBot="1" x14ac:dyDescent="0.3">
      <c r="A65" s="5" t="s">
        <v>18</v>
      </c>
      <c r="B65" s="10">
        <f>B94</f>
        <v>0</v>
      </c>
      <c r="C65" s="10">
        <f>C94</f>
        <v>0</v>
      </c>
      <c r="D65" s="10">
        <f>D94</f>
        <v>0</v>
      </c>
      <c r="E65" s="10">
        <f>E94</f>
        <v>0</v>
      </c>
    </row>
    <row r="66" spans="1:5" s="49" customFormat="1" ht="15.75" thickBot="1" x14ac:dyDescent="0.3">
      <c r="A66" s="5" t="s">
        <v>19</v>
      </c>
      <c r="B66" s="10" t="e">
        <f>B65/B64</f>
        <v>#DIV/0!</v>
      </c>
      <c r="C66" s="10" t="e">
        <f>C65/C64</f>
        <v>#DIV/0!</v>
      </c>
      <c r="D66" s="10" t="e">
        <f>D65/D64</f>
        <v>#DIV/0!</v>
      </c>
      <c r="E66" s="10" t="e">
        <f>E65/E64</f>
        <v>#DIV/0!</v>
      </c>
    </row>
    <row r="67" spans="1:5" s="49" customFormat="1" ht="15.75" thickBot="1" x14ac:dyDescent="0.3">
      <c r="A67" s="5" t="s">
        <v>20</v>
      </c>
      <c r="B67" s="407"/>
      <c r="C67" s="11" t="e">
        <f t="shared" ref="C67:E69" si="1">C64/B64-1</f>
        <v>#DIV/0!</v>
      </c>
      <c r="D67" s="11" t="e">
        <f t="shared" si="1"/>
        <v>#DIV/0!</v>
      </c>
      <c r="E67" s="11" t="e">
        <f t="shared" si="1"/>
        <v>#DIV/0!</v>
      </c>
    </row>
    <row r="68" spans="1:5" s="49" customFormat="1" ht="15.75" thickBot="1" x14ac:dyDescent="0.3">
      <c r="A68" s="5" t="s">
        <v>22</v>
      </c>
      <c r="B68" s="407"/>
      <c r="C68" s="11" t="e">
        <f t="shared" si="1"/>
        <v>#DIV/0!</v>
      </c>
      <c r="D68" s="11" t="e">
        <f t="shared" si="1"/>
        <v>#DIV/0!</v>
      </c>
      <c r="E68" s="11" t="e">
        <f t="shared" si="1"/>
        <v>#DIV/0!</v>
      </c>
    </row>
    <row r="69" spans="1:5" s="49" customFormat="1" ht="15.75" thickBot="1" x14ac:dyDescent="0.3">
      <c r="A69" s="5" t="s">
        <v>23</v>
      </c>
      <c r="B69" s="407"/>
      <c r="C69" s="11" t="e">
        <f t="shared" si="1"/>
        <v>#DIV/0!</v>
      </c>
      <c r="D69" s="11" t="e">
        <f t="shared" si="1"/>
        <v>#DIV/0!</v>
      </c>
      <c r="E69" s="11" t="e">
        <f t="shared" si="1"/>
        <v>#DIV/0!</v>
      </c>
    </row>
    <row r="70" spans="1:5" s="49" customFormat="1" ht="24.75" customHeight="1" thickBot="1" x14ac:dyDescent="0.3">
      <c r="A70" s="1515" t="s">
        <v>1013</v>
      </c>
      <c r="B70" s="1525"/>
      <c r="C70" s="1525"/>
      <c r="D70" s="1525"/>
      <c r="E70" s="1526"/>
    </row>
    <row r="71" spans="1:5" s="49" customFormat="1" ht="12.75" customHeight="1" x14ac:dyDescent="0.25">
      <c r="A71" s="1381"/>
      <c r="B71" s="8">
        <v>2019</v>
      </c>
      <c r="C71" s="8">
        <v>2020</v>
      </c>
      <c r="D71" s="8">
        <v>2021</v>
      </c>
      <c r="E71" s="8">
        <v>2022</v>
      </c>
    </row>
    <row r="72" spans="1:5" s="49" customFormat="1" ht="9" customHeight="1" thickBot="1" x14ac:dyDescent="0.3">
      <c r="A72" s="1382"/>
      <c r="B72" s="9" t="s">
        <v>8</v>
      </c>
      <c r="C72" s="9" t="s">
        <v>9</v>
      </c>
      <c r="D72" s="9" t="s">
        <v>9</v>
      </c>
      <c r="E72" s="9" t="s">
        <v>9</v>
      </c>
    </row>
    <row r="73" spans="1:5" s="49" customFormat="1" ht="24.75" customHeight="1" thickBot="1" x14ac:dyDescent="0.3">
      <c r="A73" s="50" t="s">
        <v>24</v>
      </c>
      <c r="B73" s="31"/>
      <c r="C73" s="31"/>
      <c r="D73" s="31"/>
      <c r="E73" s="31"/>
    </row>
    <row r="74" spans="1:5" s="49" customFormat="1" ht="38.25" customHeight="1" thickBot="1" x14ac:dyDescent="0.3">
      <c r="A74" s="82" t="s">
        <v>296</v>
      </c>
      <c r="B74" s="424"/>
      <c r="C74" s="979"/>
      <c r="D74" s="979"/>
      <c r="E74" s="979"/>
    </row>
    <row r="75" spans="1:5" s="49" customFormat="1" ht="24.75" customHeight="1" thickBot="1" x14ac:dyDescent="0.3">
      <c r="A75" s="82" t="s">
        <v>297</v>
      </c>
      <c r="B75" s="424"/>
      <c r="C75" s="979"/>
      <c r="D75" s="979"/>
      <c r="E75" s="979"/>
    </row>
    <row r="76" spans="1:5" s="49" customFormat="1" ht="24.75" customHeight="1" thickBot="1" x14ac:dyDescent="0.3">
      <c r="A76" s="50" t="s">
        <v>25</v>
      </c>
      <c r="B76" s="31"/>
      <c r="C76" s="31"/>
      <c r="D76" s="31"/>
      <c r="E76" s="31"/>
    </row>
    <row r="77" spans="1:5" s="49" customFormat="1" ht="15.75" thickBot="1" x14ac:dyDescent="0.3">
      <c r="A77" s="82" t="s">
        <v>296</v>
      </c>
      <c r="B77" s="424"/>
      <c r="C77" s="31"/>
      <c r="D77" s="31"/>
      <c r="E77" s="31"/>
    </row>
    <row r="78" spans="1:5" s="49" customFormat="1" ht="15.75" thickBot="1" x14ac:dyDescent="0.3">
      <c r="A78" s="82" t="s">
        <v>297</v>
      </c>
      <c r="B78" s="424"/>
      <c r="C78" s="31"/>
      <c r="D78" s="31"/>
      <c r="E78" s="31"/>
    </row>
    <row r="79" spans="1:5" s="49" customFormat="1" ht="24.75" customHeight="1" thickBot="1" x14ac:dyDescent="0.3">
      <c r="A79" s="50" t="s">
        <v>26</v>
      </c>
      <c r="B79" s="424">
        <v>0</v>
      </c>
      <c r="C79" s="31">
        <v>0</v>
      </c>
      <c r="D79" s="31">
        <v>0</v>
      </c>
      <c r="E79" s="31">
        <v>0</v>
      </c>
    </row>
    <row r="80" spans="1:5" s="49" customFormat="1" ht="15.75" thickBot="1" x14ac:dyDescent="0.3">
      <c r="A80" s="82" t="s">
        <v>296</v>
      </c>
      <c r="B80" s="424"/>
      <c r="C80" s="31"/>
      <c r="D80" s="31"/>
      <c r="E80" s="31"/>
    </row>
    <row r="81" spans="1:5" s="49" customFormat="1" ht="15.75" thickBot="1" x14ac:dyDescent="0.3">
      <c r="A81" s="82" t="s">
        <v>297</v>
      </c>
      <c r="B81" s="424"/>
      <c r="C81" s="31"/>
      <c r="D81" s="31"/>
      <c r="E81" s="31"/>
    </row>
    <row r="82" spans="1:5" s="49" customFormat="1" ht="15.75" thickBot="1" x14ac:dyDescent="0.3">
      <c r="A82" s="50" t="s">
        <v>27</v>
      </c>
      <c r="B82" s="424"/>
      <c r="C82" s="31"/>
      <c r="D82" s="31"/>
      <c r="E82" s="31"/>
    </row>
    <row r="83" spans="1:5" s="49" customFormat="1" ht="15.75" thickBot="1" x14ac:dyDescent="0.3">
      <c r="A83" s="82" t="s">
        <v>296</v>
      </c>
      <c r="B83" s="424"/>
      <c r="C83" s="31"/>
      <c r="D83" s="31"/>
      <c r="E83" s="31"/>
    </row>
    <row r="84" spans="1:5" s="49" customFormat="1" ht="15.75" thickBot="1" x14ac:dyDescent="0.3">
      <c r="A84" s="82" t="s">
        <v>297</v>
      </c>
      <c r="B84" s="424"/>
      <c r="C84" s="31"/>
      <c r="D84" s="31"/>
      <c r="E84" s="31"/>
    </row>
    <row r="85" spans="1:5" s="49" customFormat="1" ht="15.75" thickBot="1" x14ac:dyDescent="0.3">
      <c r="A85" s="50" t="s">
        <v>28</v>
      </c>
      <c r="B85" s="424"/>
      <c r="C85" s="31"/>
      <c r="D85" s="31"/>
      <c r="E85" s="31"/>
    </row>
    <row r="86" spans="1:5" s="49" customFormat="1" ht="15.75" thickBot="1" x14ac:dyDescent="0.3">
      <c r="A86" s="82" t="s">
        <v>296</v>
      </c>
      <c r="B86" s="424"/>
      <c r="C86" s="31"/>
      <c r="D86" s="31"/>
      <c r="E86" s="31"/>
    </row>
    <row r="87" spans="1:5" s="49" customFormat="1" ht="15.75" thickBot="1" x14ac:dyDescent="0.3">
      <c r="A87" s="82" t="s">
        <v>297</v>
      </c>
      <c r="B87" s="424"/>
      <c r="C87" s="31"/>
      <c r="D87" s="31"/>
      <c r="E87" s="31"/>
    </row>
    <row r="88" spans="1:5" s="49" customFormat="1" ht="15.75" thickBot="1" x14ac:dyDescent="0.3">
      <c r="A88" s="50" t="s">
        <v>29</v>
      </c>
      <c r="B88" s="424"/>
      <c r="C88" s="31"/>
      <c r="D88" s="31"/>
      <c r="E88" s="31"/>
    </row>
    <row r="89" spans="1:5" s="49" customFormat="1" ht="15.75" thickBot="1" x14ac:dyDescent="0.3">
      <c r="A89" s="82" t="s">
        <v>296</v>
      </c>
      <c r="B89" s="424"/>
      <c r="C89" s="31"/>
      <c r="D89" s="31"/>
      <c r="E89" s="31"/>
    </row>
    <row r="90" spans="1:5" s="49" customFormat="1" ht="15.75" thickBot="1" x14ac:dyDescent="0.3">
      <c r="A90" s="82" t="s">
        <v>297</v>
      </c>
      <c r="B90" s="424"/>
      <c r="C90" s="31"/>
      <c r="D90" s="31"/>
      <c r="E90" s="31"/>
    </row>
    <row r="91" spans="1:5" s="49" customFormat="1" ht="24.75" thickBot="1" x14ac:dyDescent="0.3">
      <c r="A91" s="50" t="s">
        <v>30</v>
      </c>
      <c r="B91" s="424"/>
      <c r="C91" s="31"/>
      <c r="D91" s="31"/>
      <c r="E91" s="31"/>
    </row>
    <row r="92" spans="1:5" s="49" customFormat="1" ht="15.75" thickBot="1" x14ac:dyDescent="0.3">
      <c r="A92" s="82" t="s">
        <v>296</v>
      </c>
      <c r="B92" s="424"/>
      <c r="C92" s="31"/>
      <c r="D92" s="31"/>
      <c r="E92" s="31"/>
    </row>
    <row r="93" spans="1:5" s="49" customFormat="1" ht="15.75" thickBot="1" x14ac:dyDescent="0.3">
      <c r="A93" s="82" t="s">
        <v>297</v>
      </c>
      <c r="B93" s="424"/>
      <c r="C93" s="31"/>
      <c r="D93" s="31"/>
      <c r="E93" s="31"/>
    </row>
    <row r="94" spans="1:5" s="49" customFormat="1" ht="15.75" thickBot="1" x14ac:dyDescent="0.3">
      <c r="A94" s="626" t="s">
        <v>53</v>
      </c>
      <c r="B94" s="424">
        <f>B91+B88+B85+B82+B79+B76+B73</f>
        <v>0</v>
      </c>
      <c r="C94" s="424">
        <f>C91+C88+C85+C82+C79+C76+C73</f>
        <v>0</v>
      </c>
      <c r="D94" s="424">
        <f>D91+D88+D85+D82+D79+D76+D73</f>
        <v>0</v>
      </c>
      <c r="E94" s="424">
        <f>E91+E88+E85+E82+E79+E76+E73</f>
        <v>0</v>
      </c>
    </row>
    <row r="95" spans="1:5" s="49" customFormat="1" ht="17.25" customHeight="1" thickBot="1" x14ac:dyDescent="0.3">
      <c r="A95" s="627" t="s">
        <v>32</v>
      </c>
      <c r="B95" s="51">
        <f>IF(B94-B65=0,0,"Error")</f>
        <v>0</v>
      </c>
      <c r="C95" s="51">
        <f>IF(C94-C65=0,0,"Error")</f>
        <v>0</v>
      </c>
      <c r="D95" s="51">
        <f>IF(D94-D65=0,0,"Error")</f>
        <v>0</v>
      </c>
      <c r="E95" s="51">
        <f>IF(E94-E65=0,0,"Error")</f>
        <v>0</v>
      </c>
    </row>
    <row r="96" spans="1:5" s="49" customFormat="1" ht="15.75" thickBot="1" x14ac:dyDescent="0.3">
      <c r="A96" s="421" t="s">
        <v>1368</v>
      </c>
      <c r="B96" s="1406"/>
      <c r="C96" s="1407"/>
      <c r="D96" s="1407"/>
      <c r="E96" s="1408"/>
    </row>
    <row r="97" spans="1:5" s="49" customFormat="1" ht="26.25" customHeight="1" thickBot="1" x14ac:dyDescent="0.3">
      <c r="A97" s="5" t="s">
        <v>15</v>
      </c>
      <c r="B97" s="1411"/>
      <c r="C97" s="1412"/>
      <c r="D97" s="1412"/>
      <c r="E97" s="1413"/>
    </row>
    <row r="98" spans="1:5" s="49" customFormat="1" ht="15.75" thickBot="1" x14ac:dyDescent="0.3">
      <c r="A98" s="5" t="s">
        <v>16</v>
      </c>
      <c r="B98" s="1406"/>
      <c r="C98" s="1407"/>
      <c r="D98" s="1407"/>
      <c r="E98" s="1408"/>
    </row>
    <row r="99" spans="1:5" s="49" customFormat="1" ht="12.75" customHeight="1" x14ac:dyDescent="0.25">
      <c r="A99" s="1381"/>
      <c r="B99" s="8">
        <v>2019</v>
      </c>
      <c r="C99" s="8">
        <v>2020</v>
      </c>
      <c r="D99" s="8">
        <v>2021</v>
      </c>
      <c r="E99" s="8">
        <v>2022</v>
      </c>
    </row>
    <row r="100" spans="1:5" s="49" customFormat="1" ht="9" customHeight="1" thickBot="1" x14ac:dyDescent="0.3">
      <c r="A100" s="1382"/>
      <c r="B100" s="9" t="s">
        <v>8</v>
      </c>
      <c r="C100" s="9" t="s">
        <v>9</v>
      </c>
      <c r="D100" s="9" t="s">
        <v>9</v>
      </c>
      <c r="E100" s="9" t="s">
        <v>9</v>
      </c>
    </row>
    <row r="101" spans="1:5" s="49" customFormat="1" ht="15.75" thickBot="1" x14ac:dyDescent="0.3">
      <c r="A101" s="5" t="s">
        <v>17</v>
      </c>
      <c r="B101" s="10"/>
      <c r="C101" s="10"/>
      <c r="D101" s="10"/>
      <c r="E101" s="10"/>
    </row>
    <row r="102" spans="1:5" s="49" customFormat="1" ht="15.75" thickBot="1" x14ac:dyDescent="0.3">
      <c r="A102" s="5" t="s">
        <v>18</v>
      </c>
      <c r="B102" s="10">
        <f>B131</f>
        <v>0</v>
      </c>
      <c r="C102" s="10">
        <f>C131</f>
        <v>0</v>
      </c>
      <c r="D102" s="10">
        <f>D131</f>
        <v>0</v>
      </c>
      <c r="E102" s="10">
        <f>E131</f>
        <v>0</v>
      </c>
    </row>
    <row r="103" spans="1:5" s="49" customFormat="1" ht="15.75" thickBot="1" x14ac:dyDescent="0.3">
      <c r="A103" s="5" t="s">
        <v>19</v>
      </c>
      <c r="B103" s="10" t="e">
        <f>B102/B101</f>
        <v>#DIV/0!</v>
      </c>
      <c r="C103" s="10" t="e">
        <f>C102/C101</f>
        <v>#DIV/0!</v>
      </c>
      <c r="D103" s="10" t="e">
        <f>D102/D101</f>
        <v>#DIV/0!</v>
      </c>
      <c r="E103" s="10" t="e">
        <f>E102/E101</f>
        <v>#DIV/0!</v>
      </c>
    </row>
    <row r="104" spans="1:5" s="49" customFormat="1" ht="15.75" thickBot="1" x14ac:dyDescent="0.3">
      <c r="A104" s="5" t="s">
        <v>20</v>
      </c>
      <c r="B104" s="407"/>
      <c r="C104" s="11" t="e">
        <f t="shared" ref="C104:E106" si="2">C101/B101-1</f>
        <v>#DIV/0!</v>
      </c>
      <c r="D104" s="11" t="e">
        <f t="shared" si="2"/>
        <v>#DIV/0!</v>
      </c>
      <c r="E104" s="11" t="e">
        <f t="shared" si="2"/>
        <v>#DIV/0!</v>
      </c>
    </row>
    <row r="105" spans="1:5" s="49" customFormat="1" ht="15.75" thickBot="1" x14ac:dyDescent="0.3">
      <c r="A105" s="5" t="s">
        <v>22</v>
      </c>
      <c r="B105" s="407"/>
      <c r="C105" s="11" t="e">
        <f t="shared" si="2"/>
        <v>#DIV/0!</v>
      </c>
      <c r="D105" s="11" t="e">
        <f t="shared" si="2"/>
        <v>#DIV/0!</v>
      </c>
      <c r="E105" s="11" t="e">
        <f t="shared" si="2"/>
        <v>#DIV/0!</v>
      </c>
    </row>
    <row r="106" spans="1:5" s="49" customFormat="1" ht="15.75" thickBot="1" x14ac:dyDescent="0.3">
      <c r="A106" s="5" t="s">
        <v>23</v>
      </c>
      <c r="B106" s="407"/>
      <c r="C106" s="11" t="e">
        <f t="shared" si="2"/>
        <v>#DIV/0!</v>
      </c>
      <c r="D106" s="11" t="e">
        <f t="shared" si="2"/>
        <v>#DIV/0!</v>
      </c>
      <c r="E106" s="11" t="e">
        <f t="shared" si="2"/>
        <v>#DIV/0!</v>
      </c>
    </row>
    <row r="107" spans="1:5" s="49" customFormat="1" ht="24.75" customHeight="1" thickBot="1" x14ac:dyDescent="0.3">
      <c r="A107" s="1515" t="s">
        <v>1013</v>
      </c>
      <c r="B107" s="1525"/>
      <c r="C107" s="1525"/>
      <c r="D107" s="1525"/>
      <c r="E107" s="1526"/>
    </row>
    <row r="108" spans="1:5" s="49" customFormat="1" ht="12.75" customHeight="1" x14ac:dyDescent="0.25">
      <c r="A108" s="1381"/>
      <c r="B108" s="8">
        <v>2019</v>
      </c>
      <c r="C108" s="8">
        <v>2020</v>
      </c>
      <c r="D108" s="8">
        <v>2021</v>
      </c>
      <c r="E108" s="8">
        <v>2022</v>
      </c>
    </row>
    <row r="109" spans="1:5" s="49" customFormat="1" ht="9" customHeight="1" thickBot="1" x14ac:dyDescent="0.3">
      <c r="A109" s="1382"/>
      <c r="B109" s="9" t="s">
        <v>8</v>
      </c>
      <c r="C109" s="9" t="s">
        <v>9</v>
      </c>
      <c r="D109" s="9" t="s">
        <v>9</v>
      </c>
      <c r="E109" s="9" t="s">
        <v>9</v>
      </c>
    </row>
    <row r="110" spans="1:5" s="49" customFormat="1" ht="24.75" customHeight="1" thickBot="1" x14ac:dyDescent="0.3">
      <c r="A110" s="50" t="s">
        <v>24</v>
      </c>
      <c r="B110" s="31"/>
      <c r="C110" s="31"/>
      <c r="D110" s="31"/>
      <c r="E110" s="31"/>
    </row>
    <row r="111" spans="1:5" s="49" customFormat="1" ht="15.75" thickBot="1" x14ac:dyDescent="0.3">
      <c r="A111" s="82" t="s">
        <v>296</v>
      </c>
      <c r="B111" s="424"/>
      <c r="C111" s="979"/>
      <c r="D111" s="979"/>
      <c r="E111" s="979"/>
    </row>
    <row r="112" spans="1:5" s="49" customFormat="1" ht="15.75" thickBot="1" x14ac:dyDescent="0.3">
      <c r="A112" s="82" t="s">
        <v>297</v>
      </c>
      <c r="B112" s="424"/>
      <c r="C112" s="979"/>
      <c r="D112" s="979"/>
      <c r="E112" s="979"/>
    </row>
    <row r="113" spans="1:5" s="49" customFormat="1" ht="24.75" customHeight="1" thickBot="1" x14ac:dyDescent="0.3">
      <c r="A113" s="50" t="s">
        <v>25</v>
      </c>
      <c r="B113" s="31"/>
      <c r="C113" s="31"/>
      <c r="D113" s="31"/>
      <c r="E113" s="31"/>
    </row>
    <row r="114" spans="1:5" s="49" customFormat="1" ht="15.75" thickBot="1" x14ac:dyDescent="0.3">
      <c r="A114" s="82" t="s">
        <v>296</v>
      </c>
      <c r="B114" s="424"/>
      <c r="C114" s="31"/>
      <c r="D114" s="31"/>
      <c r="E114" s="31"/>
    </row>
    <row r="115" spans="1:5" s="49" customFormat="1" ht="15.75" thickBot="1" x14ac:dyDescent="0.3">
      <c r="A115" s="82" t="s">
        <v>297</v>
      </c>
      <c r="B115" s="424"/>
      <c r="C115" s="31"/>
      <c r="D115" s="31"/>
      <c r="E115" s="31"/>
    </row>
    <row r="116" spans="1:5" s="49" customFormat="1" ht="24.75" customHeight="1" thickBot="1" x14ac:dyDescent="0.3">
      <c r="A116" s="50" t="s">
        <v>26</v>
      </c>
      <c r="B116" s="424">
        <v>0</v>
      </c>
      <c r="C116" s="31">
        <v>0</v>
      </c>
      <c r="D116" s="31">
        <v>0</v>
      </c>
      <c r="E116" s="31">
        <v>0</v>
      </c>
    </row>
    <row r="117" spans="1:5" s="49" customFormat="1" ht="15.75" thickBot="1" x14ac:dyDescent="0.3">
      <c r="A117" s="82" t="s">
        <v>296</v>
      </c>
      <c r="B117" s="424"/>
      <c r="C117" s="31"/>
      <c r="D117" s="31"/>
      <c r="E117" s="31"/>
    </row>
    <row r="118" spans="1:5" s="49" customFormat="1" ht="15.75" thickBot="1" x14ac:dyDescent="0.3">
      <c r="A118" s="82" t="s">
        <v>297</v>
      </c>
      <c r="B118" s="424"/>
      <c r="C118" s="31"/>
      <c r="D118" s="31"/>
      <c r="E118" s="31"/>
    </row>
    <row r="119" spans="1:5" s="49" customFormat="1" ht="15.75" thickBot="1" x14ac:dyDescent="0.3">
      <c r="A119" s="50" t="s">
        <v>27</v>
      </c>
      <c r="B119" s="424"/>
      <c r="C119" s="31"/>
      <c r="D119" s="31"/>
      <c r="E119" s="31"/>
    </row>
    <row r="120" spans="1:5" s="49" customFormat="1" ht="15.75" thickBot="1" x14ac:dyDescent="0.3">
      <c r="A120" s="82" t="s">
        <v>296</v>
      </c>
      <c r="B120" s="424"/>
      <c r="C120" s="31"/>
      <c r="D120" s="31"/>
      <c r="E120" s="31"/>
    </row>
    <row r="121" spans="1:5" s="49" customFormat="1" ht="15.75" thickBot="1" x14ac:dyDescent="0.3">
      <c r="A121" s="82" t="s">
        <v>297</v>
      </c>
      <c r="B121" s="424"/>
      <c r="C121" s="31"/>
      <c r="D121" s="31"/>
      <c r="E121" s="31"/>
    </row>
    <row r="122" spans="1:5" s="49" customFormat="1" ht="15.75" thickBot="1" x14ac:dyDescent="0.3">
      <c r="A122" s="50" t="s">
        <v>28</v>
      </c>
      <c r="B122" s="424"/>
      <c r="C122" s="31"/>
      <c r="D122" s="31"/>
      <c r="E122" s="31"/>
    </row>
    <row r="123" spans="1:5" s="49" customFormat="1" ht="15.75" thickBot="1" x14ac:dyDescent="0.3">
      <c r="A123" s="82" t="s">
        <v>296</v>
      </c>
      <c r="B123" s="424"/>
      <c r="C123" s="31"/>
      <c r="D123" s="31"/>
      <c r="E123" s="31"/>
    </row>
    <row r="124" spans="1:5" s="49" customFormat="1" ht="15" customHeight="1" thickBot="1" x14ac:dyDescent="0.3">
      <c r="A124" s="82" t="s">
        <v>297</v>
      </c>
      <c r="B124" s="424"/>
      <c r="C124" s="31"/>
      <c r="D124" s="31"/>
      <c r="E124" s="31"/>
    </row>
    <row r="125" spans="1:5" s="49" customFormat="1" ht="15.75" thickBot="1" x14ac:dyDescent="0.3">
      <c r="A125" s="50" t="s">
        <v>29</v>
      </c>
      <c r="B125" s="424">
        <v>0</v>
      </c>
      <c r="C125" s="31">
        <v>0</v>
      </c>
      <c r="D125" s="31">
        <v>0</v>
      </c>
      <c r="E125" s="31">
        <v>0</v>
      </c>
    </row>
    <row r="126" spans="1:5" s="49" customFormat="1" ht="15.75" thickBot="1" x14ac:dyDescent="0.3">
      <c r="A126" s="82" t="s">
        <v>296</v>
      </c>
      <c r="B126" s="424"/>
      <c r="C126" s="31"/>
      <c r="D126" s="31"/>
      <c r="E126" s="31"/>
    </row>
    <row r="127" spans="1:5" s="49" customFormat="1" ht="15.75" thickBot="1" x14ac:dyDescent="0.3">
      <c r="A127" s="82" t="s">
        <v>297</v>
      </c>
      <c r="B127" s="424"/>
      <c r="C127" s="31"/>
      <c r="D127" s="31"/>
      <c r="E127" s="31"/>
    </row>
    <row r="128" spans="1:5" s="49" customFormat="1" ht="24.75" thickBot="1" x14ac:dyDescent="0.3">
      <c r="A128" s="50" t="s">
        <v>30</v>
      </c>
      <c r="B128" s="424"/>
      <c r="C128" s="31"/>
      <c r="D128" s="31"/>
      <c r="E128" s="31"/>
    </row>
    <row r="129" spans="1:11" s="49" customFormat="1" ht="15.75" thickBot="1" x14ac:dyDescent="0.3">
      <c r="A129" s="82" t="s">
        <v>296</v>
      </c>
      <c r="B129" s="424"/>
      <c r="C129" s="31"/>
      <c r="D129" s="31"/>
      <c r="E129" s="31"/>
    </row>
    <row r="130" spans="1:11" s="49" customFormat="1" ht="15.75" thickBot="1" x14ac:dyDescent="0.3">
      <c r="A130" s="82" t="s">
        <v>297</v>
      </c>
      <c r="B130" s="424"/>
      <c r="C130" s="31"/>
      <c r="D130" s="31"/>
      <c r="E130" s="31"/>
    </row>
    <row r="131" spans="1:11" s="49" customFormat="1" ht="15.75" thickBot="1" x14ac:dyDescent="0.3">
      <c r="A131" s="626" t="s">
        <v>53</v>
      </c>
      <c r="B131" s="424">
        <f>B128+B125+B122+B119+B116+B113+B110</f>
        <v>0</v>
      </c>
      <c r="C131" s="424">
        <f>C128+C125+C122+C119+C116+C113+C110</f>
        <v>0</v>
      </c>
      <c r="D131" s="424">
        <f>D128+D125+D122+D119+D116+D113+D110</f>
        <v>0</v>
      </c>
      <c r="E131" s="424">
        <f>E128+E125+E122+E119+E116+E113+E110</f>
        <v>0</v>
      </c>
    </row>
    <row r="132" spans="1:11" s="49" customFormat="1" ht="17.25" customHeight="1" thickBot="1" x14ac:dyDescent="0.3">
      <c r="A132" s="627" t="s">
        <v>32</v>
      </c>
      <c r="B132" s="51">
        <f>IF(B131-B102=0,0,"Error")</f>
        <v>0</v>
      </c>
      <c r="C132" s="51">
        <f>IF(C131-C102=0,0,"Error")</f>
        <v>0</v>
      </c>
      <c r="D132" s="51">
        <f>IF(D131-D102=0,0,"Error")</f>
        <v>0</v>
      </c>
      <c r="E132" s="51">
        <f>IF(E131-E102=0,0,"Error")</f>
        <v>0</v>
      </c>
    </row>
    <row r="133" spans="1:11" s="49" customFormat="1" ht="15.75" thickBot="1" x14ac:dyDescent="0.3">
      <c r="A133" s="2557" t="s">
        <v>39</v>
      </c>
      <c r="B133" s="2558"/>
      <c r="C133" s="2558"/>
      <c r="D133" s="2558"/>
      <c r="E133" s="2559"/>
    </row>
    <row r="134" spans="1:11" s="49" customFormat="1" ht="15.75" thickBot="1" x14ac:dyDescent="0.3">
      <c r="A134" s="2557" t="s">
        <v>40</v>
      </c>
      <c r="B134" s="2558"/>
      <c r="C134" s="2558"/>
      <c r="D134" s="2558"/>
      <c r="E134" s="2559"/>
    </row>
    <row r="135" spans="1:11" s="49" customFormat="1" ht="15.75" thickBot="1" x14ac:dyDescent="0.3">
      <c r="A135" s="980" t="s">
        <v>267</v>
      </c>
      <c r="B135" s="2560" t="s">
        <v>1369</v>
      </c>
      <c r="C135" s="2561"/>
      <c r="D135" s="2561"/>
      <c r="E135" s="2562"/>
    </row>
    <row r="136" spans="1:11" s="49" customFormat="1" ht="30.75" customHeight="1" thickBot="1" x14ac:dyDescent="0.3">
      <c r="A136" s="981" t="s">
        <v>14</v>
      </c>
      <c r="B136" s="2560" t="s">
        <v>974</v>
      </c>
      <c r="C136" s="2561"/>
      <c r="D136" s="2561"/>
      <c r="E136" s="2562"/>
      <c r="G136" s="2547" t="s">
        <v>1015</v>
      </c>
      <c r="H136" s="2548"/>
      <c r="I136" s="2548"/>
      <c r="J136" s="2548"/>
      <c r="K136" s="2549"/>
    </row>
    <row r="137" spans="1:11" s="49" customFormat="1" ht="15.75" thickBot="1" x14ac:dyDescent="0.3">
      <c r="A137" s="348"/>
      <c r="B137" s="2528"/>
      <c r="C137" s="2556"/>
      <c r="D137" s="1543"/>
      <c r="E137" s="1544"/>
      <c r="G137" s="2550"/>
      <c r="H137" s="2551"/>
      <c r="I137" s="2551"/>
      <c r="J137" s="2551"/>
      <c r="K137" s="2552"/>
    </row>
    <row r="138" spans="1:11" s="49" customFormat="1" ht="17.25" customHeight="1" thickBot="1" x14ac:dyDescent="0.3">
      <c r="A138" s="980" t="s">
        <v>15</v>
      </c>
      <c r="B138" s="2541" t="s">
        <v>610</v>
      </c>
      <c r="C138" s="2542"/>
      <c r="D138" s="2542"/>
      <c r="E138" s="2543"/>
      <c r="G138" s="2553"/>
      <c r="H138" s="2554"/>
      <c r="I138" s="2554"/>
      <c r="J138" s="2554"/>
      <c r="K138" s="2555"/>
    </row>
    <row r="139" spans="1:11" s="49" customFormat="1" ht="15.75" thickBot="1" x14ac:dyDescent="0.3">
      <c r="A139" s="980" t="s">
        <v>16</v>
      </c>
      <c r="B139" s="2563" t="s">
        <v>52</v>
      </c>
      <c r="C139" s="2564"/>
      <c r="D139" s="2564"/>
      <c r="E139" s="2565"/>
    </row>
    <row r="140" spans="1:11" s="49" customFormat="1" ht="12.75" customHeight="1" x14ac:dyDescent="0.25">
      <c r="A140" s="1381"/>
      <c r="B140" s="8">
        <v>2019</v>
      </c>
      <c r="C140" s="8">
        <v>2020</v>
      </c>
      <c r="D140" s="8">
        <v>2021</v>
      </c>
      <c r="E140" s="8">
        <v>2022</v>
      </c>
    </row>
    <row r="141" spans="1:11" s="49" customFormat="1" ht="9" customHeight="1" thickBot="1" x14ac:dyDescent="0.3">
      <c r="A141" s="1382"/>
      <c r="B141" s="9" t="s">
        <v>8</v>
      </c>
      <c r="C141" s="9" t="s">
        <v>9</v>
      </c>
      <c r="D141" s="9" t="s">
        <v>9</v>
      </c>
      <c r="E141" s="9" t="s">
        <v>9</v>
      </c>
    </row>
    <row r="142" spans="1:11" s="49" customFormat="1" ht="15.75" thickBot="1" x14ac:dyDescent="0.3">
      <c r="A142" s="5" t="s">
        <v>17</v>
      </c>
      <c r="B142" s="79">
        <v>10</v>
      </c>
      <c r="C142" s="79">
        <v>10</v>
      </c>
      <c r="D142" s="79">
        <v>10</v>
      </c>
      <c r="E142" s="79">
        <v>10</v>
      </c>
    </row>
    <row r="143" spans="1:11" s="49" customFormat="1" ht="15.75" thickBot="1" x14ac:dyDescent="0.3">
      <c r="A143" s="5" t="s">
        <v>18</v>
      </c>
      <c r="B143" s="10">
        <v>1000</v>
      </c>
      <c r="C143" s="10">
        <v>1000</v>
      </c>
      <c r="D143" s="10">
        <v>1000</v>
      </c>
      <c r="E143" s="10">
        <v>1000</v>
      </c>
    </row>
    <row r="144" spans="1:11" s="49" customFormat="1" ht="15.75" thickBot="1" x14ac:dyDescent="0.3">
      <c r="A144" s="5" t="s">
        <v>19</v>
      </c>
      <c r="B144" s="10">
        <f>B143/B142</f>
        <v>100</v>
      </c>
      <c r="C144" s="10">
        <f>C143/C142</f>
        <v>100</v>
      </c>
      <c r="D144" s="10">
        <f>D143/D142</f>
        <v>100</v>
      </c>
      <c r="E144" s="10">
        <f>E143/E142</f>
        <v>100</v>
      </c>
    </row>
    <row r="145" spans="1:11" s="49" customFormat="1" ht="15.75" thickBot="1" x14ac:dyDescent="0.3">
      <c r="A145" s="5" t="s">
        <v>20</v>
      </c>
      <c r="B145" s="407" t="s">
        <v>21</v>
      </c>
      <c r="C145" s="11">
        <f t="shared" ref="C145:E147" si="3">C142/B142-1</f>
        <v>0</v>
      </c>
      <c r="D145" s="11">
        <f t="shared" si="3"/>
        <v>0</v>
      </c>
      <c r="E145" s="11">
        <f t="shared" si="3"/>
        <v>0</v>
      </c>
      <c r="G145" s="927"/>
      <c r="H145" s="927"/>
      <c r="I145" s="927"/>
      <c r="J145" s="927"/>
      <c r="K145" s="927"/>
    </row>
    <row r="146" spans="1:11" s="49" customFormat="1" ht="15.75" thickBot="1" x14ac:dyDescent="0.3">
      <c r="A146" s="5" t="s">
        <v>22</v>
      </c>
      <c r="B146" s="407" t="s">
        <v>21</v>
      </c>
      <c r="C146" s="11">
        <f t="shared" si="3"/>
        <v>0</v>
      </c>
      <c r="D146" s="11">
        <f t="shared" si="3"/>
        <v>0</v>
      </c>
      <c r="E146" s="11">
        <f t="shared" si="3"/>
        <v>0</v>
      </c>
    </row>
    <row r="147" spans="1:11" s="49" customFormat="1" ht="15.75" thickBot="1" x14ac:dyDescent="0.3">
      <c r="A147" s="5" t="s">
        <v>23</v>
      </c>
      <c r="B147" s="407" t="s">
        <v>21</v>
      </c>
      <c r="C147" s="11">
        <f t="shared" si="3"/>
        <v>0</v>
      </c>
      <c r="D147" s="11">
        <f t="shared" si="3"/>
        <v>0</v>
      </c>
      <c r="E147" s="11">
        <f t="shared" si="3"/>
        <v>0</v>
      </c>
    </row>
    <row r="148" spans="1:11" s="49" customFormat="1" ht="15.75" thickBot="1" x14ac:dyDescent="0.3">
      <c r="A148" s="347" t="s">
        <v>14</v>
      </c>
      <c r="B148" s="2566"/>
      <c r="C148" s="2567"/>
      <c r="D148" s="2567"/>
      <c r="E148" s="2568"/>
    </row>
    <row r="149" spans="1:11" s="49" customFormat="1" ht="17.25" customHeight="1" thickBot="1" x14ac:dyDescent="0.3">
      <c r="A149" s="5" t="s">
        <v>15</v>
      </c>
      <c r="B149" s="1411"/>
      <c r="C149" s="1412"/>
      <c r="D149" s="1412"/>
      <c r="E149" s="1413"/>
    </row>
    <row r="150" spans="1:11" s="49" customFormat="1" ht="15.75" thickBot="1" x14ac:dyDescent="0.3">
      <c r="A150" s="5" t="s">
        <v>16</v>
      </c>
      <c r="B150" s="1406"/>
      <c r="C150" s="1407"/>
      <c r="D150" s="1407"/>
      <c r="E150" s="1408"/>
    </row>
    <row r="151" spans="1:11" s="49" customFormat="1" ht="12.75" customHeight="1" x14ac:dyDescent="0.25">
      <c r="A151" s="1381"/>
      <c r="B151" s="8">
        <v>2019</v>
      </c>
      <c r="C151" s="8">
        <v>2020</v>
      </c>
      <c r="D151" s="8">
        <v>2021</v>
      </c>
      <c r="E151" s="8">
        <v>2022</v>
      </c>
    </row>
    <row r="152" spans="1:11" s="49" customFormat="1" ht="9" customHeight="1" thickBot="1" x14ac:dyDescent="0.3">
      <c r="A152" s="1382"/>
      <c r="B152" s="9" t="s">
        <v>8</v>
      </c>
      <c r="C152" s="9" t="s">
        <v>9</v>
      </c>
      <c r="D152" s="9" t="s">
        <v>9</v>
      </c>
      <c r="E152" s="9" t="s">
        <v>9</v>
      </c>
    </row>
    <row r="153" spans="1:11" s="49" customFormat="1" ht="15.75" thickBot="1" x14ac:dyDescent="0.3">
      <c r="A153" s="5" t="s">
        <v>17</v>
      </c>
      <c r="B153" s="5"/>
      <c r="C153" s="5"/>
      <c r="D153" s="5"/>
      <c r="E153" s="5"/>
    </row>
    <row r="154" spans="1:11" s="49" customFormat="1" ht="15.75" thickBot="1" x14ac:dyDescent="0.3">
      <c r="A154" s="5" t="s">
        <v>18</v>
      </c>
      <c r="B154" s="10"/>
      <c r="C154" s="10"/>
      <c r="D154" s="10"/>
      <c r="E154" s="10"/>
    </row>
    <row r="155" spans="1:11" s="49" customFormat="1" ht="15.75" thickBot="1" x14ac:dyDescent="0.3">
      <c r="A155" s="5" t="s">
        <v>19</v>
      </c>
      <c r="B155" s="10" t="e">
        <f>B154/B153</f>
        <v>#DIV/0!</v>
      </c>
      <c r="C155" s="10" t="e">
        <f>C154/C153</f>
        <v>#DIV/0!</v>
      </c>
      <c r="D155" s="10" t="e">
        <f>D154/D153</f>
        <v>#DIV/0!</v>
      </c>
      <c r="E155" s="10" t="e">
        <f>E154/E153</f>
        <v>#DIV/0!</v>
      </c>
    </row>
    <row r="156" spans="1:11" s="49" customFormat="1" ht="15.75" thickBot="1" x14ac:dyDescent="0.3">
      <c r="A156" s="5" t="s">
        <v>20</v>
      </c>
      <c r="B156" s="407" t="s">
        <v>21</v>
      </c>
      <c r="C156" s="11" t="e">
        <f t="shared" ref="C156:E158" si="4">C153/B153-1</f>
        <v>#DIV/0!</v>
      </c>
      <c r="D156" s="11" t="e">
        <f t="shared" si="4"/>
        <v>#DIV/0!</v>
      </c>
      <c r="E156" s="11" t="e">
        <f t="shared" si="4"/>
        <v>#DIV/0!</v>
      </c>
      <c r="G156" s="927"/>
      <c r="H156" s="927"/>
      <c r="I156" s="927"/>
      <c r="J156" s="927"/>
      <c r="K156" s="927"/>
    </row>
    <row r="157" spans="1:11" s="49" customFormat="1" ht="15.75" thickBot="1" x14ac:dyDescent="0.3">
      <c r="A157" s="5" t="s">
        <v>22</v>
      </c>
      <c r="B157" s="407" t="s">
        <v>21</v>
      </c>
      <c r="C157" s="11" t="e">
        <f t="shared" si="4"/>
        <v>#DIV/0!</v>
      </c>
      <c r="D157" s="11" t="e">
        <f t="shared" si="4"/>
        <v>#DIV/0!</v>
      </c>
      <c r="E157" s="11" t="e">
        <f t="shared" si="4"/>
        <v>#DIV/0!</v>
      </c>
    </row>
    <row r="158" spans="1:11" s="49" customFormat="1" ht="15.75" thickBot="1" x14ac:dyDescent="0.3">
      <c r="A158" s="5" t="s">
        <v>23</v>
      </c>
      <c r="B158" s="407" t="s">
        <v>21</v>
      </c>
      <c r="C158" s="11" t="e">
        <f t="shared" si="4"/>
        <v>#DIV/0!</v>
      </c>
      <c r="D158" s="11" t="e">
        <f t="shared" si="4"/>
        <v>#DIV/0!</v>
      </c>
      <c r="E158" s="11" t="e">
        <f t="shared" si="4"/>
        <v>#DIV/0!</v>
      </c>
    </row>
    <row r="159" spans="1:11" ht="15.75" thickBot="1" x14ac:dyDescent="0.3">
      <c r="A159" s="1378" t="s">
        <v>1370</v>
      </c>
      <c r="B159" s="1379"/>
      <c r="C159" s="1379"/>
      <c r="D159" s="1379"/>
      <c r="E159" s="1380"/>
    </row>
    <row r="160" spans="1:11" ht="12.75" customHeight="1" x14ac:dyDescent="0.25">
      <c r="A160" s="1381"/>
      <c r="B160" s="8">
        <v>2019</v>
      </c>
      <c r="C160" s="8">
        <v>2020</v>
      </c>
      <c r="D160" s="8">
        <v>2021</v>
      </c>
      <c r="E160" s="8">
        <v>2022</v>
      </c>
    </row>
    <row r="161" spans="1:11" ht="9" customHeight="1" thickBot="1" x14ac:dyDescent="0.3">
      <c r="A161" s="1382"/>
      <c r="B161" s="9" t="s">
        <v>8</v>
      </c>
      <c r="C161" s="9" t="s">
        <v>9</v>
      </c>
      <c r="D161" s="9" t="s">
        <v>9</v>
      </c>
      <c r="E161" s="9" t="s">
        <v>9</v>
      </c>
    </row>
    <row r="162" spans="1:11" ht="15.75" thickBot="1" x14ac:dyDescent="0.3">
      <c r="A162" s="13" t="s">
        <v>42</v>
      </c>
      <c r="B162" s="14"/>
      <c r="C162" s="14"/>
      <c r="D162" s="14"/>
      <c r="E162" s="14"/>
    </row>
    <row r="163" spans="1:11" ht="15.75" thickBot="1" x14ac:dyDescent="0.3">
      <c r="A163" s="13" t="s">
        <v>43</v>
      </c>
      <c r="B163" s="15">
        <v>1000</v>
      </c>
      <c r="C163" s="15">
        <v>1000</v>
      </c>
      <c r="D163" s="15">
        <v>1000</v>
      </c>
      <c r="E163" s="15">
        <v>1000</v>
      </c>
    </row>
    <row r="164" spans="1:11" ht="15.75" thickBot="1" x14ac:dyDescent="0.3">
      <c r="A164" s="16" t="s">
        <v>31</v>
      </c>
      <c r="B164" s="15">
        <f>B163+B162</f>
        <v>1000</v>
      </c>
      <c r="C164" s="15">
        <f>C163+C162</f>
        <v>1000</v>
      </c>
      <c r="D164" s="15">
        <f>D163+D162</f>
        <v>1000</v>
      </c>
      <c r="E164" s="15">
        <f>E163+E162</f>
        <v>1000</v>
      </c>
    </row>
    <row r="165" spans="1:11" s="49" customFormat="1" ht="15.75" thickBot="1" x14ac:dyDescent="0.3">
      <c r="A165" s="982" t="s">
        <v>45</v>
      </c>
      <c r="B165" s="2528"/>
      <c r="C165" s="1543"/>
      <c r="D165" s="1543"/>
      <c r="E165" s="1544"/>
    </row>
    <row r="166" spans="1:11" s="49" customFormat="1" ht="34.5" thickBot="1" x14ac:dyDescent="0.3">
      <c r="A166" s="347" t="s">
        <v>74</v>
      </c>
      <c r="B166" s="349"/>
      <c r="C166" s="125" t="s">
        <v>306</v>
      </c>
      <c r="D166" s="124"/>
      <c r="E166" s="350"/>
    </row>
    <row r="167" spans="1:11" s="49" customFormat="1" ht="17.25" customHeight="1" thickBot="1" x14ac:dyDescent="0.3">
      <c r="A167" s="5" t="s">
        <v>15</v>
      </c>
      <c r="B167" s="1411"/>
      <c r="C167" s="1412"/>
      <c r="D167" s="1412"/>
      <c r="E167" s="1413"/>
    </row>
    <row r="168" spans="1:11" s="49" customFormat="1" ht="15.75" thickBot="1" x14ac:dyDescent="0.3">
      <c r="A168" s="5" t="s">
        <v>16</v>
      </c>
      <c r="B168" s="1406"/>
      <c r="C168" s="1407"/>
      <c r="D168" s="1407"/>
      <c r="E168" s="1408"/>
    </row>
    <row r="169" spans="1:11" s="49" customFormat="1" ht="12.75" customHeight="1" x14ac:dyDescent="0.25">
      <c r="A169" s="1381"/>
      <c r="B169" s="8">
        <v>2019</v>
      </c>
      <c r="C169" s="8">
        <v>2020</v>
      </c>
      <c r="D169" s="8">
        <v>2021</v>
      </c>
      <c r="E169" s="8">
        <v>2022</v>
      </c>
    </row>
    <row r="170" spans="1:11" s="49" customFormat="1" ht="9" customHeight="1" thickBot="1" x14ac:dyDescent="0.3">
      <c r="A170" s="1382"/>
      <c r="B170" s="9" t="s">
        <v>8</v>
      </c>
      <c r="C170" s="9" t="s">
        <v>9</v>
      </c>
      <c r="D170" s="9" t="s">
        <v>9</v>
      </c>
      <c r="E170" s="9" t="s">
        <v>9</v>
      </c>
    </row>
    <row r="171" spans="1:11" s="49" customFormat="1" ht="15.75" thickBot="1" x14ac:dyDescent="0.3">
      <c r="A171" s="5" t="s">
        <v>17</v>
      </c>
      <c r="B171" s="5"/>
      <c r="C171" s="5"/>
      <c r="D171" s="5"/>
      <c r="E171" s="5"/>
    </row>
    <row r="172" spans="1:11" s="49" customFormat="1" ht="15.75" thickBot="1" x14ac:dyDescent="0.3">
      <c r="A172" s="5" t="s">
        <v>18</v>
      </c>
      <c r="B172" s="10">
        <f>B182</f>
        <v>0</v>
      </c>
      <c r="C172" s="10">
        <f>C182</f>
        <v>0</v>
      </c>
      <c r="D172" s="10">
        <f>D182</f>
        <v>0</v>
      </c>
      <c r="E172" s="10">
        <f>E182</f>
        <v>0</v>
      </c>
    </row>
    <row r="173" spans="1:11" s="49" customFormat="1" ht="15.75" thickBot="1" x14ac:dyDescent="0.3">
      <c r="A173" s="5" t="s">
        <v>19</v>
      </c>
      <c r="B173" s="10" t="e">
        <f>B172/B171</f>
        <v>#DIV/0!</v>
      </c>
      <c r="C173" s="10" t="e">
        <f>C172/C171</f>
        <v>#DIV/0!</v>
      </c>
      <c r="D173" s="10" t="e">
        <f>D172/D171</f>
        <v>#DIV/0!</v>
      </c>
      <c r="E173" s="10" t="e">
        <f>E172/E171</f>
        <v>#DIV/0!</v>
      </c>
    </row>
    <row r="174" spans="1:11" s="49" customFormat="1" ht="15.75" thickBot="1" x14ac:dyDescent="0.3">
      <c r="A174" s="5" t="s">
        <v>20</v>
      </c>
      <c r="B174" s="407" t="s">
        <v>21</v>
      </c>
      <c r="C174" s="11" t="e">
        <f t="shared" ref="C174:E176" si="5">C171/B171-1</f>
        <v>#DIV/0!</v>
      </c>
      <c r="D174" s="11" t="e">
        <f t="shared" si="5"/>
        <v>#DIV/0!</v>
      </c>
      <c r="E174" s="11" t="e">
        <f t="shared" si="5"/>
        <v>#DIV/0!</v>
      </c>
      <c r="G174" s="927"/>
      <c r="H174" s="927"/>
      <c r="I174" s="927"/>
      <c r="J174" s="927"/>
      <c r="K174" s="927"/>
    </row>
    <row r="175" spans="1:11" s="49" customFormat="1" ht="15.75" thickBot="1" x14ac:dyDescent="0.3">
      <c r="A175" s="5" t="s">
        <v>22</v>
      </c>
      <c r="B175" s="407" t="s">
        <v>21</v>
      </c>
      <c r="C175" s="11" t="e">
        <f t="shared" si="5"/>
        <v>#DIV/0!</v>
      </c>
      <c r="D175" s="11" t="e">
        <f t="shared" si="5"/>
        <v>#DIV/0!</v>
      </c>
      <c r="E175" s="11" t="e">
        <f t="shared" si="5"/>
        <v>#DIV/0!</v>
      </c>
    </row>
    <row r="176" spans="1:11" s="49" customFormat="1" ht="15.75" thickBot="1" x14ac:dyDescent="0.3">
      <c r="A176" s="5" t="s">
        <v>23</v>
      </c>
      <c r="B176" s="407" t="s">
        <v>21</v>
      </c>
      <c r="C176" s="11" t="e">
        <f t="shared" si="5"/>
        <v>#DIV/0!</v>
      </c>
      <c r="D176" s="11" t="e">
        <f t="shared" si="5"/>
        <v>#DIV/0!</v>
      </c>
      <c r="E176" s="11" t="e">
        <f t="shared" si="5"/>
        <v>#DIV/0!</v>
      </c>
    </row>
    <row r="177" spans="1:5" s="49" customFormat="1" ht="15.75" thickBot="1" x14ac:dyDescent="0.3">
      <c r="A177" s="1515" t="s">
        <v>1018</v>
      </c>
      <c r="B177" s="1525"/>
      <c r="C177" s="1525"/>
      <c r="D177" s="1525"/>
      <c r="E177" s="1526"/>
    </row>
    <row r="178" spans="1:5" s="49" customFormat="1" ht="12.75" customHeight="1" x14ac:dyDescent="0.25">
      <c r="A178" s="1381"/>
      <c r="B178" s="8">
        <v>2019</v>
      </c>
      <c r="C178" s="8">
        <v>2020</v>
      </c>
      <c r="D178" s="8">
        <v>2021</v>
      </c>
      <c r="E178" s="8">
        <v>2022</v>
      </c>
    </row>
    <row r="179" spans="1:5" s="49" customFormat="1" ht="9" customHeight="1" thickBot="1" x14ac:dyDescent="0.3">
      <c r="A179" s="1382"/>
      <c r="B179" s="9" t="s">
        <v>8</v>
      </c>
      <c r="C179" s="9" t="s">
        <v>9</v>
      </c>
      <c r="D179" s="9" t="s">
        <v>9</v>
      </c>
      <c r="E179" s="9" t="s">
        <v>9</v>
      </c>
    </row>
    <row r="180" spans="1:5" s="49" customFormat="1" ht="15.75" thickBot="1" x14ac:dyDescent="0.3">
      <c r="A180" s="50" t="s">
        <v>42</v>
      </c>
      <c r="B180" s="31"/>
      <c r="C180" s="31"/>
      <c r="D180" s="31"/>
      <c r="E180" s="31"/>
    </row>
    <row r="181" spans="1:5" s="49" customFormat="1" ht="15.75" thickBot="1" x14ac:dyDescent="0.3">
      <c r="A181" s="50" t="s">
        <v>43</v>
      </c>
      <c r="B181" s="424">
        <v>0</v>
      </c>
      <c r="C181" s="424">
        <v>0</v>
      </c>
      <c r="D181" s="424">
        <v>0</v>
      </c>
      <c r="E181" s="424">
        <v>0</v>
      </c>
    </row>
    <row r="182" spans="1:5" s="49" customFormat="1" ht="15.75" thickBot="1" x14ac:dyDescent="0.3">
      <c r="A182" s="55" t="s">
        <v>53</v>
      </c>
      <c r="B182" s="424">
        <f>B181+B180</f>
        <v>0</v>
      </c>
      <c r="C182" s="424">
        <f>C181+C180</f>
        <v>0</v>
      </c>
      <c r="D182" s="424">
        <f>D181+D180</f>
        <v>0</v>
      </c>
      <c r="E182" s="424">
        <f>E181+E180</f>
        <v>0</v>
      </c>
    </row>
    <row r="183" spans="1:5" ht="15.75" thickBot="1" x14ac:dyDescent="0.3">
      <c r="A183" s="1322" t="s">
        <v>46</v>
      </c>
      <c r="B183" s="1323"/>
      <c r="C183" s="1323"/>
      <c r="D183" s="1323"/>
      <c r="E183" s="1324"/>
    </row>
    <row r="184" spans="1:5" ht="15.75" thickBot="1" x14ac:dyDescent="0.3">
      <c r="A184" s="1322" t="s">
        <v>47</v>
      </c>
      <c r="B184" s="1323"/>
      <c r="C184" s="1323"/>
      <c r="D184" s="1323"/>
      <c r="E184" s="1324"/>
    </row>
    <row r="185" spans="1:5" ht="15.75" thickBot="1" x14ac:dyDescent="0.3">
      <c r="A185" s="19" t="s">
        <v>45</v>
      </c>
      <c r="B185" s="1449"/>
      <c r="C185" s="1450"/>
      <c r="D185" s="1450"/>
      <c r="E185" s="1451"/>
    </row>
    <row r="186" spans="1:5" ht="34.5" thickBot="1" x14ac:dyDescent="0.3">
      <c r="A186" s="7" t="s">
        <v>14</v>
      </c>
      <c r="B186" s="126" t="s">
        <v>62</v>
      </c>
      <c r="C186" s="108" t="s">
        <v>306</v>
      </c>
      <c r="D186" s="106"/>
      <c r="E186" s="107"/>
    </row>
    <row r="187" spans="1:5" ht="17.25" customHeight="1" thickBot="1" x14ac:dyDescent="0.3">
      <c r="A187" s="5" t="s">
        <v>15</v>
      </c>
      <c r="B187" s="1411" t="s">
        <v>62</v>
      </c>
      <c r="C187" s="1412"/>
      <c r="D187" s="1412"/>
      <c r="E187" s="1413"/>
    </row>
    <row r="188" spans="1:5" ht="15.75" thickBot="1" x14ac:dyDescent="0.3">
      <c r="A188" s="5" t="s">
        <v>16</v>
      </c>
      <c r="B188" s="1406" t="s">
        <v>62</v>
      </c>
      <c r="C188" s="1407"/>
      <c r="D188" s="1407"/>
      <c r="E188" s="1408"/>
    </row>
    <row r="189" spans="1:5" ht="12.75" customHeight="1" x14ac:dyDescent="0.25">
      <c r="A189" s="1381"/>
      <c r="B189" s="8">
        <v>2019</v>
      </c>
      <c r="C189" s="8">
        <v>2020</v>
      </c>
      <c r="D189" s="8">
        <v>2021</v>
      </c>
      <c r="E189" s="8">
        <v>2022</v>
      </c>
    </row>
    <row r="190" spans="1:5" ht="9" customHeight="1" thickBot="1" x14ac:dyDescent="0.3">
      <c r="A190" s="1382"/>
      <c r="B190" s="9" t="s">
        <v>8</v>
      </c>
      <c r="C190" s="9" t="s">
        <v>9</v>
      </c>
      <c r="D190" s="9" t="s">
        <v>9</v>
      </c>
      <c r="E190" s="9" t="s">
        <v>9</v>
      </c>
    </row>
    <row r="191" spans="1:5" ht="15.75" thickBot="1" x14ac:dyDescent="0.3">
      <c r="A191" s="5" t="s">
        <v>17</v>
      </c>
      <c r="B191" s="10"/>
      <c r="C191" s="10"/>
      <c r="D191" s="10"/>
      <c r="E191" s="10"/>
    </row>
    <row r="192" spans="1:5" ht="15.75" thickBot="1" x14ac:dyDescent="0.3">
      <c r="A192" s="5" t="s">
        <v>18</v>
      </c>
      <c r="B192" s="10">
        <f>B202</f>
        <v>0</v>
      </c>
      <c r="C192" s="10">
        <f>C202</f>
        <v>0</v>
      </c>
      <c r="D192" s="10">
        <f>D202</f>
        <v>0</v>
      </c>
      <c r="E192" s="10"/>
    </row>
    <row r="193" spans="1:11" ht="15.75" thickBot="1" x14ac:dyDescent="0.3">
      <c r="A193" s="5" t="s">
        <v>19</v>
      </c>
      <c r="B193" s="10" t="e">
        <f>B192/B191</f>
        <v>#DIV/0!</v>
      </c>
      <c r="C193" s="10" t="e">
        <f>C192/C191</f>
        <v>#DIV/0!</v>
      </c>
      <c r="D193" s="10" t="e">
        <f>D192/D191</f>
        <v>#DIV/0!</v>
      </c>
      <c r="E193" s="10" t="e">
        <f>E192/E191</f>
        <v>#DIV/0!</v>
      </c>
    </row>
    <row r="194" spans="1:11" ht="15.75" thickBot="1" x14ac:dyDescent="0.3">
      <c r="A194" s="5" t="s">
        <v>20</v>
      </c>
      <c r="B194" s="407" t="s">
        <v>21</v>
      </c>
      <c r="C194" s="11" t="e">
        <f t="shared" ref="C194:E196" si="6">C191/B191-1</f>
        <v>#DIV/0!</v>
      </c>
      <c r="D194" s="11" t="e">
        <f t="shared" si="6"/>
        <v>#DIV/0!</v>
      </c>
      <c r="E194" s="11" t="e">
        <f t="shared" si="6"/>
        <v>#DIV/0!</v>
      </c>
      <c r="G194" s="12"/>
      <c r="H194" s="12"/>
      <c r="I194" s="12"/>
      <c r="J194" s="12"/>
      <c r="K194" s="12"/>
    </row>
    <row r="195" spans="1:11" ht="15.75" thickBot="1" x14ac:dyDescent="0.3">
      <c r="A195" s="5" t="s">
        <v>22</v>
      </c>
      <c r="B195" s="407" t="s">
        <v>21</v>
      </c>
      <c r="C195" s="11" t="e">
        <f t="shared" si="6"/>
        <v>#DIV/0!</v>
      </c>
      <c r="D195" s="11" t="e">
        <f t="shared" si="6"/>
        <v>#DIV/0!</v>
      </c>
      <c r="E195" s="11" t="e">
        <f t="shared" si="6"/>
        <v>#DIV/0!</v>
      </c>
    </row>
    <row r="196" spans="1:11" ht="15.75" thickBot="1" x14ac:dyDescent="0.3">
      <c r="A196" s="5" t="s">
        <v>23</v>
      </c>
      <c r="B196" s="407" t="s">
        <v>21</v>
      </c>
      <c r="C196" s="11" t="e">
        <f t="shared" si="6"/>
        <v>#DIV/0!</v>
      </c>
      <c r="D196" s="11" t="e">
        <f t="shared" si="6"/>
        <v>#DIV/0!</v>
      </c>
      <c r="E196" s="11" t="e">
        <f t="shared" si="6"/>
        <v>#DIV/0!</v>
      </c>
    </row>
    <row r="197" spans="1:11" ht="15.75" thickBot="1" x14ac:dyDescent="0.3">
      <c r="A197" s="1378" t="s">
        <v>65</v>
      </c>
      <c r="B197" s="1379"/>
      <c r="C197" s="1379"/>
      <c r="D197" s="1379"/>
      <c r="E197" s="1380"/>
    </row>
    <row r="198" spans="1:11" ht="12.75" customHeight="1" x14ac:dyDescent="0.25">
      <c r="A198" s="1381"/>
      <c r="B198" s="8">
        <v>2019</v>
      </c>
      <c r="C198" s="8">
        <v>2020</v>
      </c>
      <c r="D198" s="8">
        <v>2021</v>
      </c>
      <c r="E198" s="8">
        <v>2022</v>
      </c>
    </row>
    <row r="199" spans="1:11" ht="9" customHeight="1" thickBot="1" x14ac:dyDescent="0.3">
      <c r="A199" s="1382"/>
      <c r="B199" s="9" t="s">
        <v>8</v>
      </c>
      <c r="C199" s="9" t="s">
        <v>9</v>
      </c>
      <c r="D199" s="9" t="s">
        <v>9</v>
      </c>
      <c r="E199" s="9" t="s">
        <v>9</v>
      </c>
    </row>
    <row r="200" spans="1:11" ht="15.75" thickBot="1" x14ac:dyDescent="0.3">
      <c r="A200" s="13" t="s">
        <v>42</v>
      </c>
      <c r="B200" s="14"/>
      <c r="C200" s="14"/>
      <c r="D200" s="14"/>
      <c r="E200" s="14"/>
    </row>
    <row r="201" spans="1:11" ht="15.75" thickBot="1" x14ac:dyDescent="0.3">
      <c r="A201" s="13" t="s">
        <v>43</v>
      </c>
      <c r="B201" s="15">
        <v>0</v>
      </c>
      <c r="C201" s="14">
        <v>0</v>
      </c>
      <c r="D201" s="14">
        <v>0</v>
      </c>
      <c r="E201" s="14">
        <v>0</v>
      </c>
    </row>
    <row r="202" spans="1:11" ht="15.75" thickBot="1" x14ac:dyDescent="0.3">
      <c r="A202" s="16" t="s">
        <v>31</v>
      </c>
      <c r="B202" s="15">
        <f>B201+B200</f>
        <v>0</v>
      </c>
      <c r="C202" s="15">
        <f>C201+C200</f>
        <v>0</v>
      </c>
      <c r="D202" s="15">
        <f>D201+D200</f>
        <v>0</v>
      </c>
      <c r="E202" s="15">
        <f>E201+E200</f>
        <v>0</v>
      </c>
    </row>
    <row r="203" spans="1:11" x14ac:dyDescent="0.25">
      <c r="A203" s="1436" t="s">
        <v>44</v>
      </c>
      <c r="B203" s="1439"/>
      <c r="C203" s="1440"/>
      <c r="D203" s="1440"/>
      <c r="E203" s="1441"/>
    </row>
    <row r="204" spans="1:11" x14ac:dyDescent="0.25">
      <c r="A204" s="1437"/>
      <c r="B204" s="1442"/>
      <c r="C204" s="1443"/>
      <c r="D204" s="1443"/>
      <c r="E204" s="1444"/>
    </row>
    <row r="205" spans="1:11" ht="15.75" thickBot="1" x14ac:dyDescent="0.3">
      <c r="A205" s="1438"/>
      <c r="B205" s="1445"/>
      <c r="C205" s="1446"/>
      <c r="D205" s="1446"/>
      <c r="E205" s="1447"/>
    </row>
    <row r="206" spans="1:11" ht="15.75" thickBot="1" x14ac:dyDescent="0.3">
      <c r="A206" s="19" t="s">
        <v>45</v>
      </c>
      <c r="B206" s="1427"/>
      <c r="C206" s="1428"/>
      <c r="D206" s="1429"/>
      <c r="E206" s="1430"/>
    </row>
    <row r="207" spans="1:11" s="49" customFormat="1" ht="34.5" thickBot="1" x14ac:dyDescent="0.3">
      <c r="A207" s="347" t="s">
        <v>74</v>
      </c>
      <c r="B207" s="349" t="s">
        <v>62</v>
      </c>
      <c r="C207" s="983" t="s">
        <v>306</v>
      </c>
      <c r="D207" s="124"/>
      <c r="E207" s="350"/>
    </row>
    <row r="208" spans="1:11" s="49" customFormat="1" ht="17.25" customHeight="1" thickBot="1" x14ac:dyDescent="0.3">
      <c r="A208" s="5" t="s">
        <v>15</v>
      </c>
      <c r="B208" s="1411" t="s">
        <v>62</v>
      </c>
      <c r="C208" s="1448"/>
      <c r="D208" s="1412"/>
      <c r="E208" s="1413"/>
    </row>
    <row r="209" spans="1:11" s="49" customFormat="1" ht="15.75" thickBot="1" x14ac:dyDescent="0.3">
      <c r="A209" s="5" t="s">
        <v>16</v>
      </c>
      <c r="B209" s="1406" t="s">
        <v>62</v>
      </c>
      <c r="C209" s="1407"/>
      <c r="D209" s="1407"/>
      <c r="E209" s="1408"/>
    </row>
    <row r="210" spans="1:11" s="49" customFormat="1" ht="12.75" customHeight="1" x14ac:dyDescent="0.25">
      <c r="A210" s="1381"/>
      <c r="B210" s="8">
        <v>2019</v>
      </c>
      <c r="C210" s="8">
        <v>2020</v>
      </c>
      <c r="D210" s="8">
        <v>2021</v>
      </c>
      <c r="E210" s="8">
        <v>2022</v>
      </c>
    </row>
    <row r="211" spans="1:11" s="49" customFormat="1" ht="9" customHeight="1" thickBot="1" x14ac:dyDescent="0.3">
      <c r="A211" s="1382"/>
      <c r="B211" s="9" t="s">
        <v>8</v>
      </c>
      <c r="C211" s="9" t="s">
        <v>9</v>
      </c>
      <c r="D211" s="9" t="s">
        <v>9</v>
      </c>
      <c r="E211" s="9" t="s">
        <v>9</v>
      </c>
    </row>
    <row r="212" spans="1:11" s="49" customFormat="1" ht="15.75" thickBot="1" x14ac:dyDescent="0.3">
      <c r="A212" s="5" t="s">
        <v>17</v>
      </c>
      <c r="B212" s="10"/>
      <c r="C212" s="10"/>
      <c r="D212" s="10"/>
      <c r="E212" s="10"/>
    </row>
    <row r="213" spans="1:11" s="49" customFormat="1" ht="15.75" thickBot="1" x14ac:dyDescent="0.3">
      <c r="A213" s="5" t="s">
        <v>18</v>
      </c>
      <c r="B213" s="10">
        <f>B223</f>
        <v>0</v>
      </c>
      <c r="C213" s="10">
        <f>C223</f>
        <v>0</v>
      </c>
      <c r="D213" s="10">
        <f>D223</f>
        <v>0</v>
      </c>
      <c r="E213" s="10"/>
    </row>
    <row r="214" spans="1:11" s="49" customFormat="1" ht="15.75" thickBot="1" x14ac:dyDescent="0.3">
      <c r="A214" s="5" t="s">
        <v>19</v>
      </c>
      <c r="B214" s="10" t="e">
        <f>B213/B212</f>
        <v>#DIV/0!</v>
      </c>
      <c r="C214" s="10" t="e">
        <f>C213/C212</f>
        <v>#DIV/0!</v>
      </c>
      <c r="D214" s="10" t="e">
        <f>D213/D212</f>
        <v>#DIV/0!</v>
      </c>
      <c r="E214" s="10" t="e">
        <f>E213/E212</f>
        <v>#DIV/0!</v>
      </c>
    </row>
    <row r="215" spans="1:11" s="49" customFormat="1" ht="15.75" thickBot="1" x14ac:dyDescent="0.3">
      <c r="A215" s="5" t="s">
        <v>20</v>
      </c>
      <c r="B215" s="407" t="s">
        <v>21</v>
      </c>
      <c r="C215" s="11" t="e">
        <f t="shared" ref="C215:E217" si="7">C212/B212-1</f>
        <v>#DIV/0!</v>
      </c>
      <c r="D215" s="11" t="e">
        <f t="shared" si="7"/>
        <v>#DIV/0!</v>
      </c>
      <c r="E215" s="11" t="e">
        <f t="shared" si="7"/>
        <v>#DIV/0!</v>
      </c>
      <c r="G215" s="927"/>
      <c r="H215" s="927"/>
      <c r="I215" s="927"/>
      <c r="J215" s="927"/>
      <c r="K215" s="927"/>
    </row>
    <row r="216" spans="1:11" s="49" customFormat="1" ht="15.75" thickBot="1" x14ac:dyDescent="0.3">
      <c r="A216" s="5" t="s">
        <v>22</v>
      </c>
      <c r="B216" s="407" t="s">
        <v>21</v>
      </c>
      <c r="C216" s="11" t="e">
        <f t="shared" si="7"/>
        <v>#DIV/0!</v>
      </c>
      <c r="D216" s="11" t="e">
        <f t="shared" si="7"/>
        <v>#DIV/0!</v>
      </c>
      <c r="E216" s="11" t="e">
        <f t="shared" si="7"/>
        <v>#DIV/0!</v>
      </c>
    </row>
    <row r="217" spans="1:11" s="49" customFormat="1" ht="15.75" thickBot="1" x14ac:dyDescent="0.3">
      <c r="A217" s="5" t="s">
        <v>23</v>
      </c>
      <c r="B217" s="407" t="s">
        <v>21</v>
      </c>
      <c r="C217" s="11" t="e">
        <f t="shared" si="7"/>
        <v>#DIV/0!</v>
      </c>
      <c r="D217" s="11" t="e">
        <f t="shared" si="7"/>
        <v>#DIV/0!</v>
      </c>
      <c r="E217" s="11" t="e">
        <f t="shared" si="7"/>
        <v>#DIV/0!</v>
      </c>
    </row>
    <row r="218" spans="1:11" s="49" customFormat="1" ht="15.75" thickBot="1" x14ac:dyDescent="0.3">
      <c r="A218" s="1515" t="s">
        <v>1018</v>
      </c>
      <c r="B218" s="1525"/>
      <c r="C218" s="1525"/>
      <c r="D218" s="1525"/>
      <c r="E218" s="1526"/>
    </row>
    <row r="219" spans="1:11" s="49" customFormat="1" ht="12.75" customHeight="1" x14ac:dyDescent="0.25">
      <c r="A219" s="1381"/>
      <c r="B219" s="8">
        <v>2019</v>
      </c>
      <c r="C219" s="8">
        <v>2020</v>
      </c>
      <c r="D219" s="8">
        <v>2021</v>
      </c>
      <c r="E219" s="8">
        <v>2022</v>
      </c>
    </row>
    <row r="220" spans="1:11" s="49" customFormat="1" ht="9" customHeight="1" thickBot="1" x14ac:dyDescent="0.3">
      <c r="A220" s="1382"/>
      <c r="B220" s="9" t="s">
        <v>8</v>
      </c>
      <c r="C220" s="9" t="s">
        <v>9</v>
      </c>
      <c r="D220" s="9" t="s">
        <v>9</v>
      </c>
      <c r="E220" s="9" t="s">
        <v>9</v>
      </c>
    </row>
    <row r="221" spans="1:11" s="49" customFormat="1" ht="15.75" thickBot="1" x14ac:dyDescent="0.3">
      <c r="A221" s="50" t="s">
        <v>42</v>
      </c>
      <c r="B221" s="31"/>
      <c r="C221" s="31"/>
      <c r="D221" s="31"/>
      <c r="E221" s="31"/>
    </row>
    <row r="222" spans="1:11" s="49" customFormat="1" ht="15.75" thickBot="1" x14ac:dyDescent="0.3">
      <c r="A222" s="50" t="s">
        <v>43</v>
      </c>
      <c r="B222" s="424">
        <v>0</v>
      </c>
      <c r="C222" s="31">
        <v>0</v>
      </c>
      <c r="D222" s="31">
        <v>0</v>
      </c>
      <c r="E222" s="31"/>
    </row>
    <row r="223" spans="1:11" s="49" customFormat="1" ht="15.75" thickBot="1" x14ac:dyDescent="0.3">
      <c r="A223" s="55" t="s">
        <v>53</v>
      </c>
      <c r="B223" s="424">
        <f>B222+B221</f>
        <v>0</v>
      </c>
      <c r="C223" s="424">
        <f>C222+C221</f>
        <v>0</v>
      </c>
      <c r="D223" s="424">
        <f>D222+D221</f>
        <v>0</v>
      </c>
      <c r="E223" s="424">
        <f>E222+E221</f>
        <v>0</v>
      </c>
    </row>
    <row r="224" spans="1:11" ht="15.75" thickBot="1" x14ac:dyDescent="0.3">
      <c r="A224" s="20"/>
      <c r="B224" s="21"/>
      <c r="C224" s="21"/>
      <c r="D224" s="21"/>
      <c r="E224" s="21"/>
    </row>
    <row r="225" spans="1:8" ht="27" customHeight="1" thickBot="1" x14ac:dyDescent="0.3">
      <c r="A225" s="6" t="s">
        <v>57</v>
      </c>
      <c r="B225" s="22">
        <f>+B213+B192+B172+B143+B65+B28+B154+B102</f>
        <v>80100</v>
      </c>
      <c r="C225" s="22">
        <f>+C213+C192+C172+C143+C65+C28+C154+C102</f>
        <v>81000</v>
      </c>
      <c r="D225" s="22">
        <f>+D213+D192+D172+D143+D65+D28+D154+D102</f>
        <v>81500</v>
      </c>
      <c r="E225" s="22">
        <f>+E213+E192+E172+E143+E65+E28+E154+E102</f>
        <v>82000</v>
      </c>
    </row>
    <row r="226" spans="1:8" ht="24.75" thickBot="1" x14ac:dyDescent="0.3">
      <c r="A226" s="6" t="s">
        <v>58</v>
      </c>
      <c r="B226" s="22">
        <f>B222+B202+B182+B164+B131+B94+B57</f>
        <v>80100</v>
      </c>
      <c r="C226" s="22">
        <f>C222+C202+C182+C164+C131+C94+C57</f>
        <v>81000</v>
      </c>
      <c r="D226" s="22">
        <f>D222+D202+D182+D164+D131+D94+D57</f>
        <v>81500</v>
      </c>
      <c r="E226" s="22">
        <f>E222+E202+E182+E164+E131+E94+E57</f>
        <v>82000</v>
      </c>
    </row>
    <row r="227" spans="1:8" ht="15.75" thickBot="1" x14ac:dyDescent="0.3">
      <c r="A227" s="13" t="s">
        <v>24</v>
      </c>
      <c r="B227" s="36">
        <v>57000</v>
      </c>
      <c r="C227" s="36">
        <v>57000</v>
      </c>
      <c r="D227" s="36">
        <v>57000</v>
      </c>
      <c r="E227" s="36">
        <v>57000</v>
      </c>
      <c r="F227" s="12"/>
      <c r="G227" s="12"/>
      <c r="H227" s="12"/>
    </row>
    <row r="228" spans="1:8" ht="15.75" thickBot="1" x14ac:dyDescent="0.3">
      <c r="A228" s="26" t="s">
        <v>296</v>
      </c>
      <c r="B228" s="15">
        <f t="shared" ref="B228:E229" si="8">B37+B74+B111</f>
        <v>0</v>
      </c>
      <c r="C228" s="15">
        <f t="shared" si="8"/>
        <v>0</v>
      </c>
      <c r="D228" s="15">
        <f t="shared" si="8"/>
        <v>0</v>
      </c>
      <c r="E228" s="15">
        <f t="shared" si="8"/>
        <v>0</v>
      </c>
    </row>
    <row r="229" spans="1:8" ht="15.75" thickBot="1" x14ac:dyDescent="0.3">
      <c r="A229" s="26" t="s">
        <v>319</v>
      </c>
      <c r="B229" s="15">
        <f t="shared" si="8"/>
        <v>0</v>
      </c>
      <c r="C229" s="15">
        <f t="shared" si="8"/>
        <v>0</v>
      </c>
      <c r="D229" s="15">
        <f t="shared" si="8"/>
        <v>0</v>
      </c>
      <c r="E229" s="15">
        <f t="shared" si="8"/>
        <v>0</v>
      </c>
    </row>
    <row r="230" spans="1:8" ht="24.75" thickBot="1" x14ac:dyDescent="0.3">
      <c r="A230" s="13" t="s">
        <v>25</v>
      </c>
      <c r="B230" s="36">
        <v>10100</v>
      </c>
      <c r="C230" s="36">
        <v>10100</v>
      </c>
      <c r="D230" s="36">
        <v>10100</v>
      </c>
      <c r="E230" s="36">
        <v>10100</v>
      </c>
    </row>
    <row r="231" spans="1:8" ht="15.75" thickBot="1" x14ac:dyDescent="0.3">
      <c r="A231" s="26" t="s">
        <v>296</v>
      </c>
      <c r="B231" s="14">
        <f>B40+B77+B114</f>
        <v>0</v>
      </c>
      <c r="C231" s="14">
        <f>C40+C77+C114</f>
        <v>0</v>
      </c>
      <c r="D231" s="14">
        <f>D40+D77+D114</f>
        <v>0</v>
      </c>
      <c r="E231" s="14">
        <f>E40+E77+E114</f>
        <v>0</v>
      </c>
    </row>
    <row r="232" spans="1:8" ht="15.75" thickBot="1" x14ac:dyDescent="0.3">
      <c r="A232" s="26" t="s">
        <v>319</v>
      </c>
      <c r="B232" s="15">
        <f>B41+B78+B112</f>
        <v>0</v>
      </c>
      <c r="C232" s="15">
        <f>C41+C78+C112</f>
        <v>0</v>
      </c>
      <c r="D232" s="15">
        <f>D41+D78+D112</f>
        <v>0</v>
      </c>
      <c r="E232" s="15">
        <f>E41+E78+E112</f>
        <v>0</v>
      </c>
    </row>
    <row r="233" spans="1:8" ht="15.75" thickBot="1" x14ac:dyDescent="0.3">
      <c r="A233" s="13" t="s">
        <v>26</v>
      </c>
      <c r="B233" s="36">
        <v>12000</v>
      </c>
      <c r="C233" s="36">
        <v>12900</v>
      </c>
      <c r="D233" s="36">
        <v>13400</v>
      </c>
      <c r="E233" s="36">
        <v>13900</v>
      </c>
    </row>
    <row r="234" spans="1:8" ht="15.75" thickBot="1" x14ac:dyDescent="0.3">
      <c r="A234" s="26" t="s">
        <v>296</v>
      </c>
      <c r="B234" s="15">
        <f t="shared" ref="B234:E235" si="9">B43+B80+B117</f>
        <v>0</v>
      </c>
      <c r="C234" s="15">
        <f t="shared" si="9"/>
        <v>0</v>
      </c>
      <c r="D234" s="15">
        <f t="shared" si="9"/>
        <v>0</v>
      </c>
      <c r="E234" s="15">
        <f t="shared" si="9"/>
        <v>0</v>
      </c>
    </row>
    <row r="235" spans="1:8" ht="15.75" thickBot="1" x14ac:dyDescent="0.3">
      <c r="A235" s="26" t="s">
        <v>319</v>
      </c>
      <c r="B235" s="15">
        <f t="shared" si="9"/>
        <v>0</v>
      </c>
      <c r="C235" s="15">
        <f t="shared" si="9"/>
        <v>0</v>
      </c>
      <c r="D235" s="15">
        <f t="shared" si="9"/>
        <v>0</v>
      </c>
      <c r="E235" s="15">
        <f t="shared" si="9"/>
        <v>0</v>
      </c>
    </row>
    <row r="236" spans="1:8" ht="15.75" thickBot="1" x14ac:dyDescent="0.3">
      <c r="A236" s="13" t="s">
        <v>27</v>
      </c>
      <c r="B236" s="36">
        <f>B237+B238</f>
        <v>0</v>
      </c>
      <c r="C236" s="36">
        <f>C237+C238</f>
        <v>0</v>
      </c>
      <c r="D236" s="36">
        <f>D237+D238</f>
        <v>0</v>
      </c>
      <c r="E236" s="36">
        <f>E237+E238</f>
        <v>0</v>
      </c>
    </row>
    <row r="237" spans="1:8" ht="15.75" thickBot="1" x14ac:dyDescent="0.3">
      <c r="A237" s="26" t="s">
        <v>296</v>
      </c>
      <c r="B237" s="14">
        <f t="shared" ref="B237:E238" si="10">B46+B83+B120</f>
        <v>0</v>
      </c>
      <c r="C237" s="14">
        <f t="shared" si="10"/>
        <v>0</v>
      </c>
      <c r="D237" s="14">
        <f t="shared" si="10"/>
        <v>0</v>
      </c>
      <c r="E237" s="14">
        <f t="shared" si="10"/>
        <v>0</v>
      </c>
    </row>
    <row r="238" spans="1:8" ht="15.75" thickBot="1" x14ac:dyDescent="0.3">
      <c r="A238" s="26" t="s">
        <v>319</v>
      </c>
      <c r="B238" s="15">
        <f t="shared" si="10"/>
        <v>0</v>
      </c>
      <c r="C238" s="15">
        <f t="shared" si="10"/>
        <v>0</v>
      </c>
      <c r="D238" s="15">
        <f t="shared" si="10"/>
        <v>0</v>
      </c>
      <c r="E238" s="15">
        <f t="shared" si="10"/>
        <v>0</v>
      </c>
    </row>
    <row r="239" spans="1:8" ht="15.75" thickBot="1" x14ac:dyDescent="0.3">
      <c r="A239" s="13" t="s">
        <v>28</v>
      </c>
      <c r="B239" s="36">
        <f>B240+B241</f>
        <v>0</v>
      </c>
      <c r="C239" s="36">
        <f>C240+C241</f>
        <v>0</v>
      </c>
      <c r="D239" s="36">
        <f>D240+D241</f>
        <v>0</v>
      </c>
      <c r="E239" s="36">
        <f>E240+E241</f>
        <v>0</v>
      </c>
    </row>
    <row r="240" spans="1:8" ht="15.75" thickBot="1" x14ac:dyDescent="0.3">
      <c r="A240" s="26" t="s">
        <v>296</v>
      </c>
      <c r="B240" s="14">
        <f t="shared" ref="B240:E241" si="11">B49+B86+B123</f>
        <v>0</v>
      </c>
      <c r="C240" s="14">
        <f t="shared" si="11"/>
        <v>0</v>
      </c>
      <c r="D240" s="14">
        <f t="shared" si="11"/>
        <v>0</v>
      </c>
      <c r="E240" s="14">
        <f t="shared" si="11"/>
        <v>0</v>
      </c>
    </row>
    <row r="241" spans="1:9" ht="15.75" thickBot="1" x14ac:dyDescent="0.3">
      <c r="A241" s="26" t="s">
        <v>319</v>
      </c>
      <c r="B241" s="15">
        <f t="shared" si="11"/>
        <v>0</v>
      </c>
      <c r="C241" s="15">
        <f t="shared" si="11"/>
        <v>0</v>
      </c>
      <c r="D241" s="15">
        <f t="shared" si="11"/>
        <v>0</v>
      </c>
      <c r="E241" s="15">
        <f t="shared" si="11"/>
        <v>0</v>
      </c>
    </row>
    <row r="242" spans="1:9" ht="15.75" thickBot="1" x14ac:dyDescent="0.3">
      <c r="A242" s="13" t="s">
        <v>29</v>
      </c>
      <c r="B242" s="36">
        <f>B243+B244</f>
        <v>0</v>
      </c>
      <c r="C242" s="36">
        <f>C243+C244</f>
        <v>0</v>
      </c>
      <c r="D242" s="36">
        <f>D243+D244</f>
        <v>0</v>
      </c>
      <c r="E242" s="36">
        <f>E243+E244</f>
        <v>0</v>
      </c>
    </row>
    <row r="243" spans="1:9" ht="15.75" thickBot="1" x14ac:dyDescent="0.3">
      <c r="A243" s="26" t="s">
        <v>296</v>
      </c>
      <c r="B243" s="14">
        <f t="shared" ref="B243:E244" si="12">B52+B89+B126</f>
        <v>0</v>
      </c>
      <c r="C243" s="14">
        <f t="shared" si="12"/>
        <v>0</v>
      </c>
      <c r="D243" s="14">
        <f t="shared" si="12"/>
        <v>0</v>
      </c>
      <c r="E243" s="14">
        <f t="shared" si="12"/>
        <v>0</v>
      </c>
    </row>
    <row r="244" spans="1:9" ht="15.75" thickBot="1" x14ac:dyDescent="0.3">
      <c r="A244" s="26" t="s">
        <v>319</v>
      </c>
      <c r="B244" s="15">
        <f t="shared" si="12"/>
        <v>0</v>
      </c>
      <c r="C244" s="15">
        <f t="shared" si="12"/>
        <v>0</v>
      </c>
      <c r="D244" s="15">
        <f t="shared" si="12"/>
        <v>0</v>
      </c>
      <c r="E244" s="15">
        <f t="shared" si="12"/>
        <v>0</v>
      </c>
    </row>
    <row r="245" spans="1:9" ht="24.75" thickBot="1" x14ac:dyDescent="0.3">
      <c r="A245" s="13" t="s">
        <v>30</v>
      </c>
      <c r="B245" s="36">
        <f>B91+B54</f>
        <v>0</v>
      </c>
      <c r="C245" s="36">
        <f>C91+C54</f>
        <v>0</v>
      </c>
      <c r="D245" s="36">
        <f>D91+D54</f>
        <v>0</v>
      </c>
      <c r="E245" s="36">
        <f>E91+E54</f>
        <v>0</v>
      </c>
    </row>
    <row r="246" spans="1:9" ht="15.75" thickBot="1" x14ac:dyDescent="0.3">
      <c r="A246" s="26" t="s">
        <v>296</v>
      </c>
      <c r="B246" s="14">
        <f t="shared" ref="B246:E247" si="13">B55+B92+B129</f>
        <v>0</v>
      </c>
      <c r="C246" s="14">
        <f t="shared" si="13"/>
        <v>0</v>
      </c>
      <c r="D246" s="14">
        <f t="shared" si="13"/>
        <v>0</v>
      </c>
      <c r="E246" s="14">
        <f t="shared" si="13"/>
        <v>0</v>
      </c>
    </row>
    <row r="247" spans="1:9" ht="15.75" thickBot="1" x14ac:dyDescent="0.3">
      <c r="A247" s="26" t="s">
        <v>319</v>
      </c>
      <c r="B247" s="15">
        <f t="shared" si="13"/>
        <v>0</v>
      </c>
      <c r="C247" s="15">
        <f t="shared" si="13"/>
        <v>0</v>
      </c>
      <c r="D247" s="15">
        <f t="shared" si="13"/>
        <v>0</v>
      </c>
      <c r="E247" s="15">
        <f t="shared" si="13"/>
        <v>0</v>
      </c>
    </row>
    <row r="248" spans="1:9" ht="15.75" thickBot="1" x14ac:dyDescent="0.3">
      <c r="A248" s="13" t="s">
        <v>59</v>
      </c>
      <c r="B248" s="14">
        <f t="shared" ref="B248:E249" si="14">B162+B180+B200+B221</f>
        <v>0</v>
      </c>
      <c r="C248" s="14">
        <f t="shared" si="14"/>
        <v>0</v>
      </c>
      <c r="D248" s="14">
        <f t="shared" si="14"/>
        <v>0</v>
      </c>
      <c r="E248" s="14">
        <f t="shared" si="14"/>
        <v>0</v>
      </c>
    </row>
    <row r="249" spans="1:9" ht="15.75" thickBot="1" x14ac:dyDescent="0.3">
      <c r="A249" s="13" t="s">
        <v>60</v>
      </c>
      <c r="B249" s="14">
        <f t="shared" si="14"/>
        <v>1000</v>
      </c>
      <c r="C249" s="14">
        <f t="shared" si="14"/>
        <v>1000</v>
      </c>
      <c r="D249" s="14">
        <f t="shared" si="14"/>
        <v>1000</v>
      </c>
      <c r="E249" s="14">
        <f t="shared" si="14"/>
        <v>1000</v>
      </c>
    </row>
    <row r="250" spans="1:9" ht="15.75" thickBot="1" x14ac:dyDescent="0.3">
      <c r="A250" s="17" t="s">
        <v>32</v>
      </c>
      <c r="B250" s="18">
        <f>IF(B226-B225=0,0,"Error")</f>
        <v>0</v>
      </c>
      <c r="C250" s="18">
        <f>IF(C226-C225=0,0,"Error")</f>
        <v>0</v>
      </c>
      <c r="D250" s="18">
        <f>IF(D226-D225=0,0,"Error")</f>
        <v>0</v>
      </c>
      <c r="E250" s="18">
        <f>IF(E226-E225=0,0,"Error")</f>
        <v>0</v>
      </c>
      <c r="G250" s="630"/>
      <c r="H250" s="630"/>
      <c r="I250" s="630"/>
    </row>
    <row r="251" spans="1:9" ht="24.75" thickBot="1" x14ac:dyDescent="0.3">
      <c r="A251" s="600" t="s">
        <v>966</v>
      </c>
      <c r="B251" s="14">
        <v>36</v>
      </c>
      <c r="C251" s="14">
        <v>36</v>
      </c>
      <c r="D251" s="14">
        <v>38</v>
      </c>
      <c r="E251" s="14">
        <v>38</v>
      </c>
      <c r="G251" s="630"/>
      <c r="H251" s="630"/>
      <c r="I251" s="630"/>
    </row>
    <row r="252" spans="1:9" ht="24.75" thickBot="1" x14ac:dyDescent="0.3">
      <c r="A252" s="600" t="s">
        <v>967</v>
      </c>
      <c r="B252" s="14">
        <v>2</v>
      </c>
      <c r="C252" s="14">
        <v>2</v>
      </c>
      <c r="D252" s="14">
        <v>2</v>
      </c>
      <c r="E252" s="14">
        <v>2</v>
      </c>
      <c r="G252" s="630"/>
      <c r="H252" s="630"/>
      <c r="I252" s="630"/>
    </row>
  </sheetData>
  <mergeCells count="69">
    <mergeCell ref="A1:E1"/>
    <mergeCell ref="A2:E2"/>
    <mergeCell ref="B206:E206"/>
    <mergeCell ref="B208:E208"/>
    <mergeCell ref="B209:E209"/>
    <mergeCell ref="A210:A211"/>
    <mergeCell ref="A177:E177"/>
    <mergeCell ref="A178:A179"/>
    <mergeCell ref="A183:E183"/>
    <mergeCell ref="A184:E184"/>
    <mergeCell ref="B185:E185"/>
    <mergeCell ref="B187:E187"/>
    <mergeCell ref="A159:E159"/>
    <mergeCell ref="A160:A161"/>
    <mergeCell ref="B165:E165"/>
    <mergeCell ref="B167:E167"/>
    <mergeCell ref="B168:E168"/>
    <mergeCell ref="A218:E218"/>
    <mergeCell ref="A219:A220"/>
    <mergeCell ref="B188:E188"/>
    <mergeCell ref="A189:A190"/>
    <mergeCell ref="A197:E197"/>
    <mergeCell ref="A198:A199"/>
    <mergeCell ref="A203:A205"/>
    <mergeCell ref="B203:E205"/>
    <mergeCell ref="A169:A170"/>
    <mergeCell ref="B139:E139"/>
    <mergeCell ref="A140:A141"/>
    <mergeCell ref="B148:E148"/>
    <mergeCell ref="B149:E149"/>
    <mergeCell ref="B150:E150"/>
    <mergeCell ref="A151:A152"/>
    <mergeCell ref="G136:K138"/>
    <mergeCell ref="B137:E137"/>
    <mergeCell ref="B138:E138"/>
    <mergeCell ref="A71:A72"/>
    <mergeCell ref="B96:E96"/>
    <mergeCell ref="B97:E97"/>
    <mergeCell ref="B98:E98"/>
    <mergeCell ref="A99:A100"/>
    <mergeCell ref="A107:E107"/>
    <mergeCell ref="A108:A109"/>
    <mergeCell ref="A133:E133"/>
    <mergeCell ref="A134:E134"/>
    <mergeCell ref="B135:E135"/>
    <mergeCell ref="B136:E136"/>
    <mergeCell ref="A70:E70"/>
    <mergeCell ref="A21:E21"/>
    <mergeCell ref="B22:E22"/>
    <mergeCell ref="B23:E23"/>
    <mergeCell ref="B24:E24"/>
    <mergeCell ref="A25:A26"/>
    <mergeCell ref="A33:E33"/>
    <mergeCell ref="A34:A35"/>
    <mergeCell ref="B59:E59"/>
    <mergeCell ref="B60:E60"/>
    <mergeCell ref="B61:E61"/>
    <mergeCell ref="A62:A63"/>
    <mergeCell ref="A20:E20"/>
    <mergeCell ref="A3:E3"/>
    <mergeCell ref="B5:E5"/>
    <mergeCell ref="B6:E6"/>
    <mergeCell ref="B7:E7"/>
    <mergeCell ref="A8:E8"/>
    <mergeCell ref="A9:E11"/>
    <mergeCell ref="B12:E12"/>
    <mergeCell ref="A13:A14"/>
    <mergeCell ref="B16:E16"/>
    <mergeCell ref="A17:E17"/>
  </mergeCells>
  <pageMargins left="0.1" right="0.1" top="0.75" bottom="0.75" header="0.3" footer="0.3"/>
  <pageSetup scale="9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3"/>
  <sheetViews>
    <sheetView view="pageBreakPreview" zoomScaleNormal="170" zoomScaleSheetLayoutView="100" workbookViewId="0">
      <selection activeCell="O11" sqref="O11"/>
    </sheetView>
  </sheetViews>
  <sheetFormatPr defaultRowHeight="15" x14ac:dyDescent="0.25"/>
  <cols>
    <col min="1" max="1" width="28.42578125" bestFit="1" customWidth="1"/>
    <col min="2" max="4" width="11.7109375" customWidth="1"/>
    <col min="5" max="5" width="12.140625" bestFit="1" customWidth="1"/>
    <col min="248" max="248" width="12" customWidth="1"/>
    <col min="249" max="249" width="28.42578125" bestFit="1" customWidth="1"/>
    <col min="250" max="252" width="11.7109375" customWidth="1"/>
    <col min="253" max="253" width="12.140625" bestFit="1" customWidth="1"/>
    <col min="256" max="256" width="11" customWidth="1"/>
    <col min="257" max="257" width="12.140625" bestFit="1" customWidth="1"/>
    <col min="504" max="504" width="12" customWidth="1"/>
    <col min="505" max="505" width="28.42578125" bestFit="1" customWidth="1"/>
    <col min="506" max="508" width="11.7109375" customWidth="1"/>
    <col min="509" max="509" width="12.140625" bestFit="1" customWidth="1"/>
    <col min="512" max="512" width="11" customWidth="1"/>
    <col min="513" max="513" width="12.140625" bestFit="1" customWidth="1"/>
    <col min="760" max="760" width="12" customWidth="1"/>
    <col min="761" max="761" width="28.42578125" bestFit="1" customWidth="1"/>
    <col min="762" max="764" width="11.7109375" customWidth="1"/>
    <col min="765" max="765" width="12.140625" bestFit="1" customWidth="1"/>
    <col min="768" max="768" width="11" customWidth="1"/>
    <col min="769" max="769" width="12.140625" bestFit="1" customWidth="1"/>
    <col min="1016" max="1016" width="12" customWidth="1"/>
    <col min="1017" max="1017" width="28.42578125" bestFit="1" customWidth="1"/>
    <col min="1018" max="1020" width="11.7109375" customWidth="1"/>
    <col min="1021" max="1021" width="12.140625" bestFit="1" customWidth="1"/>
    <col min="1024" max="1024" width="11" customWidth="1"/>
    <col min="1025" max="1025" width="12.140625" bestFit="1" customWidth="1"/>
    <col min="1272" max="1272" width="12" customWidth="1"/>
    <col min="1273" max="1273" width="28.42578125" bestFit="1" customWidth="1"/>
    <col min="1274" max="1276" width="11.7109375" customWidth="1"/>
    <col min="1277" max="1277" width="12.140625" bestFit="1" customWidth="1"/>
    <col min="1280" max="1280" width="11" customWidth="1"/>
    <col min="1281" max="1281" width="12.140625" bestFit="1" customWidth="1"/>
    <col min="1528" max="1528" width="12" customWidth="1"/>
    <col min="1529" max="1529" width="28.42578125" bestFit="1" customWidth="1"/>
    <col min="1530" max="1532" width="11.7109375" customWidth="1"/>
    <col min="1533" max="1533" width="12.140625" bestFit="1" customWidth="1"/>
    <col min="1536" max="1536" width="11" customWidth="1"/>
    <col min="1537" max="1537" width="12.140625" bestFit="1" customWidth="1"/>
    <col min="1784" max="1784" width="12" customWidth="1"/>
    <col min="1785" max="1785" width="28.42578125" bestFit="1" customWidth="1"/>
    <col min="1786" max="1788" width="11.7109375" customWidth="1"/>
    <col min="1789" max="1789" width="12.140625" bestFit="1" customWidth="1"/>
    <col min="1792" max="1792" width="11" customWidth="1"/>
    <col min="1793" max="1793" width="12.140625" bestFit="1" customWidth="1"/>
    <col min="2040" max="2040" width="12" customWidth="1"/>
    <col min="2041" max="2041" width="28.42578125" bestFit="1" customWidth="1"/>
    <col min="2042" max="2044" width="11.7109375" customWidth="1"/>
    <col min="2045" max="2045" width="12.140625" bestFit="1" customWidth="1"/>
    <col min="2048" max="2048" width="11" customWidth="1"/>
    <col min="2049" max="2049" width="12.140625" bestFit="1" customWidth="1"/>
    <col min="2296" max="2296" width="12" customWidth="1"/>
    <col min="2297" max="2297" width="28.42578125" bestFit="1" customWidth="1"/>
    <col min="2298" max="2300" width="11.7109375" customWidth="1"/>
    <col min="2301" max="2301" width="12.140625" bestFit="1" customWidth="1"/>
    <col min="2304" max="2304" width="11" customWidth="1"/>
    <col min="2305" max="2305" width="12.140625" bestFit="1" customWidth="1"/>
    <col min="2552" max="2552" width="12" customWidth="1"/>
    <col min="2553" max="2553" width="28.42578125" bestFit="1" customWidth="1"/>
    <col min="2554" max="2556" width="11.7109375" customWidth="1"/>
    <col min="2557" max="2557" width="12.140625" bestFit="1" customWidth="1"/>
    <col min="2560" max="2560" width="11" customWidth="1"/>
    <col min="2561" max="2561" width="12.140625" bestFit="1" customWidth="1"/>
    <col min="2808" max="2808" width="12" customWidth="1"/>
    <col min="2809" max="2809" width="28.42578125" bestFit="1" customWidth="1"/>
    <col min="2810" max="2812" width="11.7109375" customWidth="1"/>
    <col min="2813" max="2813" width="12.140625" bestFit="1" customWidth="1"/>
    <col min="2816" max="2816" width="11" customWidth="1"/>
    <col min="2817" max="2817" width="12.140625" bestFit="1" customWidth="1"/>
    <col min="3064" max="3064" width="12" customWidth="1"/>
    <col min="3065" max="3065" width="28.42578125" bestFit="1" customWidth="1"/>
    <col min="3066" max="3068" width="11.7109375" customWidth="1"/>
    <col min="3069" max="3069" width="12.140625" bestFit="1" customWidth="1"/>
    <col min="3072" max="3072" width="11" customWidth="1"/>
    <col min="3073" max="3073" width="12.140625" bestFit="1" customWidth="1"/>
    <col min="3320" max="3320" width="12" customWidth="1"/>
    <col min="3321" max="3321" width="28.42578125" bestFit="1" customWidth="1"/>
    <col min="3322" max="3324" width="11.7109375" customWidth="1"/>
    <col min="3325" max="3325" width="12.140625" bestFit="1" customWidth="1"/>
    <col min="3328" max="3328" width="11" customWidth="1"/>
    <col min="3329" max="3329" width="12.140625" bestFit="1" customWidth="1"/>
    <col min="3576" max="3576" width="12" customWidth="1"/>
    <col min="3577" max="3577" width="28.42578125" bestFit="1" customWidth="1"/>
    <col min="3578" max="3580" width="11.7109375" customWidth="1"/>
    <col min="3581" max="3581" width="12.140625" bestFit="1" customWidth="1"/>
    <col min="3584" max="3584" width="11" customWidth="1"/>
    <col min="3585" max="3585" width="12.140625" bestFit="1" customWidth="1"/>
    <col min="3832" max="3832" width="12" customWidth="1"/>
    <col min="3833" max="3833" width="28.42578125" bestFit="1" customWidth="1"/>
    <col min="3834" max="3836" width="11.7109375" customWidth="1"/>
    <col min="3837" max="3837" width="12.140625" bestFit="1" customWidth="1"/>
    <col min="3840" max="3840" width="11" customWidth="1"/>
    <col min="3841" max="3841" width="12.140625" bestFit="1" customWidth="1"/>
    <col min="4088" max="4088" width="12" customWidth="1"/>
    <col min="4089" max="4089" width="28.42578125" bestFit="1" customWidth="1"/>
    <col min="4090" max="4092" width="11.7109375" customWidth="1"/>
    <col min="4093" max="4093" width="12.140625" bestFit="1" customWidth="1"/>
    <col min="4096" max="4096" width="11" customWidth="1"/>
    <col min="4097" max="4097" width="12.140625" bestFit="1" customWidth="1"/>
    <col min="4344" max="4344" width="12" customWidth="1"/>
    <col min="4345" max="4345" width="28.42578125" bestFit="1" customWidth="1"/>
    <col min="4346" max="4348" width="11.7109375" customWidth="1"/>
    <col min="4349" max="4349" width="12.140625" bestFit="1" customWidth="1"/>
    <col min="4352" max="4352" width="11" customWidth="1"/>
    <col min="4353" max="4353" width="12.140625" bestFit="1" customWidth="1"/>
    <col min="4600" max="4600" width="12" customWidth="1"/>
    <col min="4601" max="4601" width="28.42578125" bestFit="1" customWidth="1"/>
    <col min="4602" max="4604" width="11.7109375" customWidth="1"/>
    <col min="4605" max="4605" width="12.140625" bestFit="1" customWidth="1"/>
    <col min="4608" max="4608" width="11" customWidth="1"/>
    <col min="4609" max="4609" width="12.140625" bestFit="1" customWidth="1"/>
    <col min="4856" max="4856" width="12" customWidth="1"/>
    <col min="4857" max="4857" width="28.42578125" bestFit="1" customWidth="1"/>
    <col min="4858" max="4860" width="11.7109375" customWidth="1"/>
    <col min="4861" max="4861" width="12.140625" bestFit="1" customWidth="1"/>
    <col min="4864" max="4864" width="11" customWidth="1"/>
    <col min="4865" max="4865" width="12.140625" bestFit="1" customWidth="1"/>
    <col min="5112" max="5112" width="12" customWidth="1"/>
    <col min="5113" max="5113" width="28.42578125" bestFit="1" customWidth="1"/>
    <col min="5114" max="5116" width="11.7109375" customWidth="1"/>
    <col min="5117" max="5117" width="12.140625" bestFit="1" customWidth="1"/>
    <col min="5120" max="5120" width="11" customWidth="1"/>
    <col min="5121" max="5121" width="12.140625" bestFit="1" customWidth="1"/>
    <col min="5368" max="5368" width="12" customWidth="1"/>
    <col min="5369" max="5369" width="28.42578125" bestFit="1" customWidth="1"/>
    <col min="5370" max="5372" width="11.7109375" customWidth="1"/>
    <col min="5373" max="5373" width="12.140625" bestFit="1" customWidth="1"/>
    <col min="5376" max="5376" width="11" customWidth="1"/>
    <col min="5377" max="5377" width="12.140625" bestFit="1" customWidth="1"/>
    <col min="5624" max="5624" width="12" customWidth="1"/>
    <col min="5625" max="5625" width="28.42578125" bestFit="1" customWidth="1"/>
    <col min="5626" max="5628" width="11.7109375" customWidth="1"/>
    <col min="5629" max="5629" width="12.140625" bestFit="1" customWidth="1"/>
    <col min="5632" max="5632" width="11" customWidth="1"/>
    <col min="5633" max="5633" width="12.140625" bestFit="1" customWidth="1"/>
    <col min="5880" max="5880" width="12" customWidth="1"/>
    <col min="5881" max="5881" width="28.42578125" bestFit="1" customWidth="1"/>
    <col min="5882" max="5884" width="11.7109375" customWidth="1"/>
    <col min="5885" max="5885" width="12.140625" bestFit="1" customWidth="1"/>
    <col min="5888" max="5888" width="11" customWidth="1"/>
    <col min="5889" max="5889" width="12.140625" bestFit="1" customWidth="1"/>
    <col min="6136" max="6136" width="12" customWidth="1"/>
    <col min="6137" max="6137" width="28.42578125" bestFit="1" customWidth="1"/>
    <col min="6138" max="6140" width="11.7109375" customWidth="1"/>
    <col min="6141" max="6141" width="12.140625" bestFit="1" customWidth="1"/>
    <col min="6144" max="6144" width="11" customWidth="1"/>
    <col min="6145" max="6145" width="12.140625" bestFit="1" customWidth="1"/>
    <col min="6392" max="6392" width="12" customWidth="1"/>
    <col min="6393" max="6393" width="28.42578125" bestFit="1" customWidth="1"/>
    <col min="6394" max="6396" width="11.7109375" customWidth="1"/>
    <col min="6397" max="6397" width="12.140625" bestFit="1" customWidth="1"/>
    <col min="6400" max="6400" width="11" customWidth="1"/>
    <col min="6401" max="6401" width="12.140625" bestFit="1" customWidth="1"/>
    <col min="6648" max="6648" width="12" customWidth="1"/>
    <col min="6649" max="6649" width="28.42578125" bestFit="1" customWidth="1"/>
    <col min="6650" max="6652" width="11.7109375" customWidth="1"/>
    <col min="6653" max="6653" width="12.140625" bestFit="1" customWidth="1"/>
    <col min="6656" max="6656" width="11" customWidth="1"/>
    <col min="6657" max="6657" width="12.140625" bestFit="1" customWidth="1"/>
    <col min="6904" max="6904" width="12" customWidth="1"/>
    <col min="6905" max="6905" width="28.42578125" bestFit="1" customWidth="1"/>
    <col min="6906" max="6908" width="11.7109375" customWidth="1"/>
    <col min="6909" max="6909" width="12.140625" bestFit="1" customWidth="1"/>
    <col min="6912" max="6912" width="11" customWidth="1"/>
    <col min="6913" max="6913" width="12.140625" bestFit="1" customWidth="1"/>
    <col min="7160" max="7160" width="12" customWidth="1"/>
    <col min="7161" max="7161" width="28.42578125" bestFit="1" customWidth="1"/>
    <col min="7162" max="7164" width="11.7109375" customWidth="1"/>
    <col min="7165" max="7165" width="12.140625" bestFit="1" customWidth="1"/>
    <col min="7168" max="7168" width="11" customWidth="1"/>
    <col min="7169" max="7169" width="12.140625" bestFit="1" customWidth="1"/>
    <col min="7416" max="7416" width="12" customWidth="1"/>
    <col min="7417" max="7417" width="28.42578125" bestFit="1" customWidth="1"/>
    <col min="7418" max="7420" width="11.7109375" customWidth="1"/>
    <col min="7421" max="7421" width="12.140625" bestFit="1" customWidth="1"/>
    <col min="7424" max="7424" width="11" customWidth="1"/>
    <col min="7425" max="7425" width="12.140625" bestFit="1" customWidth="1"/>
    <col min="7672" max="7672" width="12" customWidth="1"/>
    <col min="7673" max="7673" width="28.42578125" bestFit="1" customWidth="1"/>
    <col min="7674" max="7676" width="11.7109375" customWidth="1"/>
    <col min="7677" max="7677" width="12.140625" bestFit="1" customWidth="1"/>
    <col min="7680" max="7680" width="11" customWidth="1"/>
    <col min="7681" max="7681" width="12.140625" bestFit="1" customWidth="1"/>
    <col min="7928" max="7928" width="12" customWidth="1"/>
    <col min="7929" max="7929" width="28.42578125" bestFit="1" customWidth="1"/>
    <col min="7930" max="7932" width="11.7109375" customWidth="1"/>
    <col min="7933" max="7933" width="12.140625" bestFit="1" customWidth="1"/>
    <col min="7936" max="7936" width="11" customWidth="1"/>
    <col min="7937" max="7937" width="12.140625" bestFit="1" customWidth="1"/>
    <col min="8184" max="8184" width="12" customWidth="1"/>
    <col min="8185" max="8185" width="28.42578125" bestFit="1" customWidth="1"/>
    <col min="8186" max="8188" width="11.7109375" customWidth="1"/>
    <col min="8189" max="8189" width="12.140625" bestFit="1" customWidth="1"/>
    <col min="8192" max="8192" width="11" customWidth="1"/>
    <col min="8193" max="8193" width="12.140625" bestFit="1" customWidth="1"/>
    <col min="8440" max="8440" width="12" customWidth="1"/>
    <col min="8441" max="8441" width="28.42578125" bestFit="1" customWidth="1"/>
    <col min="8442" max="8444" width="11.7109375" customWidth="1"/>
    <col min="8445" max="8445" width="12.140625" bestFit="1" customWidth="1"/>
    <col min="8448" max="8448" width="11" customWidth="1"/>
    <col min="8449" max="8449" width="12.140625" bestFit="1" customWidth="1"/>
    <col min="8696" max="8696" width="12" customWidth="1"/>
    <col min="8697" max="8697" width="28.42578125" bestFit="1" customWidth="1"/>
    <col min="8698" max="8700" width="11.7109375" customWidth="1"/>
    <col min="8701" max="8701" width="12.140625" bestFit="1" customWidth="1"/>
    <col min="8704" max="8704" width="11" customWidth="1"/>
    <col min="8705" max="8705" width="12.140625" bestFit="1" customWidth="1"/>
    <col min="8952" max="8952" width="12" customWidth="1"/>
    <col min="8953" max="8953" width="28.42578125" bestFit="1" customWidth="1"/>
    <col min="8954" max="8956" width="11.7109375" customWidth="1"/>
    <col min="8957" max="8957" width="12.140625" bestFit="1" customWidth="1"/>
    <col min="8960" max="8960" width="11" customWidth="1"/>
    <col min="8961" max="8961" width="12.140625" bestFit="1" customWidth="1"/>
    <col min="9208" max="9208" width="12" customWidth="1"/>
    <col min="9209" max="9209" width="28.42578125" bestFit="1" customWidth="1"/>
    <col min="9210" max="9212" width="11.7109375" customWidth="1"/>
    <col min="9213" max="9213" width="12.140625" bestFit="1" customWidth="1"/>
    <col min="9216" max="9216" width="11" customWidth="1"/>
    <col min="9217" max="9217" width="12.140625" bestFit="1" customWidth="1"/>
    <col min="9464" max="9464" width="12" customWidth="1"/>
    <col min="9465" max="9465" width="28.42578125" bestFit="1" customWidth="1"/>
    <col min="9466" max="9468" width="11.7109375" customWidth="1"/>
    <col min="9469" max="9469" width="12.140625" bestFit="1" customWidth="1"/>
    <col min="9472" max="9472" width="11" customWidth="1"/>
    <col min="9473" max="9473" width="12.140625" bestFit="1" customWidth="1"/>
    <col min="9720" max="9720" width="12" customWidth="1"/>
    <col min="9721" max="9721" width="28.42578125" bestFit="1" customWidth="1"/>
    <col min="9722" max="9724" width="11.7109375" customWidth="1"/>
    <col min="9725" max="9725" width="12.140625" bestFit="1" customWidth="1"/>
    <col min="9728" max="9728" width="11" customWidth="1"/>
    <col min="9729" max="9729" width="12.140625" bestFit="1" customWidth="1"/>
    <col min="9976" max="9976" width="12" customWidth="1"/>
    <col min="9977" max="9977" width="28.42578125" bestFit="1" customWidth="1"/>
    <col min="9978" max="9980" width="11.7109375" customWidth="1"/>
    <col min="9981" max="9981" width="12.140625" bestFit="1" customWidth="1"/>
    <col min="9984" max="9984" width="11" customWidth="1"/>
    <col min="9985" max="9985" width="12.140625" bestFit="1" customWidth="1"/>
    <col min="10232" max="10232" width="12" customWidth="1"/>
    <col min="10233" max="10233" width="28.42578125" bestFit="1" customWidth="1"/>
    <col min="10234" max="10236" width="11.7109375" customWidth="1"/>
    <col min="10237" max="10237" width="12.140625" bestFit="1" customWidth="1"/>
    <col min="10240" max="10240" width="11" customWidth="1"/>
    <col min="10241" max="10241" width="12.140625" bestFit="1" customWidth="1"/>
    <col min="10488" max="10488" width="12" customWidth="1"/>
    <col min="10489" max="10489" width="28.42578125" bestFit="1" customWidth="1"/>
    <col min="10490" max="10492" width="11.7109375" customWidth="1"/>
    <col min="10493" max="10493" width="12.140625" bestFit="1" customWidth="1"/>
    <col min="10496" max="10496" width="11" customWidth="1"/>
    <col min="10497" max="10497" width="12.140625" bestFit="1" customWidth="1"/>
    <col min="10744" max="10744" width="12" customWidth="1"/>
    <col min="10745" max="10745" width="28.42578125" bestFit="1" customWidth="1"/>
    <col min="10746" max="10748" width="11.7109375" customWidth="1"/>
    <col min="10749" max="10749" width="12.140625" bestFit="1" customWidth="1"/>
    <col min="10752" max="10752" width="11" customWidth="1"/>
    <col min="10753" max="10753" width="12.140625" bestFit="1" customWidth="1"/>
    <col min="11000" max="11000" width="12" customWidth="1"/>
    <col min="11001" max="11001" width="28.42578125" bestFit="1" customWidth="1"/>
    <col min="11002" max="11004" width="11.7109375" customWidth="1"/>
    <col min="11005" max="11005" width="12.140625" bestFit="1" customWidth="1"/>
    <col min="11008" max="11008" width="11" customWidth="1"/>
    <col min="11009" max="11009" width="12.140625" bestFit="1" customWidth="1"/>
    <col min="11256" max="11256" width="12" customWidth="1"/>
    <col min="11257" max="11257" width="28.42578125" bestFit="1" customWidth="1"/>
    <col min="11258" max="11260" width="11.7109375" customWidth="1"/>
    <col min="11261" max="11261" width="12.140625" bestFit="1" customWidth="1"/>
    <col min="11264" max="11264" width="11" customWidth="1"/>
    <col min="11265" max="11265" width="12.140625" bestFit="1" customWidth="1"/>
    <col min="11512" max="11512" width="12" customWidth="1"/>
    <col min="11513" max="11513" width="28.42578125" bestFit="1" customWidth="1"/>
    <col min="11514" max="11516" width="11.7109375" customWidth="1"/>
    <col min="11517" max="11517" width="12.140625" bestFit="1" customWidth="1"/>
    <col min="11520" max="11520" width="11" customWidth="1"/>
    <col min="11521" max="11521" width="12.140625" bestFit="1" customWidth="1"/>
    <col min="11768" max="11768" width="12" customWidth="1"/>
    <col min="11769" max="11769" width="28.42578125" bestFit="1" customWidth="1"/>
    <col min="11770" max="11772" width="11.7109375" customWidth="1"/>
    <col min="11773" max="11773" width="12.140625" bestFit="1" customWidth="1"/>
    <col min="11776" max="11776" width="11" customWidth="1"/>
    <col min="11777" max="11777" width="12.140625" bestFit="1" customWidth="1"/>
    <col min="12024" max="12024" width="12" customWidth="1"/>
    <col min="12025" max="12025" width="28.42578125" bestFit="1" customWidth="1"/>
    <col min="12026" max="12028" width="11.7109375" customWidth="1"/>
    <col min="12029" max="12029" width="12.140625" bestFit="1" customWidth="1"/>
    <col min="12032" max="12032" width="11" customWidth="1"/>
    <col min="12033" max="12033" width="12.140625" bestFit="1" customWidth="1"/>
    <col min="12280" max="12280" width="12" customWidth="1"/>
    <col min="12281" max="12281" width="28.42578125" bestFit="1" customWidth="1"/>
    <col min="12282" max="12284" width="11.7109375" customWidth="1"/>
    <col min="12285" max="12285" width="12.140625" bestFit="1" customWidth="1"/>
    <col min="12288" max="12288" width="11" customWidth="1"/>
    <col min="12289" max="12289" width="12.140625" bestFit="1" customWidth="1"/>
    <col min="12536" max="12536" width="12" customWidth="1"/>
    <col min="12537" max="12537" width="28.42578125" bestFit="1" customWidth="1"/>
    <col min="12538" max="12540" width="11.7109375" customWidth="1"/>
    <col min="12541" max="12541" width="12.140625" bestFit="1" customWidth="1"/>
    <col min="12544" max="12544" width="11" customWidth="1"/>
    <col min="12545" max="12545" width="12.140625" bestFit="1" customWidth="1"/>
    <col min="12792" max="12792" width="12" customWidth="1"/>
    <col min="12793" max="12793" width="28.42578125" bestFit="1" customWidth="1"/>
    <col min="12794" max="12796" width="11.7109375" customWidth="1"/>
    <col min="12797" max="12797" width="12.140625" bestFit="1" customWidth="1"/>
    <col min="12800" max="12800" width="11" customWidth="1"/>
    <col min="12801" max="12801" width="12.140625" bestFit="1" customWidth="1"/>
    <col min="13048" max="13048" width="12" customWidth="1"/>
    <col min="13049" max="13049" width="28.42578125" bestFit="1" customWidth="1"/>
    <col min="13050" max="13052" width="11.7109375" customWidth="1"/>
    <col min="13053" max="13053" width="12.140625" bestFit="1" customWidth="1"/>
    <col min="13056" max="13056" width="11" customWidth="1"/>
    <col min="13057" max="13057" width="12.140625" bestFit="1" customWidth="1"/>
    <col min="13304" max="13304" width="12" customWidth="1"/>
    <col min="13305" max="13305" width="28.42578125" bestFit="1" customWidth="1"/>
    <col min="13306" max="13308" width="11.7109375" customWidth="1"/>
    <col min="13309" max="13309" width="12.140625" bestFit="1" customWidth="1"/>
    <col min="13312" max="13312" width="11" customWidth="1"/>
    <col min="13313" max="13313" width="12.140625" bestFit="1" customWidth="1"/>
    <col min="13560" max="13560" width="12" customWidth="1"/>
    <col min="13561" max="13561" width="28.42578125" bestFit="1" customWidth="1"/>
    <col min="13562" max="13564" width="11.7109375" customWidth="1"/>
    <col min="13565" max="13565" width="12.140625" bestFit="1" customWidth="1"/>
    <col min="13568" max="13568" width="11" customWidth="1"/>
    <col min="13569" max="13569" width="12.140625" bestFit="1" customWidth="1"/>
    <col min="13816" max="13816" width="12" customWidth="1"/>
    <col min="13817" max="13817" width="28.42578125" bestFit="1" customWidth="1"/>
    <col min="13818" max="13820" width="11.7109375" customWidth="1"/>
    <col min="13821" max="13821" width="12.140625" bestFit="1" customWidth="1"/>
    <col min="13824" max="13824" width="11" customWidth="1"/>
    <col min="13825" max="13825" width="12.140625" bestFit="1" customWidth="1"/>
    <col min="14072" max="14072" width="12" customWidth="1"/>
    <col min="14073" max="14073" width="28.42578125" bestFit="1" customWidth="1"/>
    <col min="14074" max="14076" width="11.7109375" customWidth="1"/>
    <col min="14077" max="14077" width="12.140625" bestFit="1" customWidth="1"/>
    <col min="14080" max="14080" width="11" customWidth="1"/>
    <col min="14081" max="14081" width="12.140625" bestFit="1" customWidth="1"/>
    <col min="14328" max="14328" width="12" customWidth="1"/>
    <col min="14329" max="14329" width="28.42578125" bestFit="1" customWidth="1"/>
    <col min="14330" max="14332" width="11.7109375" customWidth="1"/>
    <col min="14333" max="14333" width="12.140625" bestFit="1" customWidth="1"/>
    <col min="14336" max="14336" width="11" customWidth="1"/>
    <col min="14337" max="14337" width="12.140625" bestFit="1" customWidth="1"/>
    <col min="14584" max="14584" width="12" customWidth="1"/>
    <col min="14585" max="14585" width="28.42578125" bestFit="1" customWidth="1"/>
    <col min="14586" max="14588" width="11.7109375" customWidth="1"/>
    <col min="14589" max="14589" width="12.140625" bestFit="1" customWidth="1"/>
    <col min="14592" max="14592" width="11" customWidth="1"/>
    <col min="14593" max="14593" width="12.140625" bestFit="1" customWidth="1"/>
    <col min="14840" max="14840" width="12" customWidth="1"/>
    <col min="14841" max="14841" width="28.42578125" bestFit="1" customWidth="1"/>
    <col min="14842" max="14844" width="11.7109375" customWidth="1"/>
    <col min="14845" max="14845" width="12.140625" bestFit="1" customWidth="1"/>
    <col min="14848" max="14848" width="11" customWidth="1"/>
    <col min="14849" max="14849" width="12.140625" bestFit="1" customWidth="1"/>
    <col min="15096" max="15096" width="12" customWidth="1"/>
    <col min="15097" max="15097" width="28.42578125" bestFit="1" customWidth="1"/>
    <col min="15098" max="15100" width="11.7109375" customWidth="1"/>
    <col min="15101" max="15101" width="12.140625" bestFit="1" customWidth="1"/>
    <col min="15104" max="15104" width="11" customWidth="1"/>
    <col min="15105" max="15105" width="12.140625" bestFit="1" customWidth="1"/>
    <col min="15352" max="15352" width="12" customWidth="1"/>
    <col min="15353" max="15353" width="28.42578125" bestFit="1" customWidth="1"/>
    <col min="15354" max="15356" width="11.7109375" customWidth="1"/>
    <col min="15357" max="15357" width="12.140625" bestFit="1" customWidth="1"/>
    <col min="15360" max="15360" width="11" customWidth="1"/>
    <col min="15361" max="15361" width="12.140625" bestFit="1" customWidth="1"/>
    <col min="15608" max="15608" width="12" customWidth="1"/>
    <col min="15609" max="15609" width="28.42578125" bestFit="1" customWidth="1"/>
    <col min="15610" max="15612" width="11.7109375" customWidth="1"/>
    <col min="15613" max="15613" width="12.140625" bestFit="1" customWidth="1"/>
    <col min="15616" max="15616" width="11" customWidth="1"/>
    <col min="15617" max="15617" width="12.140625" bestFit="1" customWidth="1"/>
    <col min="15864" max="15864" width="12" customWidth="1"/>
    <col min="15865" max="15865" width="28.42578125" bestFit="1" customWidth="1"/>
    <col min="15866" max="15868" width="11.7109375" customWidth="1"/>
    <col min="15869" max="15869" width="12.140625" bestFit="1" customWidth="1"/>
    <col min="15872" max="15872" width="11" customWidth="1"/>
    <col min="15873" max="15873" width="12.140625" bestFit="1" customWidth="1"/>
    <col min="16120" max="16120" width="12" customWidth="1"/>
    <col min="16121" max="16121" width="28.42578125" bestFit="1" customWidth="1"/>
    <col min="16122" max="16124" width="11.7109375" customWidth="1"/>
    <col min="16125" max="16125" width="12.140625" bestFit="1" customWidth="1"/>
    <col min="16128" max="16128" width="11" customWidth="1"/>
    <col min="16129" max="16129" width="12.140625" bestFit="1" customWidth="1"/>
  </cols>
  <sheetData>
    <row r="1" spans="1:6" ht="15.75" x14ac:dyDescent="0.25">
      <c r="A1" s="2604" t="s">
        <v>1686</v>
      </c>
      <c r="B1" s="2604"/>
      <c r="C1" s="2604"/>
      <c r="D1" s="2604"/>
      <c r="E1" s="2604"/>
    </row>
    <row r="2" spans="1:6" ht="31.5" customHeight="1" x14ac:dyDescent="0.25">
      <c r="A2" s="1503" t="s">
        <v>884</v>
      </c>
      <c r="B2" s="1503"/>
      <c r="C2" s="1503"/>
      <c r="D2" s="1503"/>
      <c r="E2" s="1503"/>
      <c r="F2" s="1"/>
    </row>
    <row r="3" spans="1:6" ht="18" customHeight="1" x14ac:dyDescent="0.25">
      <c r="A3" s="1504" t="s">
        <v>863</v>
      </c>
      <c r="B3" s="1504"/>
      <c r="C3" s="1504"/>
      <c r="D3" s="1504"/>
      <c r="E3" s="1504"/>
      <c r="F3" s="87"/>
    </row>
    <row r="4" spans="1:6" ht="15.75" thickBot="1" x14ac:dyDescent="0.3"/>
    <row r="5" spans="1:6" ht="15.75" thickBot="1" x14ac:dyDescent="0.3">
      <c r="A5" s="2" t="s">
        <v>0</v>
      </c>
      <c r="B5" s="1301" t="s">
        <v>108</v>
      </c>
      <c r="C5" s="1301"/>
      <c r="D5" s="1301"/>
      <c r="E5" s="1301"/>
    </row>
    <row r="6" spans="1:6" ht="15.75" thickBot="1" x14ac:dyDescent="0.3">
      <c r="A6" s="2" t="s">
        <v>1</v>
      </c>
      <c r="B6" s="1302" t="s">
        <v>109</v>
      </c>
      <c r="C6" s="1303"/>
      <c r="D6" s="1303"/>
      <c r="E6" s="1304"/>
    </row>
    <row r="7" spans="1:6" ht="15.75" thickBot="1" x14ac:dyDescent="0.3">
      <c r="A7" s="2" t="s">
        <v>3</v>
      </c>
      <c r="B7" s="1305" t="s">
        <v>861</v>
      </c>
      <c r="C7" s="1306"/>
      <c r="D7" s="1306"/>
      <c r="E7" s="1307"/>
    </row>
    <row r="8" spans="1:6" ht="15.75" thickBot="1" x14ac:dyDescent="0.3">
      <c r="A8" s="1308" t="s">
        <v>5</v>
      </c>
      <c r="B8" s="1309"/>
      <c r="C8" s="1309"/>
      <c r="D8" s="1309"/>
      <c r="E8" s="1310"/>
    </row>
    <row r="9" spans="1:6" ht="15.75" thickBot="1" x14ac:dyDescent="0.3">
      <c r="A9" s="1545" t="s">
        <v>110</v>
      </c>
      <c r="B9" s="1546"/>
      <c r="C9" s="1546"/>
      <c r="D9" s="1546"/>
      <c r="E9" s="1547"/>
    </row>
    <row r="10" spans="1:6" ht="36.75" customHeight="1" thickBot="1" x14ac:dyDescent="0.3">
      <c r="A10" s="1545"/>
      <c r="B10" s="1546"/>
      <c r="C10" s="1546"/>
      <c r="D10" s="1546"/>
      <c r="E10" s="1547"/>
    </row>
    <row r="11" spans="1:6" ht="39.75" customHeight="1" thickBot="1" x14ac:dyDescent="0.3">
      <c r="A11" s="1545"/>
      <c r="B11" s="1546"/>
      <c r="C11" s="1546"/>
      <c r="D11" s="1546"/>
      <c r="E11" s="1547"/>
    </row>
    <row r="12" spans="1:6" ht="78.75" customHeight="1" thickBot="1" x14ac:dyDescent="0.3">
      <c r="A12" s="3" t="s">
        <v>6</v>
      </c>
      <c r="B12" s="1317" t="s">
        <v>1010</v>
      </c>
      <c r="C12" s="1318"/>
      <c r="D12" s="1318"/>
      <c r="E12" s="1319"/>
    </row>
    <row r="13" spans="1:6" ht="23.25" customHeight="1" x14ac:dyDescent="0.25">
      <c r="A13" s="1381" t="s">
        <v>61</v>
      </c>
      <c r="B13" s="433">
        <v>2019</v>
      </c>
      <c r="C13" s="433">
        <v>2020</v>
      </c>
      <c r="D13" s="433">
        <v>2021</v>
      </c>
      <c r="E13" s="433">
        <v>2022</v>
      </c>
    </row>
    <row r="14" spans="1:6" ht="15.75" thickBot="1" x14ac:dyDescent="0.3">
      <c r="A14" s="1382"/>
      <c r="B14" s="423" t="s">
        <v>8</v>
      </c>
      <c r="C14" s="423" t="s">
        <v>9</v>
      </c>
      <c r="D14" s="423" t="s">
        <v>9</v>
      </c>
      <c r="E14" s="423" t="s">
        <v>9</v>
      </c>
    </row>
    <row r="15" spans="1:6" ht="68.25" thickBot="1" x14ac:dyDescent="0.3">
      <c r="A15" s="421" t="s">
        <v>111</v>
      </c>
      <c r="B15" s="4">
        <v>0.6</v>
      </c>
      <c r="C15" s="4">
        <v>0.65</v>
      </c>
      <c r="D15" s="4">
        <v>0.7</v>
      </c>
      <c r="E15" s="4">
        <v>0.75</v>
      </c>
    </row>
    <row r="16" spans="1:6" ht="75" customHeight="1" thickBot="1" x14ac:dyDescent="0.3">
      <c r="A16" s="6" t="s">
        <v>10</v>
      </c>
      <c r="B16" s="1509" t="s">
        <v>697</v>
      </c>
      <c r="C16" s="1510"/>
      <c r="D16" s="1510"/>
      <c r="E16" s="1511"/>
    </row>
    <row r="17" spans="1:5" ht="23.25" customHeight="1" thickBot="1" x14ac:dyDescent="0.3">
      <c r="A17" s="1411" t="s">
        <v>949</v>
      </c>
      <c r="B17" s="1412"/>
      <c r="C17" s="1412"/>
      <c r="D17" s="1412"/>
      <c r="E17" s="1413"/>
    </row>
    <row r="18" spans="1:5" ht="27" customHeight="1" thickBot="1" x14ac:dyDescent="0.3">
      <c r="A18" s="421" t="s">
        <v>112</v>
      </c>
      <c r="B18" s="4">
        <v>7.0000000000000007E-2</v>
      </c>
      <c r="C18" s="4">
        <v>0.1</v>
      </c>
      <c r="D18" s="4">
        <v>0.15</v>
      </c>
      <c r="E18" s="4">
        <v>0.2</v>
      </c>
    </row>
    <row r="19" spans="1:5" ht="27" customHeight="1" thickBot="1" x14ac:dyDescent="0.3">
      <c r="A19" s="5" t="s">
        <v>113</v>
      </c>
      <c r="B19" s="4">
        <v>0.92</v>
      </c>
      <c r="C19" s="4">
        <v>0.88</v>
      </c>
      <c r="D19" s="4">
        <v>0.82</v>
      </c>
      <c r="E19" s="4">
        <v>0.76</v>
      </c>
    </row>
    <row r="20" spans="1:5" ht="27" customHeight="1" thickBot="1" x14ac:dyDescent="0.3">
      <c r="A20" s="5" t="s">
        <v>114</v>
      </c>
      <c r="B20" s="4">
        <v>0.16</v>
      </c>
      <c r="C20" s="4">
        <v>0.2</v>
      </c>
      <c r="D20" s="4">
        <v>0.25</v>
      </c>
      <c r="E20" s="4">
        <v>0.3</v>
      </c>
    </row>
    <row r="21" spans="1:5" ht="30.75" customHeight="1" thickBot="1" x14ac:dyDescent="0.3">
      <c r="A21" s="5" t="s">
        <v>115</v>
      </c>
      <c r="B21" s="4">
        <v>0.3</v>
      </c>
      <c r="C21" s="4">
        <v>0.34</v>
      </c>
      <c r="D21" s="4">
        <v>0.39</v>
      </c>
      <c r="E21" s="4">
        <v>0.43</v>
      </c>
    </row>
    <row r="22" spans="1:5" ht="68.25" thickBot="1" x14ac:dyDescent="0.3">
      <c r="A22" s="5" t="s">
        <v>116</v>
      </c>
      <c r="B22" s="4">
        <v>0.62</v>
      </c>
      <c r="C22" s="4">
        <v>0.7</v>
      </c>
      <c r="D22" s="4">
        <v>0.76</v>
      </c>
      <c r="E22" s="4">
        <v>0.8</v>
      </c>
    </row>
    <row r="23" spans="1:5" ht="15.75" thickBot="1" x14ac:dyDescent="0.3">
      <c r="A23" s="421" t="s">
        <v>117</v>
      </c>
      <c r="B23" s="4">
        <v>0.27</v>
      </c>
      <c r="C23" s="4">
        <v>0.23</v>
      </c>
      <c r="D23" s="4">
        <v>0.2</v>
      </c>
      <c r="E23" s="4">
        <v>0.18</v>
      </c>
    </row>
    <row r="24" spans="1:5" ht="28.5" customHeight="1" thickBot="1" x14ac:dyDescent="0.3">
      <c r="A24" s="5" t="s">
        <v>118</v>
      </c>
      <c r="B24" s="4">
        <v>7.0000000000000007E-2</v>
      </c>
      <c r="C24" s="4">
        <v>0.08</v>
      </c>
      <c r="D24" s="4">
        <v>0.09</v>
      </c>
      <c r="E24" s="4">
        <v>0.1</v>
      </c>
    </row>
    <row r="25" spans="1:5" ht="15.75" thickBot="1" x14ac:dyDescent="0.3">
      <c r="A25" s="5" t="s">
        <v>119</v>
      </c>
      <c r="B25" s="4">
        <v>0.06</v>
      </c>
      <c r="C25" s="4">
        <v>7.0000000000000007E-2</v>
      </c>
      <c r="D25" s="4">
        <v>0.08</v>
      </c>
      <c r="E25" s="4">
        <v>0.09</v>
      </c>
    </row>
    <row r="26" spans="1:5" ht="24" customHeight="1" thickBot="1" x14ac:dyDescent="0.3">
      <c r="A26" s="1414" t="s">
        <v>12</v>
      </c>
      <c r="B26" s="1415"/>
      <c r="C26" s="1415"/>
      <c r="D26" s="1415"/>
      <c r="E26" s="1416"/>
    </row>
    <row r="27" spans="1:5" ht="15.75" thickBot="1" x14ac:dyDescent="0.3">
      <c r="A27" s="1322" t="s">
        <v>13</v>
      </c>
      <c r="B27" s="1323"/>
      <c r="C27" s="1323"/>
      <c r="D27" s="1323"/>
      <c r="E27" s="1324"/>
    </row>
    <row r="28" spans="1:5" ht="33.75" customHeight="1" thickBot="1" x14ac:dyDescent="0.3">
      <c r="A28" s="7" t="s">
        <v>14</v>
      </c>
      <c r="B28" s="1417" t="s">
        <v>698</v>
      </c>
      <c r="C28" s="2114"/>
      <c r="D28" s="2114"/>
      <c r="E28" s="2115"/>
    </row>
    <row r="29" spans="1:5" ht="63" customHeight="1" thickBot="1" x14ac:dyDescent="0.3">
      <c r="A29" s="5" t="s">
        <v>15</v>
      </c>
      <c r="B29" s="1411" t="s">
        <v>699</v>
      </c>
      <c r="C29" s="1412"/>
      <c r="D29" s="1412"/>
      <c r="E29" s="1413"/>
    </row>
    <row r="30" spans="1:5" ht="15.75" thickBot="1" x14ac:dyDescent="0.3">
      <c r="A30" s="5" t="s">
        <v>16</v>
      </c>
      <c r="B30" s="1406" t="s">
        <v>1011</v>
      </c>
      <c r="C30" s="1407"/>
      <c r="D30" s="1407"/>
      <c r="E30" s="1408"/>
    </row>
    <row r="31" spans="1:5" ht="12.75" customHeight="1" x14ac:dyDescent="0.25">
      <c r="A31" s="1381"/>
      <c r="B31" s="8">
        <v>2019</v>
      </c>
      <c r="C31" s="8">
        <v>2020</v>
      </c>
      <c r="D31" s="8">
        <v>2021</v>
      </c>
      <c r="E31" s="8">
        <v>2022</v>
      </c>
    </row>
    <row r="32" spans="1:5" ht="13.5" customHeight="1" thickBot="1" x14ac:dyDescent="0.3">
      <c r="A32" s="1382"/>
      <c r="B32" s="9" t="s">
        <v>8</v>
      </c>
      <c r="C32" s="9" t="s">
        <v>9</v>
      </c>
      <c r="D32" s="9" t="s">
        <v>9</v>
      </c>
      <c r="E32" s="9" t="s">
        <v>9</v>
      </c>
    </row>
    <row r="33" spans="1:5" ht="15.75" thickBot="1" x14ac:dyDescent="0.3">
      <c r="A33" s="5" t="s">
        <v>17</v>
      </c>
      <c r="B33" s="10">
        <v>280</v>
      </c>
      <c r="C33" s="10">
        <v>300</v>
      </c>
      <c r="D33" s="10">
        <v>320</v>
      </c>
      <c r="E33" s="10">
        <v>340</v>
      </c>
    </row>
    <row r="34" spans="1:5" ht="15.75" thickBot="1" x14ac:dyDescent="0.3">
      <c r="A34" s="5" t="s">
        <v>18</v>
      </c>
      <c r="B34" s="10">
        <f>B63</f>
        <v>46300</v>
      </c>
      <c r="C34" s="10">
        <f>C63</f>
        <v>47300</v>
      </c>
      <c r="D34" s="10">
        <f>D63</f>
        <v>48000</v>
      </c>
      <c r="E34" s="10">
        <f>E63</f>
        <v>48500</v>
      </c>
    </row>
    <row r="35" spans="1:5" ht="15.75" thickBot="1" x14ac:dyDescent="0.3">
      <c r="A35" s="5" t="s">
        <v>19</v>
      </c>
      <c r="B35" s="10">
        <f>B34/B33</f>
        <v>165.35714285714286</v>
      </c>
      <c r="C35" s="10">
        <f>C34/C33</f>
        <v>157.66666666666666</v>
      </c>
      <c r="D35" s="10">
        <f>D34/D33</f>
        <v>150</v>
      </c>
      <c r="E35" s="10">
        <f>E34/E33</f>
        <v>142.64705882352942</v>
      </c>
    </row>
    <row r="36" spans="1:5" ht="15.75" thickBot="1" x14ac:dyDescent="0.3">
      <c r="A36" s="5" t="s">
        <v>20</v>
      </c>
      <c r="B36" s="407" t="s">
        <v>21</v>
      </c>
      <c r="C36" s="11">
        <f>C33/B33-1</f>
        <v>7.1428571428571397E-2</v>
      </c>
      <c r="D36" s="11">
        <f t="shared" ref="D36:E38" si="0">D33/C33-1</f>
        <v>6.6666666666666652E-2</v>
      </c>
      <c r="E36" s="11">
        <f t="shared" si="0"/>
        <v>6.25E-2</v>
      </c>
    </row>
    <row r="37" spans="1:5" ht="15.75" thickBot="1" x14ac:dyDescent="0.3">
      <c r="A37" s="5" t="s">
        <v>22</v>
      </c>
      <c r="B37" s="407" t="s">
        <v>21</v>
      </c>
      <c r="C37" s="11">
        <f>C34/B34-1</f>
        <v>2.1598272138228847E-2</v>
      </c>
      <c r="D37" s="11">
        <f t="shared" si="0"/>
        <v>1.4799154334038001E-2</v>
      </c>
      <c r="E37" s="11">
        <f t="shared" si="0"/>
        <v>1.0416666666666741E-2</v>
      </c>
    </row>
    <row r="38" spans="1:5" ht="15.75" thickBot="1" x14ac:dyDescent="0.3">
      <c r="A38" s="5" t="s">
        <v>23</v>
      </c>
      <c r="B38" s="407" t="s">
        <v>21</v>
      </c>
      <c r="C38" s="11">
        <f>C35/B35-1</f>
        <v>-4.6508279337653113E-2</v>
      </c>
      <c r="D38" s="11">
        <f t="shared" si="0"/>
        <v>-4.8625792811839319E-2</v>
      </c>
      <c r="E38" s="11">
        <f t="shared" si="0"/>
        <v>-4.9019607843137192E-2</v>
      </c>
    </row>
    <row r="39" spans="1:5" ht="15.75" thickBot="1" x14ac:dyDescent="0.3">
      <c r="A39" s="1378" t="s">
        <v>65</v>
      </c>
      <c r="B39" s="1379"/>
      <c r="C39" s="1379"/>
      <c r="D39" s="1379"/>
      <c r="E39" s="1380"/>
    </row>
    <row r="40" spans="1:5" ht="12.75" customHeight="1" x14ac:dyDescent="0.25">
      <c r="A40" s="1381"/>
      <c r="B40" s="8">
        <v>2019</v>
      </c>
      <c r="C40" s="8">
        <v>2020</v>
      </c>
      <c r="D40" s="8">
        <v>2021</v>
      </c>
      <c r="E40" s="8">
        <v>2022</v>
      </c>
    </row>
    <row r="41" spans="1:5" ht="9" customHeight="1" thickBot="1" x14ac:dyDescent="0.3">
      <c r="A41" s="1382"/>
      <c r="B41" s="9" t="s">
        <v>8</v>
      </c>
      <c r="C41" s="9" t="s">
        <v>9</v>
      </c>
      <c r="D41" s="9" t="s">
        <v>9</v>
      </c>
      <c r="E41" s="9" t="s">
        <v>9</v>
      </c>
    </row>
    <row r="42" spans="1:5" ht="15.75" thickBot="1" x14ac:dyDescent="0.3">
      <c r="A42" s="13" t="s">
        <v>24</v>
      </c>
      <c r="B42" s="14">
        <f>B43+B44</f>
        <v>34700</v>
      </c>
      <c r="C42" s="14">
        <f>C43+C44</f>
        <v>34700</v>
      </c>
      <c r="D42" s="14">
        <f>D43+D44</f>
        <v>34700</v>
      </c>
      <c r="E42" s="14">
        <f>E43+E44</f>
        <v>34700</v>
      </c>
    </row>
    <row r="43" spans="1:5" ht="15.75" thickBot="1" x14ac:dyDescent="0.3">
      <c r="A43" s="26" t="s">
        <v>296</v>
      </c>
      <c r="B43" s="424">
        <v>34700</v>
      </c>
      <c r="C43" s="15">
        <v>34700</v>
      </c>
      <c r="D43" s="15">
        <v>34700</v>
      </c>
      <c r="E43" s="15">
        <v>34700</v>
      </c>
    </row>
    <row r="44" spans="1:5" ht="15.75" thickBot="1" x14ac:dyDescent="0.3">
      <c r="A44" s="26" t="s">
        <v>297</v>
      </c>
      <c r="B44" s="15"/>
      <c r="C44" s="15"/>
      <c r="D44" s="15"/>
      <c r="E44" s="15"/>
    </row>
    <row r="45" spans="1:5" ht="24.75" thickBot="1" x14ac:dyDescent="0.3">
      <c r="A45" s="13" t="s">
        <v>25</v>
      </c>
      <c r="B45" s="14">
        <f>B46+B47</f>
        <v>6300</v>
      </c>
      <c r="C45" s="14">
        <f>C46+C47</f>
        <v>6300</v>
      </c>
      <c r="D45" s="14">
        <f>D46+D47</f>
        <v>6300</v>
      </c>
      <c r="E45" s="14">
        <f>E46+E47</f>
        <v>6300</v>
      </c>
    </row>
    <row r="46" spans="1:5" ht="15.75" thickBot="1" x14ac:dyDescent="0.3">
      <c r="A46" s="26" t="s">
        <v>296</v>
      </c>
      <c r="B46" s="424">
        <v>6300</v>
      </c>
      <c r="C46" s="14">
        <v>6300</v>
      </c>
      <c r="D46" s="14">
        <v>6300</v>
      </c>
      <c r="E46" s="14">
        <v>6300</v>
      </c>
    </row>
    <row r="47" spans="1:5" ht="15.75" thickBot="1" x14ac:dyDescent="0.3">
      <c r="A47" s="26" t="s">
        <v>297</v>
      </c>
      <c r="B47" s="15"/>
      <c r="C47" s="14"/>
      <c r="D47" s="14"/>
      <c r="E47" s="14"/>
    </row>
    <row r="48" spans="1:5" ht="15.75" thickBot="1" x14ac:dyDescent="0.3">
      <c r="A48" s="13" t="s">
        <v>26</v>
      </c>
      <c r="B48" s="15">
        <f>B49+B50</f>
        <v>5060</v>
      </c>
      <c r="C48" s="14">
        <f>C49+C50</f>
        <v>6060</v>
      </c>
      <c r="D48" s="14">
        <f>D49+D50</f>
        <v>6760</v>
      </c>
      <c r="E48" s="14">
        <f>E49+E50</f>
        <v>7260</v>
      </c>
    </row>
    <row r="49" spans="1:5" ht="15.75" thickBot="1" x14ac:dyDescent="0.3">
      <c r="A49" s="26" t="s">
        <v>296</v>
      </c>
      <c r="B49" s="424">
        <v>5060</v>
      </c>
      <c r="C49" s="14">
        <v>6060</v>
      </c>
      <c r="D49" s="31">
        <v>6760</v>
      </c>
      <c r="E49" s="31">
        <v>7260</v>
      </c>
    </row>
    <row r="50" spans="1:5" ht="15.75" thickBot="1" x14ac:dyDescent="0.3">
      <c r="A50" s="26" t="s">
        <v>297</v>
      </c>
      <c r="B50" s="15"/>
      <c r="C50" s="14"/>
      <c r="D50" s="14"/>
      <c r="E50" s="14"/>
    </row>
    <row r="51" spans="1:5" ht="15.75" thickBot="1" x14ac:dyDescent="0.3">
      <c r="A51" s="13" t="s">
        <v>27</v>
      </c>
      <c r="B51" s="15"/>
      <c r="C51" s="14"/>
      <c r="D51" s="14"/>
      <c r="E51" s="14"/>
    </row>
    <row r="52" spans="1:5" ht="15.75" thickBot="1" x14ac:dyDescent="0.3">
      <c r="A52" s="26" t="s">
        <v>296</v>
      </c>
      <c r="B52" s="15"/>
      <c r="C52" s="14"/>
      <c r="D52" s="14"/>
      <c r="E52" s="14"/>
    </row>
    <row r="53" spans="1:5" ht="15.75" thickBot="1" x14ac:dyDescent="0.3">
      <c r="A53" s="26" t="s">
        <v>297</v>
      </c>
      <c r="B53" s="15"/>
      <c r="C53" s="14"/>
      <c r="D53" s="14"/>
      <c r="E53" s="14"/>
    </row>
    <row r="54" spans="1:5" ht="15.75" thickBot="1" x14ac:dyDescent="0.3">
      <c r="A54" s="13" t="s">
        <v>28</v>
      </c>
      <c r="B54" s="15"/>
      <c r="C54" s="14"/>
      <c r="D54" s="14"/>
      <c r="E54" s="14"/>
    </row>
    <row r="55" spans="1:5" ht="15.75" thickBot="1" x14ac:dyDescent="0.3">
      <c r="A55" s="26" t="s">
        <v>296</v>
      </c>
      <c r="B55" s="15"/>
      <c r="C55" s="14"/>
      <c r="D55" s="14"/>
      <c r="E55" s="14"/>
    </row>
    <row r="56" spans="1:5" ht="15.75" thickBot="1" x14ac:dyDescent="0.3">
      <c r="A56" s="26" t="s">
        <v>297</v>
      </c>
      <c r="B56" s="15"/>
      <c r="C56" s="14"/>
      <c r="D56" s="14"/>
      <c r="E56" s="14"/>
    </row>
    <row r="57" spans="1:5" ht="15.75" thickBot="1" x14ac:dyDescent="0.3">
      <c r="A57" s="13" t="s">
        <v>29</v>
      </c>
      <c r="B57" s="15">
        <f>B58+B59</f>
        <v>0</v>
      </c>
      <c r="C57" s="14">
        <f>C58+C59</f>
        <v>0</v>
      </c>
      <c r="D57" s="14">
        <f>D58+D59</f>
        <v>0</v>
      </c>
      <c r="E57" s="14">
        <f>E58+E59</f>
        <v>0</v>
      </c>
    </row>
    <row r="58" spans="1:5" ht="15.75" thickBot="1" x14ac:dyDescent="0.3">
      <c r="A58" s="26" t="s">
        <v>296</v>
      </c>
      <c r="B58" s="424"/>
      <c r="C58" s="14">
        <v>0</v>
      </c>
      <c r="D58" s="31">
        <v>0</v>
      </c>
      <c r="E58" s="31">
        <v>0</v>
      </c>
    </row>
    <row r="59" spans="1:5" ht="15.75" thickBot="1" x14ac:dyDescent="0.3">
      <c r="A59" s="26" t="s">
        <v>297</v>
      </c>
      <c r="B59" s="15"/>
      <c r="C59" s="14"/>
      <c r="D59" s="14"/>
      <c r="E59" s="14"/>
    </row>
    <row r="60" spans="1:5" ht="24.75" thickBot="1" x14ac:dyDescent="0.3">
      <c r="A60" s="13" t="s">
        <v>30</v>
      </c>
      <c r="B60" s="15">
        <f>B61+B62</f>
        <v>240</v>
      </c>
      <c r="C60" s="15">
        <f>C61+C62</f>
        <v>240</v>
      </c>
      <c r="D60" s="15">
        <f>D61+D62</f>
        <v>240</v>
      </c>
      <c r="E60" s="15">
        <f>E61+E62</f>
        <v>240</v>
      </c>
    </row>
    <row r="61" spans="1:5" ht="15.75" thickBot="1" x14ac:dyDescent="0.3">
      <c r="A61" s="26" t="s">
        <v>296</v>
      </c>
      <c r="B61" s="15">
        <v>240</v>
      </c>
      <c r="C61" s="15">
        <v>240</v>
      </c>
      <c r="D61" s="15">
        <v>240</v>
      </c>
      <c r="E61" s="15">
        <v>240</v>
      </c>
    </row>
    <row r="62" spans="1:5" ht="15.75" thickBot="1" x14ac:dyDescent="0.3">
      <c r="A62" s="26" t="s">
        <v>297</v>
      </c>
      <c r="B62" s="15"/>
      <c r="C62" s="98"/>
      <c r="D62" s="40"/>
      <c r="E62" s="40"/>
    </row>
    <row r="63" spans="1:5" ht="15.75" thickBot="1" x14ac:dyDescent="0.3">
      <c r="A63" s="16" t="s">
        <v>31</v>
      </c>
      <c r="B63" s="15">
        <f>B60+B57+B54+B51+B48+B45+B42</f>
        <v>46300</v>
      </c>
      <c r="C63" s="15">
        <f>C60+C57+C54+C51+C48+C45+C42</f>
        <v>47300</v>
      </c>
      <c r="D63" s="15">
        <f>D60+D57+D54+D51+D48+D45+D42</f>
        <v>48000</v>
      </c>
      <c r="E63" s="15">
        <f>E60+E57+E54+E51+E48+E45+E42</f>
        <v>48500</v>
      </c>
    </row>
    <row r="64" spans="1:5" ht="15.75" thickBot="1" x14ac:dyDescent="0.3">
      <c r="A64" s="17" t="s">
        <v>32</v>
      </c>
      <c r="B64" s="18">
        <f>IF(B63-B34=0,0,"Error")</f>
        <v>0</v>
      </c>
      <c r="C64" s="18">
        <f>IF(C63-C34=0,0,"Error")</f>
        <v>0</v>
      </c>
      <c r="D64" s="18">
        <f>IF(D63-D34=0,0,"Error")</f>
        <v>0</v>
      </c>
      <c r="E64" s="18">
        <f>IF(E63-E34=0,0,"Error")</f>
        <v>0</v>
      </c>
    </row>
    <row r="65" spans="1:5" ht="15.75" hidden="1" thickBot="1" x14ac:dyDescent="0.3">
      <c r="A65" s="37" t="s">
        <v>1012</v>
      </c>
      <c r="B65" s="1423"/>
      <c r="C65" s="1418"/>
      <c r="D65" s="1418"/>
      <c r="E65" s="1419"/>
    </row>
    <row r="66" spans="1:5" ht="26.25" hidden="1" customHeight="1" thickBot="1" x14ac:dyDescent="0.3">
      <c r="A66" s="5" t="s">
        <v>15</v>
      </c>
      <c r="B66" s="1411"/>
      <c r="C66" s="1412"/>
      <c r="D66" s="1412"/>
      <c r="E66" s="1413"/>
    </row>
    <row r="67" spans="1:5" ht="15.75" hidden="1" thickBot="1" x14ac:dyDescent="0.3">
      <c r="A67" s="5" t="s">
        <v>16</v>
      </c>
      <c r="B67" s="1406"/>
      <c r="C67" s="1407"/>
      <c r="D67" s="1407"/>
      <c r="E67" s="1408"/>
    </row>
    <row r="68" spans="1:5" ht="12.75" hidden="1" customHeight="1" x14ac:dyDescent="0.25">
      <c r="A68" s="1381"/>
      <c r="B68" s="8">
        <v>2018</v>
      </c>
      <c r="C68" s="8">
        <v>2019</v>
      </c>
      <c r="D68" s="8">
        <v>2020</v>
      </c>
      <c r="E68" s="8">
        <v>2021</v>
      </c>
    </row>
    <row r="69" spans="1:5" ht="9" hidden="1" customHeight="1" thickBot="1" x14ac:dyDescent="0.3">
      <c r="A69" s="1382"/>
      <c r="B69" s="9" t="s">
        <v>8</v>
      </c>
      <c r="C69" s="9" t="s">
        <v>9</v>
      </c>
      <c r="D69" s="9" t="s">
        <v>9</v>
      </c>
      <c r="E69" s="9" t="s">
        <v>9</v>
      </c>
    </row>
    <row r="70" spans="1:5" ht="15.75" hidden="1" thickBot="1" x14ac:dyDescent="0.3">
      <c r="A70" s="5" t="s">
        <v>17</v>
      </c>
      <c r="B70" s="5"/>
      <c r="C70" s="5"/>
      <c r="D70" s="5"/>
      <c r="E70" s="5"/>
    </row>
    <row r="71" spans="1:5" ht="15.75" hidden="1" thickBot="1" x14ac:dyDescent="0.3">
      <c r="A71" s="5" t="s">
        <v>18</v>
      </c>
      <c r="B71" s="10">
        <f>B100</f>
        <v>0</v>
      </c>
      <c r="C71" s="10">
        <f>C100</f>
        <v>0</v>
      </c>
      <c r="D71" s="10">
        <f>D100</f>
        <v>0</v>
      </c>
      <c r="E71" s="10">
        <f>E100</f>
        <v>0</v>
      </c>
    </row>
    <row r="72" spans="1:5" ht="15.75" hidden="1" thickBot="1" x14ac:dyDescent="0.3">
      <c r="A72" s="5" t="s">
        <v>19</v>
      </c>
      <c r="B72" s="10" t="e">
        <f>B71/B70</f>
        <v>#DIV/0!</v>
      </c>
      <c r="C72" s="10" t="e">
        <f>C71/C70</f>
        <v>#DIV/0!</v>
      </c>
      <c r="D72" s="10" t="e">
        <f>D71/D70</f>
        <v>#DIV/0!</v>
      </c>
      <c r="E72" s="10" t="e">
        <f>E71/E70</f>
        <v>#DIV/0!</v>
      </c>
    </row>
    <row r="73" spans="1:5" ht="15.75" hidden="1" thickBot="1" x14ac:dyDescent="0.3">
      <c r="A73" s="5" t="s">
        <v>20</v>
      </c>
      <c r="B73" s="407"/>
      <c r="C73" s="11" t="e">
        <f t="shared" ref="C73:E75" si="1">C70/B70-1</f>
        <v>#DIV/0!</v>
      </c>
      <c r="D73" s="11" t="e">
        <f t="shared" si="1"/>
        <v>#DIV/0!</v>
      </c>
      <c r="E73" s="11" t="e">
        <f t="shared" si="1"/>
        <v>#DIV/0!</v>
      </c>
    </row>
    <row r="74" spans="1:5" ht="15.75" hidden="1" thickBot="1" x14ac:dyDescent="0.3">
      <c r="A74" s="5" t="s">
        <v>22</v>
      </c>
      <c r="B74" s="407"/>
      <c r="C74" s="11" t="e">
        <f t="shared" si="1"/>
        <v>#DIV/0!</v>
      </c>
      <c r="D74" s="11" t="e">
        <f t="shared" si="1"/>
        <v>#DIV/0!</v>
      </c>
      <c r="E74" s="11" t="e">
        <f t="shared" si="1"/>
        <v>#DIV/0!</v>
      </c>
    </row>
    <row r="75" spans="1:5" ht="15.75" hidden="1" thickBot="1" x14ac:dyDescent="0.3">
      <c r="A75" s="5" t="s">
        <v>23</v>
      </c>
      <c r="B75" s="407"/>
      <c r="C75" s="11" t="e">
        <f t="shared" si="1"/>
        <v>#DIV/0!</v>
      </c>
      <c r="D75" s="11" t="e">
        <f t="shared" si="1"/>
        <v>#DIV/0!</v>
      </c>
      <c r="E75" s="11" t="e">
        <f t="shared" si="1"/>
        <v>#DIV/0!</v>
      </c>
    </row>
    <row r="76" spans="1:5" ht="24.75" hidden="1" customHeight="1" thickBot="1" x14ac:dyDescent="0.3">
      <c r="A76" s="1378" t="s">
        <v>1013</v>
      </c>
      <c r="B76" s="1379"/>
      <c r="C76" s="1379"/>
      <c r="D76" s="1379"/>
      <c r="E76" s="1380"/>
    </row>
    <row r="77" spans="1:5" ht="12.75" hidden="1" customHeight="1" x14ac:dyDescent="0.25">
      <c r="A77" s="1381"/>
      <c r="B77" s="8">
        <v>2018</v>
      </c>
      <c r="C77" s="8">
        <v>2019</v>
      </c>
      <c r="D77" s="8">
        <v>2020</v>
      </c>
      <c r="E77" s="8">
        <v>2021</v>
      </c>
    </row>
    <row r="78" spans="1:5" ht="9" hidden="1" customHeight="1" thickBot="1" x14ac:dyDescent="0.3">
      <c r="A78" s="1382"/>
      <c r="B78" s="9" t="s">
        <v>8</v>
      </c>
      <c r="C78" s="9" t="s">
        <v>9</v>
      </c>
      <c r="D78" s="9" t="s">
        <v>9</v>
      </c>
      <c r="E78" s="9" t="s">
        <v>9</v>
      </c>
    </row>
    <row r="79" spans="1:5" ht="24.75" hidden="1" customHeight="1" thickBot="1" x14ac:dyDescent="0.3">
      <c r="A79" s="13" t="s">
        <v>24</v>
      </c>
      <c r="B79" s="14"/>
      <c r="C79" s="14"/>
      <c r="D79" s="14"/>
      <c r="E79" s="14"/>
    </row>
    <row r="80" spans="1:5" ht="38.25" hidden="1" customHeight="1" thickBot="1" x14ac:dyDescent="0.3">
      <c r="A80" s="26" t="s">
        <v>296</v>
      </c>
      <c r="B80" s="15"/>
      <c r="C80" s="27"/>
      <c r="D80" s="27"/>
      <c r="E80" s="27"/>
    </row>
    <row r="81" spans="1:5" ht="24.75" hidden="1" customHeight="1" thickBot="1" x14ac:dyDescent="0.3">
      <c r="A81" s="26" t="s">
        <v>297</v>
      </c>
      <c r="B81" s="15"/>
      <c r="C81" s="27"/>
      <c r="D81" s="27"/>
      <c r="E81" s="27"/>
    </row>
    <row r="82" spans="1:5" ht="24.75" hidden="1" customHeight="1" thickBot="1" x14ac:dyDescent="0.3">
      <c r="A82" s="13" t="s">
        <v>25</v>
      </c>
      <c r="B82" s="14"/>
      <c r="C82" s="14"/>
      <c r="D82" s="14"/>
      <c r="E82" s="14"/>
    </row>
    <row r="83" spans="1:5" ht="15.75" hidden="1" thickBot="1" x14ac:dyDescent="0.3">
      <c r="A83" s="26" t="s">
        <v>296</v>
      </c>
      <c r="B83" s="15"/>
      <c r="C83" s="14"/>
      <c r="D83" s="14"/>
      <c r="E83" s="14"/>
    </row>
    <row r="84" spans="1:5" ht="15.75" hidden="1" thickBot="1" x14ac:dyDescent="0.3">
      <c r="A84" s="26" t="s">
        <v>297</v>
      </c>
      <c r="B84" s="15"/>
      <c r="C84" s="14"/>
      <c r="D84" s="14"/>
      <c r="E84" s="14"/>
    </row>
    <row r="85" spans="1:5" ht="24.75" hidden="1" customHeight="1" thickBot="1" x14ac:dyDescent="0.3">
      <c r="A85" s="13" t="s">
        <v>26</v>
      </c>
      <c r="B85" s="15">
        <v>0</v>
      </c>
      <c r="C85" s="14">
        <v>0</v>
      </c>
      <c r="D85" s="14">
        <v>0</v>
      </c>
      <c r="E85" s="14">
        <v>0</v>
      </c>
    </row>
    <row r="86" spans="1:5" ht="15.75" hidden="1" thickBot="1" x14ac:dyDescent="0.3">
      <c r="A86" s="26" t="s">
        <v>296</v>
      </c>
      <c r="B86" s="15"/>
      <c r="C86" s="14"/>
      <c r="D86" s="14"/>
      <c r="E86" s="14"/>
    </row>
    <row r="87" spans="1:5" ht="15.75" hidden="1" thickBot="1" x14ac:dyDescent="0.3">
      <c r="A87" s="26" t="s">
        <v>297</v>
      </c>
      <c r="B87" s="15"/>
      <c r="C87" s="14"/>
      <c r="D87" s="14"/>
      <c r="E87" s="14"/>
    </row>
    <row r="88" spans="1:5" ht="15.75" hidden="1" thickBot="1" x14ac:dyDescent="0.3">
      <c r="A88" s="13" t="s">
        <v>27</v>
      </c>
      <c r="B88" s="15"/>
      <c r="C88" s="14"/>
      <c r="D88" s="14"/>
      <c r="E88" s="14"/>
    </row>
    <row r="89" spans="1:5" ht="15.75" hidden="1" thickBot="1" x14ac:dyDescent="0.3">
      <c r="A89" s="26" t="s">
        <v>296</v>
      </c>
      <c r="B89" s="15"/>
      <c r="C89" s="14"/>
      <c r="D89" s="14"/>
      <c r="E89" s="14"/>
    </row>
    <row r="90" spans="1:5" ht="15.75" hidden="1" thickBot="1" x14ac:dyDescent="0.3">
      <c r="A90" s="26" t="s">
        <v>297</v>
      </c>
      <c r="B90" s="15"/>
      <c r="C90" s="14"/>
      <c r="D90" s="14"/>
      <c r="E90" s="14"/>
    </row>
    <row r="91" spans="1:5" ht="15.75" hidden="1" thickBot="1" x14ac:dyDescent="0.3">
      <c r="A91" s="13" t="s">
        <v>28</v>
      </c>
      <c r="B91" s="15"/>
      <c r="C91" s="14"/>
      <c r="D91" s="14"/>
      <c r="E91" s="14"/>
    </row>
    <row r="92" spans="1:5" ht="15.75" hidden="1" thickBot="1" x14ac:dyDescent="0.3">
      <c r="A92" s="26" t="s">
        <v>296</v>
      </c>
      <c r="B92" s="15"/>
      <c r="C92" s="14"/>
      <c r="D92" s="14"/>
      <c r="E92" s="14"/>
    </row>
    <row r="93" spans="1:5" ht="15.75" hidden="1" thickBot="1" x14ac:dyDescent="0.3">
      <c r="A93" s="26" t="s">
        <v>297</v>
      </c>
      <c r="B93" s="15"/>
      <c r="C93" s="14"/>
      <c r="D93" s="14"/>
      <c r="E93" s="14"/>
    </row>
    <row r="94" spans="1:5" ht="15.75" hidden="1" thickBot="1" x14ac:dyDescent="0.3">
      <c r="A94" s="13" t="s">
        <v>29</v>
      </c>
      <c r="B94" s="15"/>
      <c r="C94" s="14"/>
      <c r="D94" s="14"/>
      <c r="E94" s="14"/>
    </row>
    <row r="95" spans="1:5" ht="15.75" hidden="1" thickBot="1" x14ac:dyDescent="0.3">
      <c r="A95" s="26" t="s">
        <v>296</v>
      </c>
      <c r="B95" s="15"/>
      <c r="C95" s="14"/>
      <c r="D95" s="14"/>
      <c r="E95" s="14"/>
    </row>
    <row r="96" spans="1:5" ht="15.75" hidden="1" thickBot="1" x14ac:dyDescent="0.3">
      <c r="A96" s="26" t="s">
        <v>297</v>
      </c>
      <c r="B96" s="15"/>
      <c r="C96" s="14"/>
      <c r="D96" s="14"/>
      <c r="E96" s="14"/>
    </row>
    <row r="97" spans="1:5" ht="24.75" hidden="1" thickBot="1" x14ac:dyDescent="0.3">
      <c r="A97" s="13" t="s">
        <v>30</v>
      </c>
      <c r="B97" s="15"/>
      <c r="C97" s="14"/>
      <c r="D97" s="14"/>
      <c r="E97" s="14"/>
    </row>
    <row r="98" spans="1:5" ht="15.75" hidden="1" thickBot="1" x14ac:dyDescent="0.3">
      <c r="A98" s="26" t="s">
        <v>296</v>
      </c>
      <c r="B98" s="15"/>
      <c r="C98" s="14"/>
      <c r="D98" s="14"/>
      <c r="E98" s="14"/>
    </row>
    <row r="99" spans="1:5" ht="15.75" hidden="1" thickBot="1" x14ac:dyDescent="0.3">
      <c r="A99" s="26" t="s">
        <v>297</v>
      </c>
      <c r="B99" s="15"/>
      <c r="C99" s="14"/>
      <c r="D99" s="14"/>
      <c r="E99" s="14"/>
    </row>
    <row r="100" spans="1:5" ht="15.75" hidden="1" thickBot="1" x14ac:dyDescent="0.3">
      <c r="A100" s="35" t="s">
        <v>53</v>
      </c>
      <c r="B100" s="15">
        <f>B97+B94+B91+B88+B85+B82+B79</f>
        <v>0</v>
      </c>
      <c r="C100" s="15">
        <f>C97+C94+C91+C88+C85+C82+C79</f>
        <v>0</v>
      </c>
      <c r="D100" s="15">
        <f>D97+D94+D91+D88+D85+D82+D79</f>
        <v>0</v>
      </c>
      <c r="E100" s="15">
        <f>E97+E94+E91+E88+E85+E82+E79</f>
        <v>0</v>
      </c>
    </row>
    <row r="101" spans="1:5" ht="17.25" hidden="1" customHeight="1" thickBot="1" x14ac:dyDescent="0.3">
      <c r="A101" s="17" t="s">
        <v>32</v>
      </c>
      <c r="B101" s="18">
        <f>IF(B100-B71=0,0,"Error")</f>
        <v>0</v>
      </c>
      <c r="C101" s="18">
        <f>IF(C100-C71=0,0,"Error")</f>
        <v>0</v>
      </c>
      <c r="D101" s="18">
        <f>IF(D100-D71=0,0,"Error")</f>
        <v>0</v>
      </c>
      <c r="E101" s="18">
        <f>IF(E100-E71=0,0,"Error")</f>
        <v>0</v>
      </c>
    </row>
    <row r="102" spans="1:5" ht="24.75" customHeight="1" thickBot="1" x14ac:dyDescent="0.3">
      <c r="A102" s="37" t="s">
        <v>1012</v>
      </c>
      <c r="B102" s="1417" t="s">
        <v>700</v>
      </c>
      <c r="C102" s="2114"/>
      <c r="D102" s="2114"/>
      <c r="E102" s="2115"/>
    </row>
    <row r="103" spans="1:5" ht="39.75" customHeight="1" thickBot="1" x14ac:dyDescent="0.3">
      <c r="A103" s="5" t="s">
        <v>15</v>
      </c>
      <c r="B103" s="1411" t="s">
        <v>701</v>
      </c>
      <c r="C103" s="1412"/>
      <c r="D103" s="1412"/>
      <c r="E103" s="1413"/>
    </row>
    <row r="104" spans="1:5" ht="15.75" thickBot="1" x14ac:dyDescent="0.3">
      <c r="A104" s="5" t="s">
        <v>16</v>
      </c>
      <c r="B104" s="1406" t="s">
        <v>64</v>
      </c>
      <c r="C104" s="1407"/>
      <c r="D104" s="1407"/>
      <c r="E104" s="1408"/>
    </row>
    <row r="105" spans="1:5" x14ac:dyDescent="0.25">
      <c r="A105" s="1381"/>
      <c r="B105" s="8">
        <v>2019</v>
      </c>
      <c r="C105" s="8">
        <v>2020</v>
      </c>
      <c r="D105" s="8">
        <v>2021</v>
      </c>
      <c r="E105" s="8">
        <v>2022</v>
      </c>
    </row>
    <row r="106" spans="1:5" ht="15.75" thickBot="1" x14ac:dyDescent="0.3">
      <c r="A106" s="1382"/>
      <c r="B106" s="9" t="s">
        <v>8</v>
      </c>
      <c r="C106" s="9" t="s">
        <v>9</v>
      </c>
      <c r="D106" s="9" t="s">
        <v>9</v>
      </c>
      <c r="E106" s="9" t="s">
        <v>9</v>
      </c>
    </row>
    <row r="107" spans="1:5" ht="15.75" thickBot="1" x14ac:dyDescent="0.3">
      <c r="A107" s="5" t="s">
        <v>17</v>
      </c>
      <c r="B107" s="41">
        <v>1750</v>
      </c>
      <c r="C107" s="41">
        <v>2300</v>
      </c>
      <c r="D107" s="41">
        <v>2850</v>
      </c>
      <c r="E107" s="41">
        <v>3250</v>
      </c>
    </row>
    <row r="108" spans="1:5" ht="15.75" thickBot="1" x14ac:dyDescent="0.3">
      <c r="A108" s="5" t="s">
        <v>18</v>
      </c>
      <c r="B108" s="10">
        <f>B137</f>
        <v>6000</v>
      </c>
      <c r="C108" s="10">
        <f>C137</f>
        <v>6000</v>
      </c>
      <c r="D108" s="10">
        <f>D137</f>
        <v>6000</v>
      </c>
      <c r="E108" s="10">
        <f>E137</f>
        <v>6000</v>
      </c>
    </row>
    <row r="109" spans="1:5" ht="15.75" thickBot="1" x14ac:dyDescent="0.3">
      <c r="A109" s="5" t="s">
        <v>19</v>
      </c>
      <c r="B109" s="10">
        <f>B108/B107</f>
        <v>3.4285714285714284</v>
      </c>
      <c r="C109" s="10">
        <f>C108/C107</f>
        <v>2.6086956521739131</v>
      </c>
      <c r="D109" s="10">
        <f>D108/D107</f>
        <v>2.1052631578947367</v>
      </c>
      <c r="E109" s="10">
        <f>E108/E107</f>
        <v>1.8461538461538463</v>
      </c>
    </row>
    <row r="110" spans="1:5" ht="15.75" thickBot="1" x14ac:dyDescent="0.3">
      <c r="A110" s="5" t="s">
        <v>20</v>
      </c>
      <c r="B110" s="407"/>
      <c r="C110" s="11">
        <f t="shared" ref="C110:E112" si="2">C107/B107-1</f>
        <v>0.31428571428571428</v>
      </c>
      <c r="D110" s="11">
        <f t="shared" si="2"/>
        <v>0.23913043478260865</v>
      </c>
      <c r="E110" s="11">
        <f t="shared" si="2"/>
        <v>0.14035087719298245</v>
      </c>
    </row>
    <row r="111" spans="1:5" ht="15.75" thickBot="1" x14ac:dyDescent="0.3">
      <c r="A111" s="5" t="s">
        <v>22</v>
      </c>
      <c r="B111" s="407"/>
      <c r="C111" s="11">
        <f t="shared" si="2"/>
        <v>0</v>
      </c>
      <c r="D111" s="11">
        <f t="shared" si="2"/>
        <v>0</v>
      </c>
      <c r="E111" s="11">
        <f t="shared" si="2"/>
        <v>0</v>
      </c>
    </row>
    <row r="112" spans="1:5" ht="15.75" thickBot="1" x14ac:dyDescent="0.3">
      <c r="A112" s="5" t="s">
        <v>23</v>
      </c>
      <c r="B112" s="407"/>
      <c r="C112" s="11">
        <f t="shared" si="2"/>
        <v>-0.23913043478260865</v>
      </c>
      <c r="D112" s="11">
        <f t="shared" si="2"/>
        <v>-0.19298245614035092</v>
      </c>
      <c r="E112" s="11">
        <f t="shared" si="2"/>
        <v>-0.12307692307692297</v>
      </c>
    </row>
    <row r="113" spans="1:5" ht="15.75" thickBot="1" x14ac:dyDescent="0.3">
      <c r="A113" s="1378" t="s">
        <v>1014</v>
      </c>
      <c r="B113" s="1379"/>
      <c r="C113" s="1379"/>
      <c r="D113" s="1379"/>
      <c r="E113" s="1380"/>
    </row>
    <row r="114" spans="1:5" x14ac:dyDescent="0.25">
      <c r="A114" s="1381"/>
      <c r="B114" s="8">
        <v>2018</v>
      </c>
      <c r="C114" s="8">
        <v>2019</v>
      </c>
      <c r="D114" s="8">
        <v>2020</v>
      </c>
      <c r="E114" s="8">
        <v>2021</v>
      </c>
    </row>
    <row r="115" spans="1:5" ht="15.75" thickBot="1" x14ac:dyDescent="0.3">
      <c r="A115" s="1382"/>
      <c r="B115" s="9" t="s">
        <v>8</v>
      </c>
      <c r="C115" s="9" t="s">
        <v>9</v>
      </c>
      <c r="D115" s="9" t="s">
        <v>9</v>
      </c>
      <c r="E115" s="9" t="s">
        <v>9</v>
      </c>
    </row>
    <row r="116" spans="1:5" ht="15.75" thickBot="1" x14ac:dyDescent="0.3">
      <c r="A116" s="13" t="s">
        <v>24</v>
      </c>
      <c r="B116" s="14"/>
      <c r="C116" s="14"/>
      <c r="D116" s="14"/>
      <c r="E116" s="14"/>
    </row>
    <row r="117" spans="1:5" ht="15.75" thickBot="1" x14ac:dyDescent="0.3">
      <c r="A117" s="26" t="s">
        <v>296</v>
      </c>
      <c r="B117" s="15"/>
      <c r="C117" s="27"/>
      <c r="D117" s="27"/>
      <c r="E117" s="27"/>
    </row>
    <row r="118" spans="1:5" ht="15.75" thickBot="1" x14ac:dyDescent="0.3">
      <c r="A118" s="26" t="s">
        <v>297</v>
      </c>
      <c r="B118" s="15"/>
      <c r="C118" s="27"/>
      <c r="D118" s="27"/>
      <c r="E118" s="27"/>
    </row>
    <row r="119" spans="1:5" ht="24.75" thickBot="1" x14ac:dyDescent="0.3">
      <c r="A119" s="13" t="s">
        <v>25</v>
      </c>
      <c r="B119" s="14"/>
      <c r="C119" s="14"/>
      <c r="D119" s="14"/>
      <c r="E119" s="14"/>
    </row>
    <row r="120" spans="1:5" ht="15.75" thickBot="1" x14ac:dyDescent="0.3">
      <c r="A120" s="26" t="s">
        <v>296</v>
      </c>
      <c r="B120" s="15"/>
      <c r="C120" s="14"/>
      <c r="D120" s="14"/>
      <c r="E120" s="14"/>
    </row>
    <row r="121" spans="1:5" ht="15.75" thickBot="1" x14ac:dyDescent="0.3">
      <c r="A121" s="26" t="s">
        <v>297</v>
      </c>
      <c r="B121" s="15"/>
      <c r="C121" s="14"/>
      <c r="D121" s="14"/>
      <c r="E121" s="14"/>
    </row>
    <row r="122" spans="1:5" ht="15.75" thickBot="1" x14ac:dyDescent="0.3">
      <c r="A122" s="13" t="s">
        <v>26</v>
      </c>
      <c r="B122" s="42">
        <f>B123+B124</f>
        <v>6000</v>
      </c>
      <c r="C122" s="42">
        <f>C123+C124</f>
        <v>6000</v>
      </c>
      <c r="D122" s="42">
        <f>D123+D124</f>
        <v>6000</v>
      </c>
      <c r="E122" s="42">
        <f>E123+E124</f>
        <v>6000</v>
      </c>
    </row>
    <row r="123" spans="1:5" ht="15.75" thickBot="1" x14ac:dyDescent="0.3">
      <c r="A123" s="26" t="s">
        <v>296</v>
      </c>
      <c r="B123" s="15">
        <v>6000</v>
      </c>
      <c r="C123" s="14">
        <v>6000</v>
      </c>
      <c r="D123" s="14">
        <v>6000</v>
      </c>
      <c r="E123" s="14">
        <v>6000</v>
      </c>
    </row>
    <row r="124" spans="1:5" ht="15.75" thickBot="1" x14ac:dyDescent="0.3">
      <c r="A124" s="26" t="s">
        <v>297</v>
      </c>
      <c r="B124" s="15"/>
      <c r="C124" s="14"/>
      <c r="D124" s="14"/>
      <c r="E124" s="14"/>
    </row>
    <row r="125" spans="1:5" ht="15.75" thickBot="1" x14ac:dyDescent="0.3">
      <c r="A125" s="13" t="s">
        <v>27</v>
      </c>
      <c r="B125" s="15"/>
      <c r="C125" s="14"/>
      <c r="D125" s="14"/>
      <c r="E125" s="14"/>
    </row>
    <row r="126" spans="1:5" ht="15.75" thickBot="1" x14ac:dyDescent="0.3">
      <c r="A126" s="26" t="s">
        <v>296</v>
      </c>
      <c r="B126" s="15"/>
      <c r="C126" s="14"/>
      <c r="D126" s="14"/>
      <c r="E126" s="14"/>
    </row>
    <row r="127" spans="1:5" ht="15.75" thickBot="1" x14ac:dyDescent="0.3">
      <c r="A127" s="26" t="s">
        <v>297</v>
      </c>
      <c r="B127" s="15"/>
      <c r="C127" s="14"/>
      <c r="D127" s="14"/>
      <c r="E127" s="14"/>
    </row>
    <row r="128" spans="1:5" ht="15.75" thickBot="1" x14ac:dyDescent="0.3">
      <c r="A128" s="13" t="s">
        <v>28</v>
      </c>
      <c r="B128" s="15"/>
      <c r="C128" s="14"/>
      <c r="D128" s="14"/>
      <c r="E128" s="14"/>
    </row>
    <row r="129" spans="1:5" ht="15.75" thickBot="1" x14ac:dyDescent="0.3">
      <c r="A129" s="26" t="s">
        <v>296</v>
      </c>
      <c r="B129" s="15"/>
      <c r="C129" s="14"/>
      <c r="D129" s="14"/>
      <c r="E129" s="14"/>
    </row>
    <row r="130" spans="1:5" ht="15.75" thickBot="1" x14ac:dyDescent="0.3">
      <c r="A130" s="26" t="s">
        <v>297</v>
      </c>
      <c r="B130" s="15"/>
      <c r="C130" s="14"/>
      <c r="D130" s="14"/>
      <c r="E130" s="14"/>
    </row>
    <row r="131" spans="1:5" ht="15.75" thickBot="1" x14ac:dyDescent="0.3">
      <c r="A131" s="13" t="s">
        <v>29</v>
      </c>
      <c r="B131" s="15">
        <v>0</v>
      </c>
      <c r="C131" s="14">
        <v>0</v>
      </c>
      <c r="D131" s="14">
        <v>0</v>
      </c>
      <c r="E131" s="14">
        <v>0</v>
      </c>
    </row>
    <row r="132" spans="1:5" ht="15.75" thickBot="1" x14ac:dyDescent="0.3">
      <c r="A132" s="26" t="s">
        <v>296</v>
      </c>
      <c r="B132" s="15"/>
      <c r="C132" s="14"/>
      <c r="D132" s="14"/>
      <c r="E132" s="14"/>
    </row>
    <row r="133" spans="1:5" ht="15.75" thickBot="1" x14ac:dyDescent="0.3">
      <c r="A133" s="26" t="s">
        <v>297</v>
      </c>
      <c r="B133" s="15"/>
      <c r="C133" s="14"/>
      <c r="D133" s="14"/>
      <c r="E133" s="14"/>
    </row>
    <row r="134" spans="1:5" ht="24.75" thickBot="1" x14ac:dyDescent="0.3">
      <c r="A134" s="13" t="s">
        <v>30</v>
      </c>
      <c r="B134" s="15"/>
      <c r="C134" s="14"/>
      <c r="D134" s="14"/>
      <c r="E134" s="14"/>
    </row>
    <row r="135" spans="1:5" ht="15.75" thickBot="1" x14ac:dyDescent="0.3">
      <c r="A135" s="26" t="s">
        <v>296</v>
      </c>
      <c r="B135" s="15"/>
      <c r="C135" s="14"/>
      <c r="D135" s="14"/>
      <c r="E135" s="14"/>
    </row>
    <row r="136" spans="1:5" ht="15.75" thickBot="1" x14ac:dyDescent="0.3">
      <c r="A136" s="26" t="s">
        <v>297</v>
      </c>
      <c r="B136" s="15"/>
      <c r="C136" s="14"/>
      <c r="D136" s="14"/>
      <c r="E136" s="14"/>
    </row>
    <row r="137" spans="1:5" ht="15.75" thickBot="1" x14ac:dyDescent="0.3">
      <c r="A137" s="35" t="s">
        <v>53</v>
      </c>
      <c r="B137" s="15">
        <f>B134+B131+B128+B125+B122+B119+B116</f>
        <v>6000</v>
      </c>
      <c r="C137" s="15">
        <f>C134+C131+C128+C125+C122+C119+C116</f>
        <v>6000</v>
      </c>
      <c r="D137" s="15">
        <f>D134+D131+D128+D125+D122+D119+D116</f>
        <v>6000</v>
      </c>
      <c r="E137" s="15">
        <f>E134+E131+E128+E125+E122+E119+E116</f>
        <v>6000</v>
      </c>
    </row>
    <row r="138" spans="1:5" ht="15.75" thickBot="1" x14ac:dyDescent="0.3">
      <c r="A138" s="17" t="s">
        <v>32</v>
      </c>
      <c r="B138" s="18">
        <f>IF(B137-B108=0,0,"Error")</f>
        <v>0</v>
      </c>
      <c r="C138" s="18">
        <f>IF(C137-C108=0,0,"Error")</f>
        <v>0</v>
      </c>
      <c r="D138" s="18">
        <f>IF(D137-D108=0,0,"Error")</f>
        <v>0</v>
      </c>
      <c r="E138" s="18">
        <f>IF(E137-E108=0,0,"Error")</f>
        <v>0</v>
      </c>
    </row>
    <row r="139" spans="1:5" ht="15.75" thickBot="1" x14ac:dyDescent="0.3">
      <c r="A139" s="1322" t="s">
        <v>39</v>
      </c>
      <c r="B139" s="1323"/>
      <c r="C139" s="1323"/>
      <c r="D139" s="1323"/>
      <c r="E139" s="1324"/>
    </row>
    <row r="140" spans="1:5" ht="15.75" thickBot="1" x14ac:dyDescent="0.3">
      <c r="A140" s="1322" t="s">
        <v>40</v>
      </c>
      <c r="B140" s="1323"/>
      <c r="C140" s="1323"/>
      <c r="D140" s="1323"/>
      <c r="E140" s="1324"/>
    </row>
    <row r="141" spans="1:5" ht="15.75" thickBot="1" x14ac:dyDescent="0.3">
      <c r="A141" s="7" t="s">
        <v>56</v>
      </c>
      <c r="B141" s="1427" t="s">
        <v>640</v>
      </c>
      <c r="C141" s="1428"/>
      <c r="D141" s="1429"/>
      <c r="E141" s="1430"/>
    </row>
    <row r="142" spans="1:5" ht="39" customHeight="1" thickBot="1" x14ac:dyDescent="0.3">
      <c r="A142" s="7" t="s">
        <v>82</v>
      </c>
      <c r="B142" s="7" t="s">
        <v>702</v>
      </c>
      <c r="C142" s="101" t="s">
        <v>306</v>
      </c>
      <c r="D142" s="1429" t="s">
        <v>703</v>
      </c>
      <c r="E142" s="1430"/>
    </row>
    <row r="143" spans="1:5" ht="15.75" thickBot="1" x14ac:dyDescent="0.3">
      <c r="A143" s="112"/>
      <c r="B143" s="1427"/>
      <c r="C143" s="1431"/>
      <c r="D143" s="1429"/>
      <c r="E143" s="1430"/>
    </row>
    <row r="144" spans="1:5" ht="17.25" customHeight="1" thickBot="1" x14ac:dyDescent="0.3">
      <c r="A144" s="5" t="s">
        <v>15</v>
      </c>
      <c r="B144" s="1411" t="s">
        <v>704</v>
      </c>
      <c r="C144" s="1412"/>
      <c r="D144" s="1412"/>
      <c r="E144" s="1413"/>
    </row>
    <row r="145" spans="1:5" ht="15.75" thickBot="1" x14ac:dyDescent="0.3">
      <c r="A145" s="5" t="s">
        <v>16</v>
      </c>
      <c r="B145" s="1406" t="s">
        <v>334</v>
      </c>
      <c r="C145" s="1407"/>
      <c r="D145" s="1407"/>
      <c r="E145" s="1408"/>
    </row>
    <row r="146" spans="1:5" ht="12.75" customHeight="1" x14ac:dyDescent="0.25">
      <c r="A146" s="1381"/>
      <c r="B146" s="8">
        <v>2019</v>
      </c>
      <c r="C146" s="8">
        <v>2020</v>
      </c>
      <c r="D146" s="8">
        <v>2021</v>
      </c>
      <c r="E146" s="8">
        <v>2022</v>
      </c>
    </row>
    <row r="147" spans="1:5" ht="9" customHeight="1" thickBot="1" x14ac:dyDescent="0.3">
      <c r="A147" s="1382"/>
      <c r="B147" s="9" t="s">
        <v>8</v>
      </c>
      <c r="C147" s="9" t="s">
        <v>9</v>
      </c>
      <c r="D147" s="9" t="s">
        <v>9</v>
      </c>
      <c r="E147" s="9" t="s">
        <v>9</v>
      </c>
    </row>
    <row r="148" spans="1:5" ht="15.75" thickBot="1" x14ac:dyDescent="0.3">
      <c r="A148" s="5" t="s">
        <v>17</v>
      </c>
      <c r="B148" s="10">
        <v>26</v>
      </c>
      <c r="C148" s="10">
        <v>13</v>
      </c>
      <c r="D148" s="10">
        <v>13</v>
      </c>
      <c r="E148" s="10">
        <v>13</v>
      </c>
    </row>
    <row r="149" spans="1:5" ht="15.75" thickBot="1" x14ac:dyDescent="0.3">
      <c r="A149" s="5" t="s">
        <v>18</v>
      </c>
      <c r="B149" s="10">
        <f>B167</f>
        <v>1200</v>
      </c>
      <c r="C149" s="10">
        <f>C167</f>
        <v>600</v>
      </c>
      <c r="D149" s="10">
        <f>D167</f>
        <v>600</v>
      </c>
      <c r="E149" s="10">
        <f>E167</f>
        <v>600</v>
      </c>
    </row>
    <row r="150" spans="1:5" ht="15.75" thickBot="1" x14ac:dyDescent="0.3">
      <c r="A150" s="5" t="s">
        <v>19</v>
      </c>
      <c r="B150" s="10">
        <f>B149/B148</f>
        <v>46.153846153846153</v>
      </c>
      <c r="C150" s="10">
        <f>C149/C148</f>
        <v>46.153846153846153</v>
      </c>
      <c r="D150" s="10">
        <f>D149/D148</f>
        <v>46.153846153846153</v>
      </c>
      <c r="E150" s="10">
        <f>E149/E148</f>
        <v>46.153846153846153</v>
      </c>
    </row>
    <row r="151" spans="1:5" ht="15.75" thickBot="1" x14ac:dyDescent="0.3">
      <c r="A151" s="5" t="s">
        <v>20</v>
      </c>
      <c r="B151" s="407" t="s">
        <v>21</v>
      </c>
      <c r="C151" s="11">
        <f>C148/B148-1</f>
        <v>-0.5</v>
      </c>
      <c r="D151" s="11">
        <f t="shared" ref="D151:E153" si="3">D148/C148-1</f>
        <v>0</v>
      </c>
      <c r="E151" s="11">
        <f t="shared" si="3"/>
        <v>0</v>
      </c>
    </row>
    <row r="152" spans="1:5" ht="15.75" thickBot="1" x14ac:dyDescent="0.3">
      <c r="A152" s="5" t="s">
        <v>22</v>
      </c>
      <c r="B152" s="407" t="s">
        <v>21</v>
      </c>
      <c r="C152" s="11">
        <f>C149/B149-1</f>
        <v>-0.5</v>
      </c>
      <c r="D152" s="11">
        <f t="shared" si="3"/>
        <v>0</v>
      </c>
      <c r="E152" s="11">
        <f t="shared" si="3"/>
        <v>0</v>
      </c>
    </row>
    <row r="153" spans="1:5" ht="15.75" thickBot="1" x14ac:dyDescent="0.3">
      <c r="A153" s="5" t="s">
        <v>23</v>
      </c>
      <c r="B153" s="407" t="s">
        <v>21</v>
      </c>
      <c r="C153" s="11">
        <f>C150/B150-1</f>
        <v>0</v>
      </c>
      <c r="D153" s="11">
        <f t="shared" si="3"/>
        <v>0</v>
      </c>
      <c r="E153" s="11">
        <f t="shared" si="3"/>
        <v>0</v>
      </c>
    </row>
    <row r="154" spans="1:5" ht="15.75" thickBot="1" x14ac:dyDescent="0.3">
      <c r="A154" s="1378" t="s">
        <v>262</v>
      </c>
      <c r="B154" s="1379"/>
      <c r="C154" s="1379"/>
      <c r="D154" s="1379"/>
      <c r="E154" s="1380"/>
    </row>
    <row r="155" spans="1:5" ht="12.75" customHeight="1" x14ac:dyDescent="0.25">
      <c r="A155" s="1381"/>
      <c r="B155" s="8">
        <v>2018</v>
      </c>
      <c r="C155" s="8">
        <v>2019</v>
      </c>
      <c r="D155" s="8">
        <v>2020</v>
      </c>
      <c r="E155" s="8">
        <v>2021</v>
      </c>
    </row>
    <row r="156" spans="1:5" ht="9" customHeight="1" thickBot="1" x14ac:dyDescent="0.3">
      <c r="A156" s="1382"/>
      <c r="B156" s="9" t="s">
        <v>8</v>
      </c>
      <c r="C156" s="9" t="s">
        <v>9</v>
      </c>
      <c r="D156" s="9" t="s">
        <v>9</v>
      </c>
      <c r="E156" s="9" t="s">
        <v>9</v>
      </c>
    </row>
    <row r="157" spans="1:5" ht="15.75" thickBot="1" x14ac:dyDescent="0.3">
      <c r="A157" s="13" t="s">
        <v>42</v>
      </c>
      <c r="B157" s="14">
        <f>B158+B159+B160+B161</f>
        <v>0</v>
      </c>
      <c r="C157" s="14">
        <f>C158+C159+C160+C161</f>
        <v>0</v>
      </c>
      <c r="D157" s="14">
        <f>D158+D159+D160+D161</f>
        <v>0</v>
      </c>
      <c r="E157" s="14">
        <f>E158+E159+E160+E161</f>
        <v>0</v>
      </c>
    </row>
    <row r="158" spans="1:5" ht="15.75" thickBot="1" x14ac:dyDescent="0.3">
      <c r="A158" s="26" t="s">
        <v>296</v>
      </c>
      <c r="B158" s="14"/>
      <c r="C158" s="14"/>
      <c r="D158" s="14"/>
      <c r="E158" s="14"/>
    </row>
    <row r="159" spans="1:5" ht="15.75" thickBot="1" x14ac:dyDescent="0.3">
      <c r="A159" s="26" t="s">
        <v>311</v>
      </c>
      <c r="B159" s="14"/>
      <c r="C159" s="14"/>
      <c r="D159" s="14"/>
      <c r="E159" s="14"/>
    </row>
    <row r="160" spans="1:5" ht="15.75" thickBot="1" x14ac:dyDescent="0.3">
      <c r="A160" s="26" t="s">
        <v>312</v>
      </c>
      <c r="B160" s="14"/>
      <c r="C160" s="14"/>
      <c r="D160" s="14"/>
      <c r="E160" s="14"/>
    </row>
    <row r="161" spans="1:5" ht="15.75" thickBot="1" x14ac:dyDescent="0.3">
      <c r="A161" s="26" t="s">
        <v>313</v>
      </c>
      <c r="B161" s="14"/>
      <c r="C161" s="14"/>
      <c r="D161" s="14"/>
      <c r="E161" s="14"/>
    </row>
    <row r="162" spans="1:5" ht="15.75" thickBot="1" x14ac:dyDescent="0.3">
      <c r="A162" s="13" t="s">
        <v>43</v>
      </c>
      <c r="B162" s="15">
        <f>B163+B164+B165+B166</f>
        <v>1200</v>
      </c>
      <c r="C162" s="15">
        <f>C163+C164+C165+C166</f>
        <v>600</v>
      </c>
      <c r="D162" s="15">
        <f>D163+D164+D165+D166</f>
        <v>600</v>
      </c>
      <c r="E162" s="15">
        <f>E163+E164+E165+E166</f>
        <v>600</v>
      </c>
    </row>
    <row r="163" spans="1:5" ht="15.75" thickBot="1" x14ac:dyDescent="0.3">
      <c r="A163" s="26" t="s">
        <v>296</v>
      </c>
      <c r="B163" s="15">
        <v>1200</v>
      </c>
      <c r="C163" s="14">
        <v>600</v>
      </c>
      <c r="D163" s="14">
        <v>600</v>
      </c>
      <c r="E163" s="14">
        <v>600</v>
      </c>
    </row>
    <row r="164" spans="1:5" ht="15.75" thickBot="1" x14ac:dyDescent="0.3">
      <c r="A164" s="26" t="s">
        <v>311</v>
      </c>
      <c r="B164" s="15"/>
      <c r="C164" s="14"/>
      <c r="D164" s="14"/>
      <c r="E164" s="14"/>
    </row>
    <row r="165" spans="1:5" ht="15.75" thickBot="1" x14ac:dyDescent="0.3">
      <c r="A165" s="26" t="s">
        <v>312</v>
      </c>
      <c r="B165" s="15"/>
      <c r="C165" s="14"/>
      <c r="D165" s="14"/>
      <c r="E165" s="14"/>
    </row>
    <row r="166" spans="1:5" ht="15.75" thickBot="1" x14ac:dyDescent="0.3">
      <c r="A166" s="26" t="s">
        <v>313</v>
      </c>
      <c r="B166" s="15"/>
      <c r="C166" s="14"/>
      <c r="D166" s="14"/>
      <c r="E166" s="14"/>
    </row>
    <row r="167" spans="1:5" ht="15.75" thickBot="1" x14ac:dyDescent="0.3">
      <c r="A167" s="102" t="s">
        <v>31</v>
      </c>
      <c r="B167" s="15">
        <f>B157+B162</f>
        <v>1200</v>
      </c>
      <c r="C167" s="15">
        <f>C157+C162</f>
        <v>600</v>
      </c>
      <c r="D167" s="15">
        <f>D157+D162</f>
        <v>600</v>
      </c>
      <c r="E167" s="15">
        <f>E157+E162</f>
        <v>600</v>
      </c>
    </row>
    <row r="168" spans="1:5" ht="34.5" thickBot="1" x14ac:dyDescent="0.3">
      <c r="A168" s="7" t="s">
        <v>33</v>
      </c>
      <c r="B168" s="7" t="s">
        <v>705</v>
      </c>
      <c r="C168" s="101" t="s">
        <v>306</v>
      </c>
      <c r="D168" s="1429" t="s">
        <v>706</v>
      </c>
      <c r="E168" s="1430"/>
    </row>
    <row r="169" spans="1:5" ht="27.75" customHeight="1" thickBot="1" x14ac:dyDescent="0.3">
      <c r="A169" s="5" t="s">
        <v>15</v>
      </c>
      <c r="B169" s="1411" t="s">
        <v>120</v>
      </c>
      <c r="C169" s="1412"/>
      <c r="D169" s="1412"/>
      <c r="E169" s="1413"/>
    </row>
    <row r="170" spans="1:5" ht="15.75" thickBot="1" x14ac:dyDescent="0.3">
      <c r="A170" s="5" t="s">
        <v>16</v>
      </c>
      <c r="B170" s="1406" t="s">
        <v>707</v>
      </c>
      <c r="C170" s="1407"/>
      <c r="D170" s="1407"/>
      <c r="E170" s="1408"/>
    </row>
    <row r="171" spans="1:5" ht="12.75" customHeight="1" x14ac:dyDescent="0.25">
      <c r="A171" s="1381"/>
      <c r="B171" s="8">
        <v>2019</v>
      </c>
      <c r="C171" s="8">
        <v>2020</v>
      </c>
      <c r="D171" s="8">
        <v>2021</v>
      </c>
      <c r="E171" s="8">
        <v>2022</v>
      </c>
    </row>
    <row r="172" spans="1:5" ht="15" customHeight="1" thickBot="1" x14ac:dyDescent="0.3">
      <c r="A172" s="1382"/>
      <c r="B172" s="9" t="s">
        <v>8</v>
      </c>
      <c r="C172" s="9" t="s">
        <v>9</v>
      </c>
      <c r="D172" s="9" t="s">
        <v>9</v>
      </c>
      <c r="E172" s="9" t="s">
        <v>9</v>
      </c>
    </row>
    <row r="173" spans="1:5" ht="15.75" thickBot="1" x14ac:dyDescent="0.3">
      <c r="A173" s="5" t="s">
        <v>17</v>
      </c>
      <c r="B173" s="407">
        <v>10</v>
      </c>
      <c r="C173" s="407">
        <v>5</v>
      </c>
      <c r="D173" s="407">
        <v>5</v>
      </c>
      <c r="E173" s="407">
        <v>5</v>
      </c>
    </row>
    <row r="174" spans="1:5" ht="15.75" thickBot="1" x14ac:dyDescent="0.3">
      <c r="A174" s="5" t="s">
        <v>18</v>
      </c>
      <c r="B174" s="10">
        <f>B192</f>
        <v>800</v>
      </c>
      <c r="C174" s="10">
        <f>C192</f>
        <v>400</v>
      </c>
      <c r="D174" s="10">
        <f>D192</f>
        <v>400</v>
      </c>
      <c r="E174" s="10">
        <f>E192</f>
        <v>400</v>
      </c>
    </row>
    <row r="175" spans="1:5" ht="15.75" thickBot="1" x14ac:dyDescent="0.3">
      <c r="A175" s="5" t="s">
        <v>19</v>
      </c>
      <c r="B175" s="10">
        <f>B174/B173</f>
        <v>80</v>
      </c>
      <c r="C175" s="10">
        <f>C174/C173</f>
        <v>80</v>
      </c>
      <c r="D175" s="10">
        <f>D174/D173</f>
        <v>80</v>
      </c>
      <c r="E175" s="10">
        <f>E174/E173</f>
        <v>80</v>
      </c>
    </row>
    <row r="176" spans="1:5" ht="15.75" thickBot="1" x14ac:dyDescent="0.3">
      <c r="A176" s="5" t="s">
        <v>20</v>
      </c>
      <c r="B176" s="407" t="s">
        <v>21</v>
      </c>
      <c r="C176" s="11">
        <f>C173/B173-1</f>
        <v>-0.5</v>
      </c>
      <c r="D176" s="11">
        <f t="shared" ref="D176:E178" si="4">D173/C173-1</f>
        <v>0</v>
      </c>
      <c r="E176" s="11">
        <f t="shared" si="4"/>
        <v>0</v>
      </c>
    </row>
    <row r="177" spans="1:5" ht="15.75" thickBot="1" x14ac:dyDescent="0.3">
      <c r="A177" s="5" t="s">
        <v>22</v>
      </c>
      <c r="B177" s="407" t="s">
        <v>21</v>
      </c>
      <c r="C177" s="11">
        <f>C174/B174-1</f>
        <v>-0.5</v>
      </c>
      <c r="D177" s="11">
        <f t="shared" si="4"/>
        <v>0</v>
      </c>
      <c r="E177" s="11">
        <f t="shared" si="4"/>
        <v>0</v>
      </c>
    </row>
    <row r="178" spans="1:5" ht="15.75" thickBot="1" x14ac:dyDescent="0.3">
      <c r="A178" s="5" t="s">
        <v>23</v>
      </c>
      <c r="B178" s="407" t="s">
        <v>21</v>
      </c>
      <c r="C178" s="11">
        <f>C175/B175-1</f>
        <v>0</v>
      </c>
      <c r="D178" s="11">
        <f t="shared" si="4"/>
        <v>0</v>
      </c>
      <c r="E178" s="11">
        <f t="shared" si="4"/>
        <v>0</v>
      </c>
    </row>
    <row r="179" spans="1:5" ht="15.75" thickBot="1" x14ac:dyDescent="0.3">
      <c r="A179" s="1378" t="s">
        <v>1016</v>
      </c>
      <c r="B179" s="1379"/>
      <c r="C179" s="1379"/>
      <c r="D179" s="1379"/>
      <c r="E179" s="1380"/>
    </row>
    <row r="180" spans="1:5" ht="12.75" customHeight="1" x14ac:dyDescent="0.25">
      <c r="A180" s="1381"/>
      <c r="B180" s="8">
        <v>2019</v>
      </c>
      <c r="C180" s="8">
        <v>2020</v>
      </c>
      <c r="D180" s="8">
        <v>2021</v>
      </c>
      <c r="E180" s="8">
        <v>2022</v>
      </c>
    </row>
    <row r="181" spans="1:5" ht="9" customHeight="1" thickBot="1" x14ac:dyDescent="0.3">
      <c r="A181" s="1382"/>
      <c r="B181" s="9" t="s">
        <v>8</v>
      </c>
      <c r="C181" s="9" t="s">
        <v>9</v>
      </c>
      <c r="D181" s="9" t="s">
        <v>9</v>
      </c>
      <c r="E181" s="9" t="s">
        <v>9</v>
      </c>
    </row>
    <row r="182" spans="1:5" ht="15.75" thickBot="1" x14ac:dyDescent="0.3">
      <c r="A182" s="13" t="s">
        <v>42</v>
      </c>
      <c r="B182" s="14">
        <f>B183+B184+B185+B186</f>
        <v>0</v>
      </c>
      <c r="C182" s="14">
        <f>C183+C184+C185+C186</f>
        <v>0</v>
      </c>
      <c r="D182" s="14">
        <f>D183+D184+D185+D186</f>
        <v>0</v>
      </c>
      <c r="E182" s="14">
        <f>E183+E184+E185+E186</f>
        <v>0</v>
      </c>
    </row>
    <row r="183" spans="1:5" ht="15.75" thickBot="1" x14ac:dyDescent="0.3">
      <c r="A183" s="26" t="s">
        <v>296</v>
      </c>
      <c r="B183" s="14"/>
      <c r="C183" s="14"/>
      <c r="D183" s="14"/>
      <c r="E183" s="14"/>
    </row>
    <row r="184" spans="1:5" ht="15.75" thickBot="1" x14ac:dyDescent="0.3">
      <c r="A184" s="26" t="s">
        <v>311</v>
      </c>
      <c r="B184" s="14"/>
      <c r="C184" s="14"/>
      <c r="D184" s="14"/>
      <c r="E184" s="14"/>
    </row>
    <row r="185" spans="1:5" ht="15.75" thickBot="1" x14ac:dyDescent="0.3">
      <c r="A185" s="26" t="s">
        <v>312</v>
      </c>
      <c r="B185" s="14"/>
      <c r="C185" s="14"/>
      <c r="D185" s="14"/>
      <c r="E185" s="14"/>
    </row>
    <row r="186" spans="1:5" ht="15.75" thickBot="1" x14ac:dyDescent="0.3">
      <c r="A186" s="26" t="s">
        <v>313</v>
      </c>
      <c r="B186" s="14"/>
      <c r="C186" s="14"/>
      <c r="D186" s="14"/>
      <c r="E186" s="14"/>
    </row>
    <row r="187" spans="1:5" ht="15.75" thickBot="1" x14ac:dyDescent="0.3">
      <c r="A187" s="13" t="s">
        <v>43</v>
      </c>
      <c r="B187" s="15">
        <f>B188+B189+B190+B191</f>
        <v>800</v>
      </c>
      <c r="C187" s="15">
        <f>C188+C189+C190+C191</f>
        <v>400</v>
      </c>
      <c r="D187" s="15">
        <f>D188+D189+D190+D191</f>
        <v>400</v>
      </c>
      <c r="E187" s="15">
        <f>E188+E189+E190+E191</f>
        <v>400</v>
      </c>
    </row>
    <row r="188" spans="1:5" ht="15.75" thickBot="1" x14ac:dyDescent="0.3">
      <c r="A188" s="26" t="s">
        <v>296</v>
      </c>
      <c r="B188" s="15">
        <v>800</v>
      </c>
      <c r="C188" s="31">
        <v>400</v>
      </c>
      <c r="D188" s="14">
        <v>400</v>
      </c>
      <c r="E188" s="14">
        <v>400</v>
      </c>
    </row>
    <row r="189" spans="1:5" ht="15.75" thickBot="1" x14ac:dyDescent="0.3">
      <c r="A189" s="26" t="s">
        <v>311</v>
      </c>
      <c r="B189" s="15"/>
      <c r="C189" s="14"/>
      <c r="D189" s="14"/>
      <c r="E189" s="14"/>
    </row>
    <row r="190" spans="1:5" ht="15.75" thickBot="1" x14ac:dyDescent="0.3">
      <c r="A190" s="26" t="s">
        <v>312</v>
      </c>
      <c r="B190" s="15"/>
      <c r="C190" s="14"/>
      <c r="D190" s="14"/>
      <c r="E190" s="14"/>
    </row>
    <row r="191" spans="1:5" ht="15.75" thickBot="1" x14ac:dyDescent="0.3">
      <c r="A191" s="26" t="s">
        <v>313</v>
      </c>
      <c r="B191" s="15"/>
      <c r="C191" s="14"/>
      <c r="D191" s="14"/>
      <c r="E191" s="14"/>
    </row>
    <row r="192" spans="1:5" ht="15.75" thickBot="1" x14ac:dyDescent="0.3">
      <c r="A192" s="102" t="s">
        <v>315</v>
      </c>
      <c r="B192" s="15">
        <f>B182+B187</f>
        <v>800</v>
      </c>
      <c r="C192" s="15">
        <f>C182+C187</f>
        <v>400</v>
      </c>
      <c r="D192" s="15">
        <f>D182+D187</f>
        <v>400</v>
      </c>
      <c r="E192" s="15">
        <f>E182+E187</f>
        <v>400</v>
      </c>
    </row>
    <row r="193" spans="1:5" ht="34.5" hidden="1" thickBot="1" x14ac:dyDescent="0.3">
      <c r="A193" s="7" t="s">
        <v>74</v>
      </c>
      <c r="B193" s="105"/>
      <c r="C193" s="103" t="s">
        <v>306</v>
      </c>
      <c r="D193" s="106"/>
      <c r="E193" s="107"/>
    </row>
    <row r="194" spans="1:5" ht="17.25" hidden="1" customHeight="1" thickBot="1" x14ac:dyDescent="0.3">
      <c r="A194" s="5" t="s">
        <v>15</v>
      </c>
      <c r="B194" s="1411"/>
      <c r="C194" s="1412"/>
      <c r="D194" s="1412"/>
      <c r="E194" s="1413"/>
    </row>
    <row r="195" spans="1:5" ht="15.75" hidden="1" thickBot="1" x14ac:dyDescent="0.3">
      <c r="A195" s="5" t="s">
        <v>16</v>
      </c>
      <c r="B195" s="1406"/>
      <c r="C195" s="1407"/>
      <c r="D195" s="1407"/>
      <c r="E195" s="1408"/>
    </row>
    <row r="196" spans="1:5" ht="12.75" hidden="1" customHeight="1" x14ac:dyDescent="0.25">
      <c r="A196" s="1381"/>
      <c r="B196" s="8">
        <v>2018</v>
      </c>
      <c r="C196" s="8">
        <v>2019</v>
      </c>
      <c r="D196" s="8">
        <v>2020</v>
      </c>
      <c r="E196" s="8">
        <v>2021</v>
      </c>
    </row>
    <row r="197" spans="1:5" ht="9" hidden="1" customHeight="1" thickBot="1" x14ac:dyDescent="0.3">
      <c r="A197" s="1382"/>
      <c r="B197" s="9" t="s">
        <v>8</v>
      </c>
      <c r="C197" s="9" t="s">
        <v>9</v>
      </c>
      <c r="D197" s="9" t="s">
        <v>9</v>
      </c>
      <c r="E197" s="9" t="s">
        <v>9</v>
      </c>
    </row>
    <row r="198" spans="1:5" ht="15.75" hidden="1" thickBot="1" x14ac:dyDescent="0.3">
      <c r="A198" s="5" t="s">
        <v>17</v>
      </c>
      <c r="B198" s="5"/>
      <c r="C198" s="5"/>
      <c r="D198" s="5"/>
      <c r="E198" s="5"/>
    </row>
    <row r="199" spans="1:5" ht="15.75" hidden="1" thickBot="1" x14ac:dyDescent="0.3">
      <c r="A199" s="5" t="s">
        <v>18</v>
      </c>
      <c r="B199" s="10">
        <f>B217</f>
        <v>0</v>
      </c>
      <c r="C199" s="10">
        <f>C217</f>
        <v>0</v>
      </c>
      <c r="D199" s="10">
        <f>D217</f>
        <v>0</v>
      </c>
      <c r="E199" s="10">
        <f>E217</f>
        <v>0</v>
      </c>
    </row>
    <row r="200" spans="1:5" ht="15.75" hidden="1" thickBot="1" x14ac:dyDescent="0.3">
      <c r="A200" s="5" t="s">
        <v>19</v>
      </c>
      <c r="B200" s="10" t="e">
        <f>B199/B198</f>
        <v>#DIV/0!</v>
      </c>
      <c r="C200" s="10" t="e">
        <f>C199/C198</f>
        <v>#DIV/0!</v>
      </c>
      <c r="D200" s="10" t="e">
        <f>D199/D198</f>
        <v>#DIV/0!</v>
      </c>
      <c r="E200" s="10" t="e">
        <f>E199/E198</f>
        <v>#DIV/0!</v>
      </c>
    </row>
    <row r="201" spans="1:5" ht="15.75" hidden="1" thickBot="1" x14ac:dyDescent="0.3">
      <c r="A201" s="5" t="s">
        <v>20</v>
      </c>
      <c r="B201" s="407" t="s">
        <v>21</v>
      </c>
      <c r="C201" s="11" t="e">
        <f>C198/B198-1</f>
        <v>#DIV/0!</v>
      </c>
      <c r="D201" s="11" t="e">
        <f t="shared" ref="D201:E203" si="5">D198/C198-1</f>
        <v>#DIV/0!</v>
      </c>
      <c r="E201" s="11" t="e">
        <f t="shared" si="5"/>
        <v>#DIV/0!</v>
      </c>
    </row>
    <row r="202" spans="1:5" ht="15.75" hidden="1" thickBot="1" x14ac:dyDescent="0.3">
      <c r="A202" s="5" t="s">
        <v>22</v>
      </c>
      <c r="B202" s="407" t="s">
        <v>21</v>
      </c>
      <c r="C202" s="11" t="e">
        <f>C199/B199-1</f>
        <v>#DIV/0!</v>
      </c>
      <c r="D202" s="11" t="e">
        <f t="shared" si="5"/>
        <v>#DIV/0!</v>
      </c>
      <c r="E202" s="11" t="e">
        <f t="shared" si="5"/>
        <v>#DIV/0!</v>
      </c>
    </row>
    <row r="203" spans="1:5" ht="15.75" hidden="1" thickBot="1" x14ac:dyDescent="0.3">
      <c r="A203" s="5" t="s">
        <v>23</v>
      </c>
      <c r="B203" s="407" t="s">
        <v>21</v>
      </c>
      <c r="C203" s="11" t="e">
        <f>C200/B200-1</f>
        <v>#DIV/0!</v>
      </c>
      <c r="D203" s="11" t="e">
        <f t="shared" si="5"/>
        <v>#DIV/0!</v>
      </c>
      <c r="E203" s="11" t="e">
        <f t="shared" si="5"/>
        <v>#DIV/0!</v>
      </c>
    </row>
    <row r="204" spans="1:5" ht="15.75" hidden="1" thickBot="1" x14ac:dyDescent="0.3">
      <c r="A204" s="1378" t="s">
        <v>1017</v>
      </c>
      <c r="B204" s="1379"/>
      <c r="C204" s="1379"/>
      <c r="D204" s="1379"/>
      <c r="E204" s="1380"/>
    </row>
    <row r="205" spans="1:5" ht="12.75" hidden="1" customHeight="1" x14ac:dyDescent="0.25">
      <c r="A205" s="1381"/>
      <c r="B205" s="8">
        <v>2018</v>
      </c>
      <c r="C205" s="8">
        <v>2019</v>
      </c>
      <c r="D205" s="8">
        <v>2020</v>
      </c>
      <c r="E205" s="8">
        <v>2021</v>
      </c>
    </row>
    <row r="206" spans="1:5" ht="9" hidden="1" customHeight="1" thickBot="1" x14ac:dyDescent="0.3">
      <c r="A206" s="1382"/>
      <c r="B206" s="9" t="s">
        <v>8</v>
      </c>
      <c r="C206" s="9" t="s">
        <v>9</v>
      </c>
      <c r="D206" s="9" t="s">
        <v>9</v>
      </c>
      <c r="E206" s="9" t="s">
        <v>9</v>
      </c>
    </row>
    <row r="207" spans="1:5" ht="15.75" hidden="1" thickBot="1" x14ac:dyDescent="0.3">
      <c r="A207" s="13" t="s">
        <v>42</v>
      </c>
      <c r="B207" s="14">
        <f>B208+B209+B210+B211</f>
        <v>0</v>
      </c>
      <c r="C207" s="14">
        <f>C208+C209+C210+C211</f>
        <v>0</v>
      </c>
      <c r="D207" s="14">
        <f>D208+D209+D210+D211</f>
        <v>0</v>
      </c>
      <c r="E207" s="14">
        <f>E208+E209+E210+E211</f>
        <v>0</v>
      </c>
    </row>
    <row r="208" spans="1:5" ht="15.75" hidden="1" thickBot="1" x14ac:dyDescent="0.3">
      <c r="A208" s="26" t="s">
        <v>296</v>
      </c>
      <c r="B208" s="14"/>
      <c r="C208" s="14"/>
      <c r="D208" s="14"/>
      <c r="E208" s="14"/>
    </row>
    <row r="209" spans="1:5" ht="15.75" hidden="1" thickBot="1" x14ac:dyDescent="0.3">
      <c r="A209" s="26" t="s">
        <v>311</v>
      </c>
      <c r="B209" s="14"/>
      <c r="C209" s="14"/>
      <c r="D209" s="14"/>
      <c r="E209" s="14"/>
    </row>
    <row r="210" spans="1:5" ht="15.75" hidden="1" thickBot="1" x14ac:dyDescent="0.3">
      <c r="A210" s="26" t="s">
        <v>312</v>
      </c>
      <c r="B210" s="14"/>
      <c r="C210" s="14"/>
      <c r="D210" s="14"/>
      <c r="E210" s="14"/>
    </row>
    <row r="211" spans="1:5" ht="15.75" hidden="1" thickBot="1" x14ac:dyDescent="0.3">
      <c r="A211" s="26" t="s">
        <v>313</v>
      </c>
      <c r="B211" s="14"/>
      <c r="C211" s="14"/>
      <c r="D211" s="14"/>
      <c r="E211" s="14"/>
    </row>
    <row r="212" spans="1:5" ht="15.75" hidden="1" thickBot="1" x14ac:dyDescent="0.3">
      <c r="A212" s="13" t="s">
        <v>43</v>
      </c>
      <c r="B212" s="15">
        <f>B213+B214+B215+B216</f>
        <v>0</v>
      </c>
      <c r="C212" s="15">
        <f>C213+C214+C215+C216</f>
        <v>0</v>
      </c>
      <c r="D212" s="15">
        <f>D213+D214+D215+D216</f>
        <v>0</v>
      </c>
      <c r="E212" s="15">
        <f>E213+E214+E215+E216</f>
        <v>0</v>
      </c>
    </row>
    <row r="213" spans="1:5" ht="15.75" hidden="1" thickBot="1" x14ac:dyDescent="0.3">
      <c r="A213" s="26" t="s">
        <v>296</v>
      </c>
      <c r="B213" s="15"/>
      <c r="C213" s="14"/>
      <c r="D213" s="14"/>
      <c r="E213" s="14"/>
    </row>
    <row r="214" spans="1:5" ht="15.75" hidden="1" thickBot="1" x14ac:dyDescent="0.3">
      <c r="A214" s="26" t="s">
        <v>311</v>
      </c>
      <c r="B214" s="15"/>
      <c r="C214" s="14"/>
      <c r="D214" s="14"/>
      <c r="E214" s="14"/>
    </row>
    <row r="215" spans="1:5" ht="15.75" hidden="1" thickBot="1" x14ac:dyDescent="0.3">
      <c r="A215" s="26" t="s">
        <v>312</v>
      </c>
      <c r="B215" s="15"/>
      <c r="C215" s="14"/>
      <c r="D215" s="14"/>
      <c r="E215" s="14"/>
    </row>
    <row r="216" spans="1:5" ht="15.75" hidden="1" thickBot="1" x14ac:dyDescent="0.3">
      <c r="A216" s="26" t="s">
        <v>313</v>
      </c>
      <c r="B216" s="15"/>
      <c r="C216" s="14"/>
      <c r="D216" s="14"/>
      <c r="E216" s="14"/>
    </row>
    <row r="217" spans="1:5" ht="15.75" hidden="1" thickBot="1" x14ac:dyDescent="0.3">
      <c r="A217" s="16" t="s">
        <v>336</v>
      </c>
      <c r="B217" s="15">
        <f>B207+B212</f>
        <v>0</v>
      </c>
      <c r="C217" s="15">
        <f>C207+C212</f>
        <v>0</v>
      </c>
      <c r="D217" s="15">
        <f>D207+D212</f>
        <v>0</v>
      </c>
      <c r="E217" s="15">
        <f>E207+E212</f>
        <v>0</v>
      </c>
    </row>
    <row r="218" spans="1:5" ht="21" customHeight="1" thickBot="1" x14ac:dyDescent="0.3">
      <c r="A218" s="108" t="s">
        <v>45</v>
      </c>
      <c r="B218" s="1427"/>
      <c r="C218" s="1429"/>
      <c r="D218" s="1429"/>
      <c r="E218" s="1430"/>
    </row>
    <row r="219" spans="1:5" ht="34.5" hidden="1" thickBot="1" x14ac:dyDescent="0.3">
      <c r="A219" s="7" t="s">
        <v>179</v>
      </c>
      <c r="B219" s="105"/>
      <c r="C219" s="103" t="s">
        <v>306</v>
      </c>
      <c r="D219" s="106"/>
      <c r="E219" s="107"/>
    </row>
    <row r="220" spans="1:5" ht="17.25" hidden="1" customHeight="1" thickBot="1" x14ac:dyDescent="0.3">
      <c r="A220" s="5" t="s">
        <v>15</v>
      </c>
      <c r="B220" s="1411"/>
      <c r="C220" s="1412"/>
      <c r="D220" s="1412"/>
      <c r="E220" s="1413"/>
    </row>
    <row r="221" spans="1:5" ht="15.75" hidden="1" thickBot="1" x14ac:dyDescent="0.3">
      <c r="A221" s="5" t="s">
        <v>16</v>
      </c>
      <c r="B221" s="1551"/>
      <c r="C221" s="1407"/>
      <c r="D221" s="1407"/>
      <c r="E221" s="1408"/>
    </row>
    <row r="222" spans="1:5" ht="12.75" hidden="1" customHeight="1" x14ac:dyDescent="0.25">
      <c r="A222" s="1381"/>
      <c r="B222" s="8">
        <v>2019</v>
      </c>
      <c r="C222" s="8">
        <v>2020</v>
      </c>
      <c r="D222" s="8">
        <v>2021</v>
      </c>
      <c r="E222" s="8">
        <v>2022</v>
      </c>
    </row>
    <row r="223" spans="1:5" ht="9" hidden="1" customHeight="1" thickBot="1" x14ac:dyDescent="0.3">
      <c r="A223" s="1382"/>
      <c r="B223" s="9" t="s">
        <v>8</v>
      </c>
      <c r="C223" s="9" t="s">
        <v>9</v>
      </c>
      <c r="D223" s="9" t="s">
        <v>9</v>
      </c>
      <c r="E223" s="9" t="s">
        <v>9</v>
      </c>
    </row>
    <row r="224" spans="1:5" ht="15.75" hidden="1" thickBot="1" x14ac:dyDescent="0.3">
      <c r="A224" s="5" t="s">
        <v>17</v>
      </c>
      <c r="B224" s="5">
        <v>0</v>
      </c>
      <c r="C224" s="407">
        <v>0</v>
      </c>
      <c r="D224" s="407">
        <v>0</v>
      </c>
      <c r="E224" s="5">
        <v>0</v>
      </c>
    </row>
    <row r="225" spans="1:5" ht="15.75" hidden="1" thickBot="1" x14ac:dyDescent="0.3">
      <c r="A225" s="5" t="s">
        <v>18</v>
      </c>
      <c r="B225" s="10">
        <f>B243</f>
        <v>0</v>
      </c>
      <c r="C225" s="10">
        <f>C243</f>
        <v>0</v>
      </c>
      <c r="D225" s="10">
        <f>D243</f>
        <v>0</v>
      </c>
      <c r="E225" s="10">
        <f>E243</f>
        <v>0</v>
      </c>
    </row>
    <row r="226" spans="1:5" ht="15.75" hidden="1" thickBot="1" x14ac:dyDescent="0.3">
      <c r="A226" s="5" t="s">
        <v>19</v>
      </c>
      <c r="B226" s="10" t="e">
        <f>B225/B224</f>
        <v>#DIV/0!</v>
      </c>
      <c r="C226" s="10" t="e">
        <f>C225/C224</f>
        <v>#DIV/0!</v>
      </c>
      <c r="D226" s="10" t="e">
        <f>D225/D224</f>
        <v>#DIV/0!</v>
      </c>
      <c r="E226" s="10" t="e">
        <f>E225/E224</f>
        <v>#DIV/0!</v>
      </c>
    </row>
    <row r="227" spans="1:5" ht="15.75" hidden="1" thickBot="1" x14ac:dyDescent="0.3">
      <c r="A227" s="5" t="s">
        <v>20</v>
      </c>
      <c r="B227" s="407" t="s">
        <v>21</v>
      </c>
      <c r="C227" s="11" t="e">
        <f>C224/B224-1</f>
        <v>#DIV/0!</v>
      </c>
      <c r="D227" s="11" t="e">
        <f t="shared" ref="D227:E229" si="6">D224/C224-1</f>
        <v>#DIV/0!</v>
      </c>
      <c r="E227" s="11" t="e">
        <f t="shared" si="6"/>
        <v>#DIV/0!</v>
      </c>
    </row>
    <row r="228" spans="1:5" ht="15.75" hidden="1" thickBot="1" x14ac:dyDescent="0.3">
      <c r="A228" s="5" t="s">
        <v>22</v>
      </c>
      <c r="B228" s="407" t="s">
        <v>21</v>
      </c>
      <c r="C228" s="11" t="e">
        <f>C225/B225-1</f>
        <v>#DIV/0!</v>
      </c>
      <c r="D228" s="11" t="e">
        <f t="shared" si="6"/>
        <v>#DIV/0!</v>
      </c>
      <c r="E228" s="11" t="e">
        <f t="shared" si="6"/>
        <v>#DIV/0!</v>
      </c>
    </row>
    <row r="229" spans="1:5" ht="15.75" hidden="1" thickBot="1" x14ac:dyDescent="0.3">
      <c r="A229" s="5" t="s">
        <v>23</v>
      </c>
      <c r="B229" s="407" t="s">
        <v>21</v>
      </c>
      <c r="C229" s="11" t="e">
        <f>C226/B226-1</f>
        <v>#DIV/0!</v>
      </c>
      <c r="D229" s="11" t="e">
        <f t="shared" si="6"/>
        <v>#DIV/0!</v>
      </c>
      <c r="E229" s="11" t="e">
        <f t="shared" si="6"/>
        <v>#DIV/0!</v>
      </c>
    </row>
    <row r="230" spans="1:5" ht="15.75" hidden="1" thickBot="1" x14ac:dyDescent="0.3">
      <c r="A230" s="1378" t="s">
        <v>1018</v>
      </c>
      <c r="B230" s="1379"/>
      <c r="C230" s="1379"/>
      <c r="D230" s="1379"/>
      <c r="E230" s="1380"/>
    </row>
    <row r="231" spans="1:5" ht="12.75" hidden="1" customHeight="1" x14ac:dyDescent="0.25">
      <c r="A231" s="1381"/>
      <c r="B231" s="8">
        <v>2019</v>
      </c>
      <c r="C231" s="8">
        <v>2020</v>
      </c>
      <c r="D231" s="8">
        <v>2021</v>
      </c>
      <c r="E231" s="8">
        <v>2022</v>
      </c>
    </row>
    <row r="232" spans="1:5" ht="9" hidden="1" customHeight="1" thickBot="1" x14ac:dyDescent="0.3">
      <c r="A232" s="1382"/>
      <c r="B232" s="9" t="s">
        <v>8</v>
      </c>
      <c r="C232" s="9" t="s">
        <v>9</v>
      </c>
      <c r="D232" s="9" t="s">
        <v>9</v>
      </c>
      <c r="E232" s="9" t="s">
        <v>9</v>
      </c>
    </row>
    <row r="233" spans="1:5" ht="15.75" hidden="1" thickBot="1" x14ac:dyDescent="0.3">
      <c r="A233" s="13" t="s">
        <v>42</v>
      </c>
      <c r="B233" s="14">
        <f>B234+B235+B236+B237</f>
        <v>0</v>
      </c>
      <c r="C233" s="14">
        <f>C234+C235+C236+C237</f>
        <v>0</v>
      </c>
      <c r="D233" s="14">
        <f>D234+D235+D236+D237</f>
        <v>0</v>
      </c>
      <c r="E233" s="14">
        <f>E234+E235+E236+E237</f>
        <v>0</v>
      </c>
    </row>
    <row r="234" spans="1:5" ht="15.75" hidden="1" thickBot="1" x14ac:dyDescent="0.3">
      <c r="A234" s="26" t="s">
        <v>296</v>
      </c>
      <c r="B234" s="14"/>
      <c r="C234" s="14"/>
      <c r="D234" s="14"/>
      <c r="E234" s="14"/>
    </row>
    <row r="235" spans="1:5" ht="15.75" hidden="1" thickBot="1" x14ac:dyDescent="0.3">
      <c r="A235" s="26" t="s">
        <v>311</v>
      </c>
      <c r="B235" s="14"/>
      <c r="C235" s="14"/>
      <c r="D235" s="14"/>
      <c r="E235" s="14"/>
    </row>
    <row r="236" spans="1:5" ht="15.75" hidden="1" thickBot="1" x14ac:dyDescent="0.3">
      <c r="A236" s="26" t="s">
        <v>312</v>
      </c>
      <c r="B236" s="14"/>
      <c r="C236" s="14"/>
      <c r="D236" s="14"/>
      <c r="E236" s="14"/>
    </row>
    <row r="237" spans="1:5" ht="15.75" hidden="1" thickBot="1" x14ac:dyDescent="0.3">
      <c r="A237" s="26" t="s">
        <v>313</v>
      </c>
      <c r="B237" s="14"/>
      <c r="C237" s="14"/>
      <c r="D237" s="14"/>
      <c r="E237" s="14"/>
    </row>
    <row r="238" spans="1:5" ht="15.75" hidden="1" thickBot="1" x14ac:dyDescent="0.3">
      <c r="A238" s="13" t="s">
        <v>43</v>
      </c>
      <c r="B238" s="15">
        <f>B239+B240+B241+B242</f>
        <v>0</v>
      </c>
      <c r="C238" s="15">
        <f>C239+C240+C241+C242</f>
        <v>0</v>
      </c>
      <c r="D238" s="15">
        <f>D239+D240+D241+D242</f>
        <v>0</v>
      </c>
      <c r="E238" s="15">
        <f>E239+E240+E241+E242</f>
        <v>0</v>
      </c>
    </row>
    <row r="239" spans="1:5" ht="15.75" hidden="1" thickBot="1" x14ac:dyDescent="0.3">
      <c r="A239" s="26" t="s">
        <v>296</v>
      </c>
      <c r="B239" s="15"/>
      <c r="C239" s="15">
        <v>0</v>
      </c>
      <c r="D239" s="15">
        <v>0</v>
      </c>
      <c r="E239" s="15"/>
    </row>
    <row r="240" spans="1:5" ht="15.75" hidden="1" thickBot="1" x14ac:dyDescent="0.3">
      <c r="A240" s="26" t="s">
        <v>311</v>
      </c>
      <c r="B240" s="15"/>
      <c r="C240" s="15"/>
      <c r="D240" s="15"/>
      <c r="E240" s="15"/>
    </row>
    <row r="241" spans="1:5" ht="15.75" hidden="1" thickBot="1" x14ac:dyDescent="0.3">
      <c r="A241" s="26" t="s">
        <v>312</v>
      </c>
      <c r="B241" s="15"/>
      <c r="C241" s="15"/>
      <c r="D241" s="15"/>
      <c r="E241" s="15"/>
    </row>
    <row r="242" spans="1:5" ht="15.75" hidden="1" thickBot="1" x14ac:dyDescent="0.3">
      <c r="A242" s="26" t="s">
        <v>313</v>
      </c>
      <c r="B242" s="15"/>
      <c r="C242" s="15"/>
      <c r="D242" s="15"/>
      <c r="E242" s="15"/>
    </row>
    <row r="243" spans="1:5" ht="15" hidden="1" customHeight="1" thickBot="1" x14ac:dyDescent="0.3">
      <c r="A243" s="16" t="s">
        <v>53</v>
      </c>
      <c r="B243" s="15">
        <f>B233+B238</f>
        <v>0</v>
      </c>
      <c r="C243" s="15">
        <f>C233+C238</f>
        <v>0</v>
      </c>
      <c r="D243" s="15">
        <f>D233+D238</f>
        <v>0</v>
      </c>
      <c r="E243" s="15">
        <f>E233+E238</f>
        <v>0</v>
      </c>
    </row>
    <row r="244" spans="1:5" ht="15.75" hidden="1" thickBot="1" x14ac:dyDescent="0.3">
      <c r="A244" s="1322" t="s">
        <v>46</v>
      </c>
      <c r="B244" s="1323"/>
      <c r="C244" s="1323"/>
      <c r="D244" s="1323"/>
      <c r="E244" s="1324"/>
    </row>
    <row r="245" spans="1:5" ht="15.75" hidden="1" thickBot="1" x14ac:dyDescent="0.3">
      <c r="A245" s="1322" t="s">
        <v>47</v>
      </c>
      <c r="B245" s="1323"/>
      <c r="C245" s="1323"/>
      <c r="D245" s="1323"/>
      <c r="E245" s="1324"/>
    </row>
    <row r="246" spans="1:5" ht="15.75" hidden="1" thickBot="1" x14ac:dyDescent="0.3">
      <c r="A246" s="7" t="s">
        <v>56</v>
      </c>
      <c r="B246" s="1432"/>
      <c r="C246" s="1433"/>
      <c r="D246" s="1433"/>
      <c r="E246" s="1434"/>
    </row>
    <row r="247" spans="1:5" ht="30.75" hidden="1" customHeight="1" thickBot="1" x14ac:dyDescent="0.3">
      <c r="A247" s="7" t="s">
        <v>82</v>
      </c>
      <c r="B247" s="7"/>
      <c r="C247" s="101" t="s">
        <v>306</v>
      </c>
      <c r="D247" s="1429"/>
      <c r="E247" s="1430"/>
    </row>
    <row r="248" spans="1:5" ht="15.75" hidden="1" customHeight="1" thickBot="1" x14ac:dyDescent="0.3">
      <c r="A248" s="112"/>
      <c r="B248" s="1427"/>
      <c r="C248" s="1431"/>
      <c r="D248" s="1429"/>
      <c r="E248" s="1430"/>
    </row>
    <row r="249" spans="1:5" ht="17.25" hidden="1" customHeight="1" thickBot="1" x14ac:dyDescent="0.3">
      <c r="A249" s="5" t="s">
        <v>15</v>
      </c>
      <c r="B249" s="1411"/>
      <c r="C249" s="1412"/>
      <c r="D249" s="1412"/>
      <c r="E249" s="1413"/>
    </row>
    <row r="250" spans="1:5" ht="15.75" hidden="1" thickBot="1" x14ac:dyDescent="0.3">
      <c r="A250" s="5" t="s">
        <v>16</v>
      </c>
      <c r="B250" s="1406"/>
      <c r="C250" s="1407"/>
      <c r="D250" s="1407"/>
      <c r="E250" s="1408"/>
    </row>
    <row r="251" spans="1:5" ht="12.75" hidden="1" customHeight="1" thickBot="1" x14ac:dyDescent="0.3">
      <c r="A251" s="1381"/>
      <c r="B251" s="8">
        <v>2019</v>
      </c>
      <c r="C251" s="8">
        <v>2020</v>
      </c>
      <c r="D251" s="8">
        <v>2021</v>
      </c>
      <c r="E251" s="8">
        <v>2022</v>
      </c>
    </row>
    <row r="252" spans="1:5" ht="9" hidden="1" customHeight="1" thickBot="1" x14ac:dyDescent="0.3">
      <c r="A252" s="1382"/>
      <c r="B252" s="9" t="s">
        <v>8</v>
      </c>
      <c r="C252" s="9" t="s">
        <v>9</v>
      </c>
      <c r="D252" s="9" t="s">
        <v>9</v>
      </c>
      <c r="E252" s="9" t="s">
        <v>9</v>
      </c>
    </row>
    <row r="253" spans="1:5" ht="15.75" hidden="1" thickBot="1" x14ac:dyDescent="0.3">
      <c r="A253" s="5" t="s">
        <v>17</v>
      </c>
      <c r="B253" s="10"/>
      <c r="C253" s="10"/>
      <c r="D253" s="10"/>
      <c r="E253" s="10"/>
    </row>
    <row r="254" spans="1:5" ht="15.75" hidden="1" thickBot="1" x14ac:dyDescent="0.3">
      <c r="A254" s="5" t="s">
        <v>18</v>
      </c>
      <c r="B254" s="10">
        <f>B317-B279</f>
        <v>0</v>
      </c>
      <c r="C254" s="10">
        <f>C317-C279</f>
        <v>0</v>
      </c>
      <c r="D254" s="10">
        <f>D317-D279</f>
        <v>0</v>
      </c>
      <c r="E254" s="10">
        <f>E272</f>
        <v>0</v>
      </c>
    </row>
    <row r="255" spans="1:5" ht="15.75" hidden="1" thickBot="1" x14ac:dyDescent="0.3">
      <c r="A255" s="5" t="s">
        <v>19</v>
      </c>
      <c r="B255" s="10" t="e">
        <f>B254/B253</f>
        <v>#DIV/0!</v>
      </c>
      <c r="C255" s="10" t="e">
        <f>C254/C253</f>
        <v>#DIV/0!</v>
      </c>
      <c r="D255" s="10" t="e">
        <f>D254/D253</f>
        <v>#DIV/0!</v>
      </c>
      <c r="E255" s="10" t="e">
        <f>E254/E253</f>
        <v>#DIV/0!</v>
      </c>
    </row>
    <row r="256" spans="1:5" ht="15.75" hidden="1" thickBot="1" x14ac:dyDescent="0.3">
      <c r="A256" s="5" t="s">
        <v>20</v>
      </c>
      <c r="B256" s="407" t="s">
        <v>21</v>
      </c>
      <c r="C256" s="11" t="e">
        <f>C253/B253-1</f>
        <v>#DIV/0!</v>
      </c>
      <c r="D256" s="11" t="e">
        <f t="shared" ref="D256:E258" si="7">D253/C253-1</f>
        <v>#DIV/0!</v>
      </c>
      <c r="E256" s="11" t="e">
        <f t="shared" si="7"/>
        <v>#DIV/0!</v>
      </c>
    </row>
    <row r="257" spans="1:5" ht="15.75" hidden="1" thickBot="1" x14ac:dyDescent="0.3">
      <c r="A257" s="5" t="s">
        <v>22</v>
      </c>
      <c r="B257" s="407" t="s">
        <v>21</v>
      </c>
      <c r="C257" s="11" t="e">
        <f>C254/B254-1</f>
        <v>#DIV/0!</v>
      </c>
      <c r="D257" s="11" t="e">
        <f t="shared" si="7"/>
        <v>#DIV/0!</v>
      </c>
      <c r="E257" s="11" t="e">
        <f t="shared" si="7"/>
        <v>#DIV/0!</v>
      </c>
    </row>
    <row r="258" spans="1:5" ht="15.75" hidden="1" thickBot="1" x14ac:dyDescent="0.3">
      <c r="A258" s="5" t="s">
        <v>23</v>
      </c>
      <c r="B258" s="407" t="s">
        <v>21</v>
      </c>
      <c r="C258" s="11" t="e">
        <f>C255/B255-1</f>
        <v>#DIV/0!</v>
      </c>
      <c r="D258" s="11" t="e">
        <f t="shared" si="7"/>
        <v>#DIV/0!</v>
      </c>
      <c r="E258" s="11" t="e">
        <f t="shared" si="7"/>
        <v>#DIV/0!</v>
      </c>
    </row>
    <row r="259" spans="1:5" ht="15.75" hidden="1" thickBot="1" x14ac:dyDescent="0.3">
      <c r="A259" s="1378" t="s">
        <v>262</v>
      </c>
      <c r="B259" s="1379"/>
      <c r="C259" s="1379"/>
      <c r="D259" s="1379"/>
      <c r="E259" s="1380"/>
    </row>
    <row r="260" spans="1:5" ht="12.75" hidden="1" customHeight="1" thickBot="1" x14ac:dyDescent="0.3">
      <c r="A260" s="1381"/>
      <c r="B260" s="8">
        <v>2019</v>
      </c>
      <c r="C260" s="8">
        <v>2020</v>
      </c>
      <c r="D260" s="8">
        <v>2021</v>
      </c>
      <c r="E260" s="8">
        <v>2022</v>
      </c>
    </row>
    <row r="261" spans="1:5" ht="9" hidden="1" customHeight="1" thickBot="1" x14ac:dyDescent="0.3">
      <c r="A261" s="1382"/>
      <c r="B261" s="9" t="s">
        <v>8</v>
      </c>
      <c r="C261" s="9" t="s">
        <v>9</v>
      </c>
      <c r="D261" s="9" t="s">
        <v>9</v>
      </c>
      <c r="E261" s="9" t="s">
        <v>9</v>
      </c>
    </row>
    <row r="262" spans="1:5" ht="15.75" hidden="1" thickBot="1" x14ac:dyDescent="0.3">
      <c r="A262" s="13" t="s">
        <v>42</v>
      </c>
      <c r="B262" s="14">
        <f>B263+B264+B265+B266</f>
        <v>0</v>
      </c>
      <c r="C262" s="14">
        <f>C263+C264+C265+C266</f>
        <v>0</v>
      </c>
      <c r="D262" s="14">
        <f>D263+D264+D265+D266</f>
        <v>0</v>
      </c>
      <c r="E262" s="14">
        <f>E263+E264+E265+E266</f>
        <v>0</v>
      </c>
    </row>
    <row r="263" spans="1:5" ht="15.75" hidden="1" thickBot="1" x14ac:dyDescent="0.3">
      <c r="A263" s="26" t="s">
        <v>296</v>
      </c>
      <c r="B263" s="14"/>
      <c r="C263" s="14"/>
      <c r="D263" s="14"/>
      <c r="E263" s="14"/>
    </row>
    <row r="264" spans="1:5" ht="15.75" hidden="1" thickBot="1" x14ac:dyDescent="0.3">
      <c r="A264" s="26" t="s">
        <v>311</v>
      </c>
      <c r="B264" s="14"/>
      <c r="C264" s="14"/>
      <c r="D264" s="14"/>
      <c r="E264" s="14"/>
    </row>
    <row r="265" spans="1:5" ht="15.75" hidden="1" thickBot="1" x14ac:dyDescent="0.3">
      <c r="A265" s="26" t="s">
        <v>312</v>
      </c>
      <c r="B265" s="14"/>
      <c r="C265" s="14"/>
      <c r="D265" s="14"/>
      <c r="E265" s="14"/>
    </row>
    <row r="266" spans="1:5" ht="15.75" hidden="1" thickBot="1" x14ac:dyDescent="0.3">
      <c r="A266" s="26" t="s">
        <v>313</v>
      </c>
      <c r="B266" s="14"/>
      <c r="C266" s="14"/>
      <c r="D266" s="14"/>
      <c r="E266" s="14"/>
    </row>
    <row r="267" spans="1:5" ht="15.75" hidden="1" thickBot="1" x14ac:dyDescent="0.3">
      <c r="A267" s="13" t="s">
        <v>43</v>
      </c>
      <c r="B267" s="15">
        <f>B268+B269+B270+B271</f>
        <v>0</v>
      </c>
      <c r="C267" s="15">
        <f>C268+C269+C270+C271</f>
        <v>0</v>
      </c>
      <c r="D267" s="15">
        <f>D268+D269+D270+D271</f>
        <v>0</v>
      </c>
      <c r="E267" s="15">
        <f>E268+E269+E270+E271</f>
        <v>0</v>
      </c>
    </row>
    <row r="268" spans="1:5" ht="15.75" hidden="1" thickBot="1" x14ac:dyDescent="0.3">
      <c r="A268" s="26" t="s">
        <v>296</v>
      </c>
      <c r="B268" s="15"/>
      <c r="C268" s="14"/>
      <c r="D268" s="14"/>
      <c r="E268" s="14">
        <v>0</v>
      </c>
    </row>
    <row r="269" spans="1:5" ht="15.75" hidden="1" thickBot="1" x14ac:dyDescent="0.3">
      <c r="A269" s="26" t="s">
        <v>311</v>
      </c>
      <c r="B269" s="15"/>
      <c r="C269" s="14"/>
      <c r="D269" s="14"/>
      <c r="E269" s="14"/>
    </row>
    <row r="270" spans="1:5" ht="15.75" hidden="1" thickBot="1" x14ac:dyDescent="0.3">
      <c r="A270" s="26" t="s">
        <v>312</v>
      </c>
      <c r="B270" s="15"/>
      <c r="C270" s="14"/>
      <c r="D270" s="14"/>
      <c r="E270" s="14"/>
    </row>
    <row r="271" spans="1:5" ht="6" hidden="1" customHeight="1" thickBot="1" x14ac:dyDescent="0.3">
      <c r="A271" s="26" t="s">
        <v>313</v>
      </c>
      <c r="B271" s="15"/>
      <c r="C271" s="14"/>
      <c r="D271" s="14"/>
      <c r="E271" s="14"/>
    </row>
    <row r="272" spans="1:5" ht="15.75" hidden="1" thickBot="1" x14ac:dyDescent="0.3">
      <c r="A272" s="102" t="s">
        <v>31</v>
      </c>
      <c r="B272" s="15">
        <f>B262+B267</f>
        <v>0</v>
      </c>
      <c r="C272" s="15">
        <f>C262+C267</f>
        <v>0</v>
      </c>
      <c r="D272" s="15">
        <f>D262+D267</f>
        <v>0</v>
      </c>
      <c r="E272" s="15">
        <f>E262+E267</f>
        <v>0</v>
      </c>
    </row>
    <row r="273" spans="1:5" ht="34.5" hidden="1" thickBot="1" x14ac:dyDescent="0.3">
      <c r="A273" s="7" t="s">
        <v>33</v>
      </c>
      <c r="B273" s="7"/>
      <c r="C273" s="101" t="s">
        <v>306</v>
      </c>
      <c r="D273" s="1429"/>
      <c r="E273" s="1430"/>
    </row>
    <row r="274" spans="1:5" ht="17.25" hidden="1" customHeight="1" thickBot="1" x14ac:dyDescent="0.3">
      <c r="A274" s="5" t="s">
        <v>15</v>
      </c>
      <c r="B274" s="1411"/>
      <c r="C274" s="1412"/>
      <c r="D274" s="1412"/>
      <c r="E274" s="1413"/>
    </row>
    <row r="275" spans="1:5" ht="15.75" hidden="1" thickBot="1" x14ac:dyDescent="0.3">
      <c r="A275" s="5" t="s">
        <v>16</v>
      </c>
      <c r="B275" s="1406"/>
      <c r="C275" s="1407"/>
      <c r="D275" s="1407"/>
      <c r="E275" s="1408"/>
    </row>
    <row r="276" spans="1:5" ht="12.75" hidden="1" customHeight="1" thickBot="1" x14ac:dyDescent="0.3">
      <c r="A276" s="1381"/>
      <c r="B276" s="8">
        <v>2019</v>
      </c>
      <c r="C276" s="8">
        <v>2020</v>
      </c>
      <c r="D276" s="8">
        <v>2021</v>
      </c>
      <c r="E276" s="8">
        <v>2022</v>
      </c>
    </row>
    <row r="277" spans="1:5" ht="9" hidden="1" customHeight="1" thickBot="1" x14ac:dyDescent="0.3">
      <c r="A277" s="1382"/>
      <c r="B277" s="9" t="s">
        <v>8</v>
      </c>
      <c r="C277" s="9" t="s">
        <v>9</v>
      </c>
      <c r="D277" s="9" t="s">
        <v>9</v>
      </c>
      <c r="E277" s="9" t="s">
        <v>9</v>
      </c>
    </row>
    <row r="278" spans="1:5" ht="15.75" hidden="1" thickBot="1" x14ac:dyDescent="0.3">
      <c r="A278" s="5" t="s">
        <v>17</v>
      </c>
      <c r="B278" s="5"/>
      <c r="C278" s="5"/>
      <c r="D278" s="5"/>
      <c r="E278" s="5"/>
    </row>
    <row r="279" spans="1:5" ht="15.75" hidden="1" thickBot="1" x14ac:dyDescent="0.3">
      <c r="A279" s="5" t="s">
        <v>18</v>
      </c>
      <c r="B279" s="10"/>
      <c r="C279" s="10"/>
      <c r="D279" s="10"/>
      <c r="E279" s="10"/>
    </row>
    <row r="280" spans="1:5" ht="15.75" hidden="1" thickBot="1" x14ac:dyDescent="0.3">
      <c r="A280" s="5" t="s">
        <v>19</v>
      </c>
      <c r="B280" s="10" t="e">
        <f>B279/B278</f>
        <v>#DIV/0!</v>
      </c>
      <c r="C280" s="10" t="e">
        <f>C279/C278</f>
        <v>#DIV/0!</v>
      </c>
      <c r="D280" s="10" t="e">
        <f>D279/D278</f>
        <v>#DIV/0!</v>
      </c>
      <c r="E280" s="10" t="e">
        <f>E279/E278</f>
        <v>#DIV/0!</v>
      </c>
    </row>
    <row r="281" spans="1:5" ht="15.75" hidden="1" thickBot="1" x14ac:dyDescent="0.3">
      <c r="A281" s="5" t="s">
        <v>20</v>
      </c>
      <c r="B281" s="407" t="s">
        <v>21</v>
      </c>
      <c r="C281" s="11" t="e">
        <f>C278/B278-1</f>
        <v>#DIV/0!</v>
      </c>
      <c r="D281" s="11" t="e">
        <f t="shared" ref="D281:E283" si="8">D278/C278-1</f>
        <v>#DIV/0!</v>
      </c>
      <c r="E281" s="11" t="e">
        <f t="shared" si="8"/>
        <v>#DIV/0!</v>
      </c>
    </row>
    <row r="282" spans="1:5" ht="15.75" hidden="1" thickBot="1" x14ac:dyDescent="0.3">
      <c r="A282" s="5" t="s">
        <v>22</v>
      </c>
      <c r="B282" s="407" t="s">
        <v>21</v>
      </c>
      <c r="C282" s="11" t="e">
        <f>C279/B279-1</f>
        <v>#DIV/0!</v>
      </c>
      <c r="D282" s="11" t="e">
        <f t="shared" si="8"/>
        <v>#DIV/0!</v>
      </c>
      <c r="E282" s="11" t="e">
        <f t="shared" si="8"/>
        <v>#DIV/0!</v>
      </c>
    </row>
    <row r="283" spans="1:5" ht="15.75" hidden="1" thickBot="1" x14ac:dyDescent="0.3">
      <c r="A283" s="5" t="s">
        <v>23</v>
      </c>
      <c r="B283" s="407" t="s">
        <v>21</v>
      </c>
      <c r="C283" s="11" t="e">
        <f>C280/B280-1</f>
        <v>#DIV/0!</v>
      </c>
      <c r="D283" s="11" t="e">
        <f t="shared" si="8"/>
        <v>#DIV/0!</v>
      </c>
      <c r="E283" s="11" t="e">
        <f t="shared" si="8"/>
        <v>#DIV/0!</v>
      </c>
    </row>
    <row r="284" spans="1:5" ht="15.75" hidden="1" thickBot="1" x14ac:dyDescent="0.3">
      <c r="A284" s="1378" t="s">
        <v>1016</v>
      </c>
      <c r="B284" s="1379"/>
      <c r="C284" s="1379"/>
      <c r="D284" s="1379"/>
      <c r="E284" s="1380"/>
    </row>
    <row r="285" spans="1:5" ht="12.75" hidden="1" customHeight="1" thickBot="1" x14ac:dyDescent="0.3">
      <c r="A285" s="1381"/>
      <c r="B285" s="8">
        <v>2019</v>
      </c>
      <c r="C285" s="8">
        <v>2020</v>
      </c>
      <c r="D285" s="8">
        <v>2021</v>
      </c>
      <c r="E285" s="8">
        <v>2022</v>
      </c>
    </row>
    <row r="286" spans="1:5" ht="9" hidden="1" customHeight="1" thickBot="1" x14ac:dyDescent="0.3">
      <c r="A286" s="1382"/>
      <c r="B286" s="9" t="s">
        <v>8</v>
      </c>
      <c r="C286" s="9" t="s">
        <v>9</v>
      </c>
      <c r="D286" s="9" t="s">
        <v>9</v>
      </c>
      <c r="E286" s="9" t="s">
        <v>9</v>
      </c>
    </row>
    <row r="287" spans="1:5" ht="15.75" hidden="1" thickBot="1" x14ac:dyDescent="0.3">
      <c r="A287" s="13" t="s">
        <v>42</v>
      </c>
      <c r="B287" s="14">
        <f>B288+B289+B290+B291</f>
        <v>0</v>
      </c>
      <c r="C287" s="14">
        <f>C288+C289+C290+C291</f>
        <v>0</v>
      </c>
      <c r="D287" s="14">
        <f>D288+D289+D290+D291</f>
        <v>0</v>
      </c>
      <c r="E287" s="14">
        <f>E288+E289+E290+E291</f>
        <v>0</v>
      </c>
    </row>
    <row r="288" spans="1:5" ht="15.75" hidden="1" thickBot="1" x14ac:dyDescent="0.3">
      <c r="A288" s="26" t="s">
        <v>296</v>
      </c>
      <c r="B288" s="14"/>
      <c r="C288" s="14"/>
      <c r="D288" s="14"/>
      <c r="E288" s="14"/>
    </row>
    <row r="289" spans="1:5" ht="0.75" hidden="1" customHeight="1" thickBot="1" x14ac:dyDescent="0.3">
      <c r="A289" s="26" t="s">
        <v>311</v>
      </c>
      <c r="B289" s="14"/>
      <c r="C289" s="14"/>
      <c r="D289" s="14"/>
      <c r="E289" s="14"/>
    </row>
    <row r="290" spans="1:5" ht="15.75" hidden="1" thickBot="1" x14ac:dyDescent="0.3">
      <c r="A290" s="26" t="s">
        <v>312</v>
      </c>
      <c r="B290" s="14"/>
      <c r="C290" s="14"/>
      <c r="D290" s="14"/>
      <c r="E290" s="14"/>
    </row>
    <row r="291" spans="1:5" ht="15.75" hidden="1" thickBot="1" x14ac:dyDescent="0.3">
      <c r="A291" s="26" t="s">
        <v>313</v>
      </c>
      <c r="B291" s="14"/>
      <c r="C291" s="14"/>
      <c r="D291" s="14"/>
      <c r="E291" s="14"/>
    </row>
    <row r="292" spans="1:5" ht="15.75" hidden="1" thickBot="1" x14ac:dyDescent="0.3">
      <c r="A292" s="13" t="s">
        <v>43</v>
      </c>
      <c r="B292" s="15">
        <f>B293+B294+B295+B296</f>
        <v>0</v>
      </c>
      <c r="C292" s="15">
        <f>C293+C294+C295+C296</f>
        <v>0</v>
      </c>
      <c r="D292" s="15">
        <f>D293+D294+D295+D296</f>
        <v>0</v>
      </c>
      <c r="E292" s="15">
        <f>E293+E294+E295+E296</f>
        <v>0</v>
      </c>
    </row>
    <row r="293" spans="1:5" ht="15.75" hidden="1" thickBot="1" x14ac:dyDescent="0.3">
      <c r="A293" s="26" t="s">
        <v>296</v>
      </c>
      <c r="B293" s="15"/>
      <c r="C293" s="14"/>
      <c r="D293" s="14"/>
      <c r="E293" s="14"/>
    </row>
    <row r="294" spans="1:5" ht="15.75" hidden="1" thickBot="1" x14ac:dyDescent="0.3">
      <c r="A294" s="26" t="s">
        <v>311</v>
      </c>
      <c r="B294" s="15"/>
      <c r="C294" s="14"/>
      <c r="D294" s="14"/>
      <c r="E294" s="14"/>
    </row>
    <row r="295" spans="1:5" ht="15.75" hidden="1" thickBot="1" x14ac:dyDescent="0.3">
      <c r="A295" s="26" t="s">
        <v>312</v>
      </c>
      <c r="B295" s="15"/>
      <c r="C295" s="14"/>
      <c r="D295" s="14"/>
      <c r="E295" s="14"/>
    </row>
    <row r="296" spans="1:5" ht="15.75" hidden="1" thickBot="1" x14ac:dyDescent="0.3">
      <c r="A296" s="26" t="s">
        <v>313</v>
      </c>
      <c r="B296" s="15"/>
      <c r="C296" s="14"/>
      <c r="D296" s="14"/>
      <c r="E296" s="14"/>
    </row>
    <row r="297" spans="1:5" ht="15.75" hidden="1" thickBot="1" x14ac:dyDescent="0.3">
      <c r="A297" s="102" t="s">
        <v>315</v>
      </c>
      <c r="B297" s="15">
        <f>B287+B292</f>
        <v>0</v>
      </c>
      <c r="C297" s="15">
        <f>C287+C292</f>
        <v>0</v>
      </c>
      <c r="D297" s="15">
        <f>D287+D292</f>
        <v>0</v>
      </c>
      <c r="E297" s="15">
        <f>E287+E292</f>
        <v>0</v>
      </c>
    </row>
    <row r="298" spans="1:5" ht="34.5" hidden="1" thickBot="1" x14ac:dyDescent="0.3">
      <c r="A298" s="7" t="s">
        <v>74</v>
      </c>
      <c r="B298" s="105"/>
      <c r="C298" s="103" t="s">
        <v>306</v>
      </c>
      <c r="D298" s="106"/>
      <c r="E298" s="107"/>
    </row>
    <row r="299" spans="1:5" ht="17.25" hidden="1" customHeight="1" thickBot="1" x14ac:dyDescent="0.3">
      <c r="A299" s="5" t="s">
        <v>15</v>
      </c>
      <c r="B299" s="1411"/>
      <c r="C299" s="1412"/>
      <c r="D299" s="1412"/>
      <c r="E299" s="1413"/>
    </row>
    <row r="300" spans="1:5" ht="15.75" hidden="1" thickBot="1" x14ac:dyDescent="0.3">
      <c r="A300" s="5" t="s">
        <v>16</v>
      </c>
      <c r="B300" s="1406"/>
      <c r="C300" s="1407"/>
      <c r="D300" s="1407"/>
      <c r="E300" s="1408"/>
    </row>
    <row r="301" spans="1:5" ht="12.75" hidden="1" customHeight="1" thickBot="1" x14ac:dyDescent="0.3">
      <c r="A301" s="1381"/>
      <c r="B301" s="8">
        <v>2019</v>
      </c>
      <c r="C301" s="8">
        <v>2020</v>
      </c>
      <c r="D301" s="8">
        <v>2021</v>
      </c>
      <c r="E301" s="8">
        <v>2022</v>
      </c>
    </row>
    <row r="302" spans="1:5" ht="9" hidden="1" customHeight="1" thickBot="1" x14ac:dyDescent="0.3">
      <c r="A302" s="1382"/>
      <c r="B302" s="9" t="s">
        <v>8</v>
      </c>
      <c r="C302" s="9" t="s">
        <v>9</v>
      </c>
      <c r="D302" s="9" t="s">
        <v>9</v>
      </c>
      <c r="E302" s="9" t="s">
        <v>9</v>
      </c>
    </row>
    <row r="303" spans="1:5" ht="15.75" hidden="1" thickBot="1" x14ac:dyDescent="0.3">
      <c r="A303" s="5" t="s">
        <v>17</v>
      </c>
      <c r="B303" s="5"/>
      <c r="C303" s="5"/>
      <c r="D303" s="5"/>
      <c r="E303" s="5"/>
    </row>
    <row r="304" spans="1:5" ht="15.75" hidden="1" thickBot="1" x14ac:dyDescent="0.3">
      <c r="A304" s="5" t="s">
        <v>18</v>
      </c>
      <c r="B304" s="10">
        <f>B322</f>
        <v>0</v>
      </c>
      <c r="C304" s="10">
        <f>C322</f>
        <v>0</v>
      </c>
      <c r="D304" s="10">
        <f>D322</f>
        <v>0</v>
      </c>
      <c r="E304" s="10">
        <f>E322</f>
        <v>0</v>
      </c>
    </row>
    <row r="305" spans="1:5" ht="15.75" hidden="1" thickBot="1" x14ac:dyDescent="0.3">
      <c r="A305" s="5" t="s">
        <v>19</v>
      </c>
      <c r="B305" s="10" t="e">
        <f>B304/B303</f>
        <v>#DIV/0!</v>
      </c>
      <c r="C305" s="10" t="e">
        <f>C304/C303</f>
        <v>#DIV/0!</v>
      </c>
      <c r="D305" s="10" t="e">
        <f>D304/D303</f>
        <v>#DIV/0!</v>
      </c>
      <c r="E305" s="10" t="e">
        <f>E304/E303</f>
        <v>#DIV/0!</v>
      </c>
    </row>
    <row r="306" spans="1:5" ht="15.75" hidden="1" thickBot="1" x14ac:dyDescent="0.3">
      <c r="A306" s="5" t="s">
        <v>20</v>
      </c>
      <c r="B306" s="407" t="s">
        <v>21</v>
      </c>
      <c r="C306" s="11" t="e">
        <f>C303/B303-1</f>
        <v>#DIV/0!</v>
      </c>
      <c r="D306" s="11" t="e">
        <f t="shared" ref="D306:E308" si="9">D303/C303-1</f>
        <v>#DIV/0!</v>
      </c>
      <c r="E306" s="11" t="e">
        <f t="shared" si="9"/>
        <v>#DIV/0!</v>
      </c>
    </row>
    <row r="307" spans="1:5" ht="15.75" hidden="1" thickBot="1" x14ac:dyDescent="0.3">
      <c r="A307" s="5" t="s">
        <v>22</v>
      </c>
      <c r="B307" s="407" t="s">
        <v>21</v>
      </c>
      <c r="C307" s="11" t="e">
        <f>C304/B304-1</f>
        <v>#DIV/0!</v>
      </c>
      <c r="D307" s="11" t="e">
        <f t="shared" si="9"/>
        <v>#DIV/0!</v>
      </c>
      <c r="E307" s="11" t="e">
        <f t="shared" si="9"/>
        <v>#DIV/0!</v>
      </c>
    </row>
    <row r="308" spans="1:5" ht="15.75" hidden="1" thickBot="1" x14ac:dyDescent="0.3">
      <c r="A308" s="5" t="s">
        <v>23</v>
      </c>
      <c r="B308" s="407" t="s">
        <v>21</v>
      </c>
      <c r="C308" s="11" t="e">
        <f>C305/B305-1</f>
        <v>#DIV/0!</v>
      </c>
      <c r="D308" s="11" t="e">
        <f t="shared" si="9"/>
        <v>#DIV/0!</v>
      </c>
      <c r="E308" s="11" t="e">
        <f t="shared" si="9"/>
        <v>#DIV/0!</v>
      </c>
    </row>
    <row r="309" spans="1:5" ht="15.75" hidden="1" thickBot="1" x14ac:dyDescent="0.3">
      <c r="A309" s="1378" t="s">
        <v>1019</v>
      </c>
      <c r="B309" s="1379"/>
      <c r="C309" s="1379"/>
      <c r="D309" s="1379"/>
      <c r="E309" s="1380"/>
    </row>
    <row r="310" spans="1:5" ht="12.75" hidden="1" customHeight="1" thickBot="1" x14ac:dyDescent="0.3">
      <c r="A310" s="1381"/>
      <c r="B310" s="8">
        <v>2018</v>
      </c>
      <c r="C310" s="8">
        <v>2019</v>
      </c>
      <c r="D310" s="8">
        <v>2020</v>
      </c>
      <c r="E310" s="8">
        <v>2021</v>
      </c>
    </row>
    <row r="311" spans="1:5" ht="9" hidden="1" customHeight="1" thickBot="1" x14ac:dyDescent="0.3">
      <c r="A311" s="1382"/>
      <c r="B311" s="9" t="s">
        <v>8</v>
      </c>
      <c r="C311" s="9" t="s">
        <v>9</v>
      </c>
      <c r="D311" s="9" t="s">
        <v>9</v>
      </c>
      <c r="E311" s="9" t="s">
        <v>9</v>
      </c>
    </row>
    <row r="312" spans="1:5" ht="15.75" hidden="1" thickBot="1" x14ac:dyDescent="0.3">
      <c r="A312" s="13" t="s">
        <v>42</v>
      </c>
      <c r="B312" s="14">
        <f>B313+B314+B315+B316</f>
        <v>0</v>
      </c>
      <c r="C312" s="14">
        <f>C313+C314+C315+C316</f>
        <v>0</v>
      </c>
      <c r="D312" s="14">
        <f>D313+D314+D315+D316</f>
        <v>0</v>
      </c>
      <c r="E312" s="14">
        <f>E313+E314+E315+E316</f>
        <v>0</v>
      </c>
    </row>
    <row r="313" spans="1:5" ht="15.75" hidden="1" thickBot="1" x14ac:dyDescent="0.3">
      <c r="A313" s="26" t="s">
        <v>296</v>
      </c>
      <c r="B313" s="14"/>
      <c r="C313" s="14"/>
      <c r="D313" s="14"/>
      <c r="E313" s="14"/>
    </row>
    <row r="314" spans="1:5" ht="15.75" hidden="1" thickBot="1" x14ac:dyDescent="0.3">
      <c r="A314" s="26" t="s">
        <v>311</v>
      </c>
      <c r="B314" s="14"/>
      <c r="C314" s="14"/>
      <c r="D314" s="14"/>
      <c r="E314" s="14"/>
    </row>
    <row r="315" spans="1:5" ht="15.75" hidden="1" thickBot="1" x14ac:dyDescent="0.3">
      <c r="A315" s="26" t="s">
        <v>312</v>
      </c>
      <c r="B315" s="14"/>
      <c r="C315" s="14"/>
      <c r="D315" s="14"/>
      <c r="E315" s="14"/>
    </row>
    <row r="316" spans="1:5" ht="15.75" hidden="1" thickBot="1" x14ac:dyDescent="0.3">
      <c r="A316" s="26" t="s">
        <v>313</v>
      </c>
      <c r="B316" s="14"/>
      <c r="C316" s="14"/>
      <c r="D316" s="14"/>
      <c r="E316" s="14"/>
    </row>
    <row r="317" spans="1:5" ht="15.75" hidden="1" thickBot="1" x14ac:dyDescent="0.3">
      <c r="A317" s="13" t="s">
        <v>43</v>
      </c>
      <c r="B317" s="15">
        <f>B318+B319+B320+B321</f>
        <v>0</v>
      </c>
      <c r="C317" s="15">
        <f>C318+C319+C320+C321</f>
        <v>0</v>
      </c>
      <c r="D317" s="15">
        <f>D318+D319+D320+D321</f>
        <v>0</v>
      </c>
      <c r="E317" s="15">
        <f>E318+E319+E320+E321</f>
        <v>0</v>
      </c>
    </row>
    <row r="318" spans="1:5" ht="15.75" hidden="1" thickBot="1" x14ac:dyDescent="0.3">
      <c r="A318" s="26" t="s">
        <v>296</v>
      </c>
      <c r="B318" s="15"/>
      <c r="C318" s="14"/>
      <c r="D318" s="14"/>
      <c r="E318" s="14"/>
    </row>
    <row r="319" spans="1:5" ht="15.75" hidden="1" thickBot="1" x14ac:dyDescent="0.3">
      <c r="A319" s="26" t="s">
        <v>311</v>
      </c>
      <c r="B319" s="15"/>
      <c r="C319" s="14"/>
      <c r="D319" s="14"/>
      <c r="E319" s="14"/>
    </row>
    <row r="320" spans="1:5" ht="15.75" hidden="1" thickBot="1" x14ac:dyDescent="0.3">
      <c r="A320" s="26" t="s">
        <v>312</v>
      </c>
      <c r="B320" s="15"/>
      <c r="C320" s="14"/>
      <c r="D320" s="14"/>
      <c r="E320" s="14"/>
    </row>
    <row r="321" spans="1:5" ht="15.75" hidden="1" thickBot="1" x14ac:dyDescent="0.3">
      <c r="A321" s="26" t="s">
        <v>313</v>
      </c>
      <c r="B321" s="15"/>
      <c r="C321" s="14"/>
      <c r="D321" s="14"/>
      <c r="E321" s="14"/>
    </row>
    <row r="322" spans="1:5" ht="15.75" hidden="1" thickBot="1" x14ac:dyDescent="0.3">
      <c r="A322" s="16" t="s">
        <v>318</v>
      </c>
      <c r="B322" s="15">
        <f>B312+B317</f>
        <v>0</v>
      </c>
      <c r="C322" s="15">
        <f>C312+C317</f>
        <v>0</v>
      </c>
      <c r="D322" s="15">
        <f>D312+D317</f>
        <v>0</v>
      </c>
      <c r="E322" s="15">
        <f>E312+E317</f>
        <v>0</v>
      </c>
    </row>
    <row r="323" spans="1:5" ht="17.25" hidden="1" customHeight="1" thickBot="1" x14ac:dyDescent="0.3">
      <c r="A323" s="108" t="s">
        <v>45</v>
      </c>
      <c r="B323" s="1427"/>
      <c r="C323" s="1429"/>
      <c r="D323" s="1429"/>
      <c r="E323" s="1430"/>
    </row>
    <row r="324" spans="1:5" ht="34.5" hidden="1" thickBot="1" x14ac:dyDescent="0.3">
      <c r="A324" s="7" t="s">
        <v>74</v>
      </c>
      <c r="B324" s="105"/>
      <c r="C324" s="103" t="s">
        <v>306</v>
      </c>
      <c r="D324" s="106"/>
      <c r="E324" s="107"/>
    </row>
    <row r="325" spans="1:5" ht="17.25" hidden="1" customHeight="1" thickBot="1" x14ac:dyDescent="0.3">
      <c r="A325" s="5" t="s">
        <v>15</v>
      </c>
      <c r="B325" s="1411"/>
      <c r="C325" s="1412"/>
      <c r="D325" s="1412"/>
      <c r="E325" s="1413"/>
    </row>
    <row r="326" spans="1:5" ht="15.75" hidden="1" thickBot="1" x14ac:dyDescent="0.3">
      <c r="A326" s="5" t="s">
        <v>16</v>
      </c>
      <c r="B326" s="1406"/>
      <c r="C326" s="1407"/>
      <c r="D326" s="1407"/>
      <c r="E326" s="1408"/>
    </row>
    <row r="327" spans="1:5" ht="12.75" hidden="1" customHeight="1" x14ac:dyDescent="0.25">
      <c r="A327" s="1381"/>
      <c r="B327" s="8">
        <v>2019</v>
      </c>
      <c r="C327" s="8">
        <v>2020</v>
      </c>
      <c r="D327" s="8">
        <v>2021</v>
      </c>
      <c r="E327" s="8">
        <v>2022</v>
      </c>
    </row>
    <row r="328" spans="1:5" ht="9" hidden="1" customHeight="1" thickBot="1" x14ac:dyDescent="0.3">
      <c r="A328" s="1382"/>
      <c r="B328" s="9" t="s">
        <v>8</v>
      </c>
      <c r="C328" s="9" t="s">
        <v>9</v>
      </c>
      <c r="D328" s="9" t="s">
        <v>9</v>
      </c>
      <c r="E328" s="9" t="s">
        <v>9</v>
      </c>
    </row>
    <row r="329" spans="1:5" ht="15.75" hidden="1" thickBot="1" x14ac:dyDescent="0.3">
      <c r="A329" s="5" t="s">
        <v>17</v>
      </c>
      <c r="B329" s="5"/>
      <c r="C329" s="5"/>
      <c r="D329" s="5"/>
      <c r="E329" s="5"/>
    </row>
    <row r="330" spans="1:5" ht="15.75" hidden="1" thickBot="1" x14ac:dyDescent="0.3">
      <c r="A330" s="5" t="s">
        <v>18</v>
      </c>
      <c r="B330" s="10">
        <f>B348</f>
        <v>0</v>
      </c>
      <c r="C330" s="10">
        <f>C348</f>
        <v>0</v>
      </c>
      <c r="D330" s="10">
        <f>D348</f>
        <v>0</v>
      </c>
      <c r="E330" s="10">
        <f>E348</f>
        <v>0</v>
      </c>
    </row>
    <row r="331" spans="1:5" ht="15.75" hidden="1" thickBot="1" x14ac:dyDescent="0.3">
      <c r="A331" s="5" t="s">
        <v>19</v>
      </c>
      <c r="B331" s="10" t="e">
        <f>B330/B329</f>
        <v>#DIV/0!</v>
      </c>
      <c r="C331" s="10" t="e">
        <f>C330/C329</f>
        <v>#DIV/0!</v>
      </c>
      <c r="D331" s="10" t="e">
        <f>D330/D329</f>
        <v>#DIV/0!</v>
      </c>
      <c r="E331" s="10" t="e">
        <f>E330/E329</f>
        <v>#DIV/0!</v>
      </c>
    </row>
    <row r="332" spans="1:5" ht="15.75" hidden="1" thickBot="1" x14ac:dyDescent="0.3">
      <c r="A332" s="5" t="s">
        <v>20</v>
      </c>
      <c r="B332" s="407" t="s">
        <v>21</v>
      </c>
      <c r="C332" s="11" t="e">
        <f>C329/B329-1</f>
        <v>#DIV/0!</v>
      </c>
      <c r="D332" s="11" t="e">
        <f t="shared" ref="D332:E334" si="10">D329/C329-1</f>
        <v>#DIV/0!</v>
      </c>
      <c r="E332" s="11" t="e">
        <f t="shared" si="10"/>
        <v>#DIV/0!</v>
      </c>
    </row>
    <row r="333" spans="1:5" ht="15.75" hidden="1" thickBot="1" x14ac:dyDescent="0.3">
      <c r="A333" s="5" t="s">
        <v>22</v>
      </c>
      <c r="B333" s="407" t="s">
        <v>21</v>
      </c>
      <c r="C333" s="11" t="e">
        <f>C330/B330-1</f>
        <v>#DIV/0!</v>
      </c>
      <c r="D333" s="11" t="e">
        <f t="shared" si="10"/>
        <v>#DIV/0!</v>
      </c>
      <c r="E333" s="11" t="e">
        <f t="shared" si="10"/>
        <v>#DIV/0!</v>
      </c>
    </row>
    <row r="334" spans="1:5" ht="15.75" hidden="1" thickBot="1" x14ac:dyDescent="0.3">
      <c r="A334" s="5" t="s">
        <v>23</v>
      </c>
      <c r="B334" s="407" t="s">
        <v>21</v>
      </c>
      <c r="C334" s="11" t="e">
        <f>C331/B331-1</f>
        <v>#DIV/0!</v>
      </c>
      <c r="D334" s="11" t="e">
        <f t="shared" si="10"/>
        <v>#DIV/0!</v>
      </c>
      <c r="E334" s="11" t="e">
        <f t="shared" si="10"/>
        <v>#DIV/0!</v>
      </c>
    </row>
    <row r="335" spans="1:5" ht="15.75" hidden="1" thickBot="1" x14ac:dyDescent="0.3">
      <c r="A335" s="1378" t="s">
        <v>1018</v>
      </c>
      <c r="B335" s="1379"/>
      <c r="C335" s="1379"/>
      <c r="D335" s="1379"/>
      <c r="E335" s="1380"/>
    </row>
    <row r="336" spans="1:5" ht="12.75" hidden="1" customHeight="1" x14ac:dyDescent="0.25">
      <c r="A336" s="1381"/>
      <c r="B336" s="8">
        <v>2019</v>
      </c>
      <c r="C336" s="8">
        <v>2020</v>
      </c>
      <c r="D336" s="8">
        <v>2021</v>
      </c>
      <c r="E336" s="8">
        <v>2022</v>
      </c>
    </row>
    <row r="337" spans="1:5" ht="9" hidden="1" customHeight="1" thickBot="1" x14ac:dyDescent="0.3">
      <c r="A337" s="1382"/>
      <c r="B337" s="9" t="s">
        <v>8</v>
      </c>
      <c r="C337" s="9" t="s">
        <v>9</v>
      </c>
      <c r="D337" s="9" t="s">
        <v>9</v>
      </c>
      <c r="E337" s="9" t="s">
        <v>9</v>
      </c>
    </row>
    <row r="338" spans="1:5" ht="15.75" hidden="1" thickBot="1" x14ac:dyDescent="0.3">
      <c r="A338" s="13" t="s">
        <v>42</v>
      </c>
      <c r="B338" s="14">
        <f>B339+B340+B341+B342</f>
        <v>0</v>
      </c>
      <c r="C338" s="14">
        <f>C339+C340+C341+C342</f>
        <v>0</v>
      </c>
      <c r="D338" s="14">
        <f>D339+D340+D341+D342</f>
        <v>0</v>
      </c>
      <c r="E338" s="14">
        <f>E339+E340+E341+E342</f>
        <v>0</v>
      </c>
    </row>
    <row r="339" spans="1:5" ht="15.75" hidden="1" thickBot="1" x14ac:dyDescent="0.3">
      <c r="A339" s="26" t="s">
        <v>296</v>
      </c>
      <c r="B339" s="14"/>
      <c r="C339" s="14"/>
      <c r="D339" s="14"/>
      <c r="E339" s="14"/>
    </row>
    <row r="340" spans="1:5" ht="15.75" hidden="1" thickBot="1" x14ac:dyDescent="0.3">
      <c r="A340" s="26" t="s">
        <v>311</v>
      </c>
      <c r="B340" s="14"/>
      <c r="C340" s="14"/>
      <c r="D340" s="14"/>
      <c r="E340" s="14"/>
    </row>
    <row r="341" spans="1:5" ht="15.75" hidden="1" thickBot="1" x14ac:dyDescent="0.3">
      <c r="A341" s="26" t="s">
        <v>312</v>
      </c>
      <c r="B341" s="14"/>
      <c r="C341" s="14"/>
      <c r="D341" s="14"/>
      <c r="E341" s="14"/>
    </row>
    <row r="342" spans="1:5" ht="15.75" hidden="1" thickBot="1" x14ac:dyDescent="0.3">
      <c r="A342" s="26" t="s">
        <v>313</v>
      </c>
      <c r="B342" s="14"/>
      <c r="C342" s="14"/>
      <c r="D342" s="14"/>
      <c r="E342" s="14"/>
    </row>
    <row r="343" spans="1:5" ht="15.75" hidden="1" thickBot="1" x14ac:dyDescent="0.3">
      <c r="A343" s="13" t="s">
        <v>43</v>
      </c>
      <c r="B343" s="15">
        <f>B344+B345+B346+B347</f>
        <v>0</v>
      </c>
      <c r="C343" s="15">
        <f>C344+C345+C346+C347</f>
        <v>0</v>
      </c>
      <c r="D343" s="15">
        <f>D344+D345+D346+D347</f>
        <v>0</v>
      </c>
      <c r="E343" s="15">
        <f>E344+E345+E346+E347</f>
        <v>0</v>
      </c>
    </row>
    <row r="344" spans="1:5" ht="15.75" hidden="1" thickBot="1" x14ac:dyDescent="0.3">
      <c r="A344" s="26" t="s">
        <v>296</v>
      </c>
      <c r="B344" s="15"/>
      <c r="C344" s="15"/>
      <c r="D344" s="15"/>
      <c r="E344" s="15"/>
    </row>
    <row r="345" spans="1:5" ht="15.75" hidden="1" thickBot="1" x14ac:dyDescent="0.3">
      <c r="A345" s="26" t="s">
        <v>311</v>
      </c>
      <c r="B345" s="15"/>
      <c r="C345" s="15"/>
      <c r="D345" s="15"/>
      <c r="E345" s="15"/>
    </row>
    <row r="346" spans="1:5" ht="15.75" hidden="1" thickBot="1" x14ac:dyDescent="0.3">
      <c r="A346" s="26" t="s">
        <v>312</v>
      </c>
      <c r="B346" s="15"/>
      <c r="C346" s="15"/>
      <c r="D346" s="15"/>
      <c r="E346" s="15"/>
    </row>
    <row r="347" spans="1:5" ht="15.75" hidden="1" thickBot="1" x14ac:dyDescent="0.3">
      <c r="A347" s="26" t="s">
        <v>313</v>
      </c>
      <c r="B347" s="15"/>
      <c r="C347" s="15"/>
      <c r="D347" s="15"/>
      <c r="E347" s="15"/>
    </row>
    <row r="348" spans="1:5" ht="15.75" hidden="1" thickBot="1" x14ac:dyDescent="0.3">
      <c r="A348" s="16" t="s">
        <v>53</v>
      </c>
      <c r="B348" s="15">
        <f>B338+B343</f>
        <v>0</v>
      </c>
      <c r="C348" s="15">
        <f>C338+C343</f>
        <v>0</v>
      </c>
      <c r="D348" s="15">
        <f>D338+D343</f>
        <v>0</v>
      </c>
      <c r="E348" s="15">
        <f>E338+E343</f>
        <v>0</v>
      </c>
    </row>
    <row r="349" spans="1:5" ht="15.75" thickBot="1" x14ac:dyDescent="0.3">
      <c r="A349" s="20"/>
      <c r="B349" s="21"/>
      <c r="C349" s="21"/>
      <c r="D349" s="21"/>
      <c r="E349" s="21"/>
    </row>
    <row r="350" spans="1:5" ht="27" customHeight="1" thickBot="1" x14ac:dyDescent="0.3">
      <c r="A350" s="6" t="s">
        <v>57</v>
      </c>
      <c r="B350" s="22">
        <f>+B225+B149+B71+B34+B174+B108+B330+B304+B279+B254+B199</f>
        <v>54300</v>
      </c>
      <c r="C350" s="22">
        <f>+C225+C149+C71+C34+C174+C108+C330+C304+C279+C254+C199</f>
        <v>54300</v>
      </c>
      <c r="D350" s="22">
        <f>+D225+D149+D71+D34+D174+D108+D330+D304+D279+D254+D199</f>
        <v>55000</v>
      </c>
      <c r="E350" s="22">
        <f>+E225+E149+E71+E34+E174+E108+E330+E304+E279+E254+E199</f>
        <v>55500</v>
      </c>
    </row>
    <row r="351" spans="1:5" ht="24.75" thickBot="1" x14ac:dyDescent="0.3">
      <c r="A351" s="6" t="s">
        <v>58</v>
      </c>
      <c r="B351" s="22">
        <f>+B243+B217+B137+B100+B63+B348+B322+B297+B272+B192+B167</f>
        <v>54300</v>
      </c>
      <c r="C351" s="22">
        <f>+C243+C217+C137+C100+C63+C348+C322+C297+C272+C192+C167</f>
        <v>54300</v>
      </c>
      <c r="D351" s="22">
        <f>+D243+D217+D137+D100+D63+D348+D322+D297+D272+D192+D167</f>
        <v>55000</v>
      </c>
      <c r="E351" s="22">
        <f>+E243+E217+E137+E100+E63+E348+E322+E297+E272+E192+E167</f>
        <v>55500</v>
      </c>
    </row>
    <row r="352" spans="1:5" ht="15.75" thickBot="1" x14ac:dyDescent="0.3">
      <c r="A352" s="13" t="s">
        <v>24</v>
      </c>
      <c r="B352" s="36">
        <f>B353+B354</f>
        <v>34700</v>
      </c>
      <c r="C352" s="36">
        <f>C353+C354</f>
        <v>34700</v>
      </c>
      <c r="D352" s="36">
        <f>D353+D354</f>
        <v>34700</v>
      </c>
      <c r="E352" s="36">
        <f>E353+E354</f>
        <v>34700</v>
      </c>
    </row>
    <row r="353" spans="1:5" ht="15.75" thickBot="1" x14ac:dyDescent="0.3">
      <c r="A353" s="26" t="s">
        <v>296</v>
      </c>
      <c r="B353" s="15">
        <f t="shared" ref="B353:E354" si="11">B43+B80+B117</f>
        <v>34700</v>
      </c>
      <c r="C353" s="15">
        <f t="shared" si="11"/>
        <v>34700</v>
      </c>
      <c r="D353" s="15">
        <f t="shared" si="11"/>
        <v>34700</v>
      </c>
      <c r="E353" s="15">
        <f t="shared" si="11"/>
        <v>34700</v>
      </c>
    </row>
    <row r="354" spans="1:5" ht="15.75" thickBot="1" x14ac:dyDescent="0.3">
      <c r="A354" s="26" t="s">
        <v>319</v>
      </c>
      <c r="B354" s="15">
        <f t="shared" si="11"/>
        <v>0</v>
      </c>
      <c r="C354" s="15">
        <f t="shared" si="11"/>
        <v>0</v>
      </c>
      <c r="D354" s="15">
        <f t="shared" si="11"/>
        <v>0</v>
      </c>
      <c r="E354" s="15">
        <f t="shared" si="11"/>
        <v>0</v>
      </c>
    </row>
    <row r="355" spans="1:5" ht="24.75" thickBot="1" x14ac:dyDescent="0.3">
      <c r="A355" s="13" t="s">
        <v>25</v>
      </c>
      <c r="B355" s="36">
        <f>B356+B357</f>
        <v>6300</v>
      </c>
      <c r="C355" s="36">
        <f>C356+C357</f>
        <v>6300</v>
      </c>
      <c r="D355" s="36">
        <f>D356+D357</f>
        <v>6300</v>
      </c>
      <c r="E355" s="36">
        <f>E356+E357</f>
        <v>6300</v>
      </c>
    </row>
    <row r="356" spans="1:5" ht="15.75" thickBot="1" x14ac:dyDescent="0.3">
      <c r="A356" s="26" t="s">
        <v>296</v>
      </c>
      <c r="B356" s="14">
        <f>B46+B83+B120</f>
        <v>6300</v>
      </c>
      <c r="C356" s="14">
        <f>C46+C83+C120</f>
        <v>6300</v>
      </c>
      <c r="D356" s="14">
        <f>D46+D83+D120</f>
        <v>6300</v>
      </c>
      <c r="E356" s="14">
        <f>E46+E83+E120</f>
        <v>6300</v>
      </c>
    </row>
    <row r="357" spans="1:5" ht="15.75" thickBot="1" x14ac:dyDescent="0.3">
      <c r="A357" s="26" t="s">
        <v>319</v>
      </c>
      <c r="B357" s="15">
        <f>B47+B84+B118</f>
        <v>0</v>
      </c>
      <c r="C357" s="15">
        <f>C47+C84+C118</f>
        <v>0</v>
      </c>
      <c r="D357" s="15">
        <f>D47+D84+D118</f>
        <v>0</v>
      </c>
      <c r="E357" s="15">
        <f>E47+E84+E118</f>
        <v>0</v>
      </c>
    </row>
    <row r="358" spans="1:5" ht="15.75" thickBot="1" x14ac:dyDescent="0.3">
      <c r="A358" s="13" t="s">
        <v>26</v>
      </c>
      <c r="B358" s="36">
        <f>B359+B360</f>
        <v>11060</v>
      </c>
      <c r="C358" s="36">
        <f>C359+C360</f>
        <v>12060</v>
      </c>
      <c r="D358" s="36">
        <f>D359+D360</f>
        <v>12760</v>
      </c>
      <c r="E358" s="36">
        <f>E359+E360</f>
        <v>13260</v>
      </c>
    </row>
    <row r="359" spans="1:5" ht="15.75" thickBot="1" x14ac:dyDescent="0.3">
      <c r="A359" s="26" t="s">
        <v>296</v>
      </c>
      <c r="B359" s="15">
        <f t="shared" ref="B359:E360" si="12">B49+B86+B123</f>
        <v>11060</v>
      </c>
      <c r="C359" s="15">
        <f t="shared" si="12"/>
        <v>12060</v>
      </c>
      <c r="D359" s="15">
        <f t="shared" si="12"/>
        <v>12760</v>
      </c>
      <c r="E359" s="15">
        <f t="shared" si="12"/>
        <v>13260</v>
      </c>
    </row>
    <row r="360" spans="1:5" ht="15.75" thickBot="1" x14ac:dyDescent="0.3">
      <c r="A360" s="26" t="s">
        <v>319</v>
      </c>
      <c r="B360" s="15">
        <f t="shared" si="12"/>
        <v>0</v>
      </c>
      <c r="C360" s="15">
        <f t="shared" si="12"/>
        <v>0</v>
      </c>
      <c r="D360" s="15">
        <f t="shared" si="12"/>
        <v>0</v>
      </c>
      <c r="E360" s="15">
        <f t="shared" si="12"/>
        <v>0</v>
      </c>
    </row>
    <row r="361" spans="1:5" ht="15.75" thickBot="1" x14ac:dyDescent="0.3">
      <c r="A361" s="13" t="s">
        <v>27</v>
      </c>
      <c r="B361" s="36">
        <f>B362+B363</f>
        <v>0</v>
      </c>
      <c r="C361" s="36">
        <f>C362+C363</f>
        <v>0</v>
      </c>
      <c r="D361" s="36">
        <f>D362+D363</f>
        <v>0</v>
      </c>
      <c r="E361" s="36">
        <f>E362+E363</f>
        <v>0</v>
      </c>
    </row>
    <row r="362" spans="1:5" ht="15.75" thickBot="1" x14ac:dyDescent="0.3">
      <c r="A362" s="26" t="s">
        <v>296</v>
      </c>
      <c r="B362" s="14">
        <f t="shared" ref="B362:E363" si="13">B52+B89+B126</f>
        <v>0</v>
      </c>
      <c r="C362" s="14">
        <f t="shared" si="13"/>
        <v>0</v>
      </c>
      <c r="D362" s="14">
        <f t="shared" si="13"/>
        <v>0</v>
      </c>
      <c r="E362" s="14">
        <f t="shared" si="13"/>
        <v>0</v>
      </c>
    </row>
    <row r="363" spans="1:5" ht="15.75" thickBot="1" x14ac:dyDescent="0.3">
      <c r="A363" s="26" t="s">
        <v>319</v>
      </c>
      <c r="B363" s="15">
        <f t="shared" si="13"/>
        <v>0</v>
      </c>
      <c r="C363" s="15">
        <f t="shared" si="13"/>
        <v>0</v>
      </c>
      <c r="D363" s="15">
        <f t="shared" si="13"/>
        <v>0</v>
      </c>
      <c r="E363" s="15">
        <f t="shared" si="13"/>
        <v>0</v>
      </c>
    </row>
    <row r="364" spans="1:5" ht="15.75" thickBot="1" x14ac:dyDescent="0.3">
      <c r="A364" s="13" t="s">
        <v>28</v>
      </c>
      <c r="B364" s="36">
        <f>B365+B366</f>
        <v>0</v>
      </c>
      <c r="C364" s="36">
        <f>C365+C366</f>
        <v>0</v>
      </c>
      <c r="D364" s="36">
        <f>D365+D366</f>
        <v>0</v>
      </c>
      <c r="E364" s="36">
        <f>E365+E366</f>
        <v>0</v>
      </c>
    </row>
    <row r="365" spans="1:5" ht="15.75" thickBot="1" x14ac:dyDescent="0.3">
      <c r="A365" s="26" t="s">
        <v>296</v>
      </c>
      <c r="B365" s="14">
        <f t="shared" ref="B365:E366" si="14">B55+B92+B129</f>
        <v>0</v>
      </c>
      <c r="C365" s="14">
        <f t="shared" si="14"/>
        <v>0</v>
      </c>
      <c r="D365" s="14">
        <f t="shared" si="14"/>
        <v>0</v>
      </c>
      <c r="E365" s="14">
        <f t="shared" si="14"/>
        <v>0</v>
      </c>
    </row>
    <row r="366" spans="1:5" ht="15.75" thickBot="1" x14ac:dyDescent="0.3">
      <c r="A366" s="26" t="s">
        <v>319</v>
      </c>
      <c r="B366" s="15">
        <f t="shared" si="14"/>
        <v>0</v>
      </c>
      <c r="C366" s="15">
        <f t="shared" si="14"/>
        <v>0</v>
      </c>
      <c r="D366" s="15">
        <f t="shared" si="14"/>
        <v>0</v>
      </c>
      <c r="E366" s="15">
        <f t="shared" si="14"/>
        <v>0</v>
      </c>
    </row>
    <row r="367" spans="1:5" ht="15.75" thickBot="1" x14ac:dyDescent="0.3">
      <c r="A367" s="13" t="s">
        <v>29</v>
      </c>
      <c r="B367" s="36">
        <f>B368+B369</f>
        <v>0</v>
      </c>
      <c r="C367" s="36">
        <f>C368+C369</f>
        <v>0</v>
      </c>
      <c r="D367" s="36">
        <f>D368+D369</f>
        <v>0</v>
      </c>
      <c r="E367" s="36">
        <f>E368+E369</f>
        <v>0</v>
      </c>
    </row>
    <row r="368" spans="1:5" ht="15.75" thickBot="1" x14ac:dyDescent="0.3">
      <c r="A368" s="26" t="s">
        <v>296</v>
      </c>
      <c r="B368" s="14">
        <f t="shared" ref="B368:E369" si="15">B58+B95+B132</f>
        <v>0</v>
      </c>
      <c r="C368" s="14">
        <f t="shared" si="15"/>
        <v>0</v>
      </c>
      <c r="D368" s="14">
        <f t="shared" si="15"/>
        <v>0</v>
      </c>
      <c r="E368" s="14">
        <f t="shared" si="15"/>
        <v>0</v>
      </c>
    </row>
    <row r="369" spans="1:5" ht="15.75" thickBot="1" x14ac:dyDescent="0.3">
      <c r="A369" s="26" t="s">
        <v>319</v>
      </c>
      <c r="B369" s="15">
        <f t="shared" si="15"/>
        <v>0</v>
      </c>
      <c r="C369" s="15">
        <f t="shared" si="15"/>
        <v>0</v>
      </c>
      <c r="D369" s="15">
        <f t="shared" si="15"/>
        <v>0</v>
      </c>
      <c r="E369" s="15">
        <f t="shared" si="15"/>
        <v>0</v>
      </c>
    </row>
    <row r="370" spans="1:5" ht="24.75" thickBot="1" x14ac:dyDescent="0.3">
      <c r="A370" s="13" t="s">
        <v>30</v>
      </c>
      <c r="B370" s="36">
        <f>B97+B60</f>
        <v>240</v>
      </c>
      <c r="C370" s="36">
        <f>C97+C60</f>
        <v>240</v>
      </c>
      <c r="D370" s="36">
        <f>D97+D60</f>
        <v>240</v>
      </c>
      <c r="E370" s="36">
        <f>E97+E60</f>
        <v>240</v>
      </c>
    </row>
    <row r="371" spans="1:5" ht="15.75" thickBot="1" x14ac:dyDescent="0.3">
      <c r="A371" s="26" t="s">
        <v>296</v>
      </c>
      <c r="B371" s="14">
        <f t="shared" ref="B371:E372" si="16">B61+B98+B135</f>
        <v>240</v>
      </c>
      <c r="C371" s="14">
        <f t="shared" si="16"/>
        <v>240</v>
      </c>
      <c r="D371" s="14">
        <f t="shared" si="16"/>
        <v>240</v>
      </c>
      <c r="E371" s="14">
        <f t="shared" si="16"/>
        <v>240</v>
      </c>
    </row>
    <row r="372" spans="1:5" ht="15.75" thickBot="1" x14ac:dyDescent="0.3">
      <c r="A372" s="26" t="s">
        <v>319</v>
      </c>
      <c r="B372" s="15">
        <f t="shared" si="16"/>
        <v>0</v>
      </c>
      <c r="C372" s="15">
        <f t="shared" si="16"/>
        <v>0</v>
      </c>
      <c r="D372" s="15">
        <f t="shared" si="16"/>
        <v>0</v>
      </c>
      <c r="E372" s="15">
        <f t="shared" si="16"/>
        <v>0</v>
      </c>
    </row>
    <row r="373" spans="1:5" ht="15.75" thickBot="1" x14ac:dyDescent="0.3">
      <c r="A373" s="13" t="s">
        <v>59</v>
      </c>
      <c r="B373" s="36">
        <f>B374+B375+B376+B377</f>
        <v>0</v>
      </c>
      <c r="C373" s="36">
        <f>C374+C375+C376+C377</f>
        <v>0</v>
      </c>
      <c r="D373" s="36">
        <f>D374+D375+D376+D377</f>
        <v>0</v>
      </c>
      <c r="E373" s="36">
        <f>E374+E375+E376+E377</f>
        <v>0</v>
      </c>
    </row>
    <row r="374" spans="1:5" ht="15.75" thickBot="1" x14ac:dyDescent="0.3">
      <c r="A374" s="26" t="s">
        <v>296</v>
      </c>
      <c r="B374" s="14">
        <f t="shared" ref="B374:E377" si="17">B158+B183+B208+B234+B263+B288+B313+B339</f>
        <v>0</v>
      </c>
      <c r="C374" s="14">
        <f t="shared" si="17"/>
        <v>0</v>
      </c>
      <c r="D374" s="14">
        <f t="shared" si="17"/>
        <v>0</v>
      </c>
      <c r="E374" s="14">
        <f t="shared" si="17"/>
        <v>0</v>
      </c>
    </row>
    <row r="375" spans="1:5" ht="15.75" thickBot="1" x14ac:dyDescent="0.3">
      <c r="A375" s="26" t="s">
        <v>320</v>
      </c>
      <c r="B375" s="14">
        <f t="shared" si="17"/>
        <v>0</v>
      </c>
      <c r="C375" s="14">
        <f t="shared" si="17"/>
        <v>0</v>
      </c>
      <c r="D375" s="14">
        <f t="shared" si="17"/>
        <v>0</v>
      </c>
      <c r="E375" s="14">
        <f t="shared" si="17"/>
        <v>0</v>
      </c>
    </row>
    <row r="376" spans="1:5" ht="15.75" thickBot="1" x14ac:dyDescent="0.3">
      <c r="A376" s="26" t="s">
        <v>312</v>
      </c>
      <c r="B376" s="14">
        <f t="shared" si="17"/>
        <v>0</v>
      </c>
      <c r="C376" s="14">
        <f t="shared" si="17"/>
        <v>0</v>
      </c>
      <c r="D376" s="14">
        <f t="shared" si="17"/>
        <v>0</v>
      </c>
      <c r="E376" s="14">
        <f t="shared" si="17"/>
        <v>0</v>
      </c>
    </row>
    <row r="377" spans="1:5" ht="15.75" thickBot="1" x14ac:dyDescent="0.3">
      <c r="A377" s="26" t="s">
        <v>313</v>
      </c>
      <c r="B377" s="14">
        <f t="shared" si="17"/>
        <v>0</v>
      </c>
      <c r="C377" s="14">
        <f t="shared" si="17"/>
        <v>0</v>
      </c>
      <c r="D377" s="14">
        <f t="shared" si="17"/>
        <v>0</v>
      </c>
      <c r="E377" s="14">
        <f t="shared" si="17"/>
        <v>0</v>
      </c>
    </row>
    <row r="378" spans="1:5" ht="15.75" thickBot="1" x14ac:dyDescent="0.3">
      <c r="A378" s="13" t="s">
        <v>60</v>
      </c>
      <c r="B378" s="36">
        <f>B379+B380+B381+B382</f>
        <v>2000</v>
      </c>
      <c r="C378" s="36">
        <f>C379+C380+C381+C382</f>
        <v>1000</v>
      </c>
      <c r="D378" s="36">
        <f>D379+D380+D381+D382</f>
        <v>1000</v>
      </c>
      <c r="E378" s="36">
        <f>E379+E380+E381+E382</f>
        <v>1000</v>
      </c>
    </row>
    <row r="379" spans="1:5" ht="15.75" thickBot="1" x14ac:dyDescent="0.3">
      <c r="A379" s="26" t="s">
        <v>296</v>
      </c>
      <c r="B379" s="14">
        <f t="shared" ref="B379:E382" si="18">B163+B188+B213+B239+B268+B293+B318+B344</f>
        <v>2000</v>
      </c>
      <c r="C379" s="14">
        <f t="shared" si="18"/>
        <v>1000</v>
      </c>
      <c r="D379" s="14">
        <f t="shared" si="18"/>
        <v>1000</v>
      </c>
      <c r="E379" s="14">
        <f t="shared" si="18"/>
        <v>1000</v>
      </c>
    </row>
    <row r="380" spans="1:5" ht="15.75" thickBot="1" x14ac:dyDescent="0.3">
      <c r="A380" s="26" t="s">
        <v>320</v>
      </c>
      <c r="B380" s="14">
        <f t="shared" si="18"/>
        <v>0</v>
      </c>
      <c r="C380" s="14">
        <f t="shared" si="18"/>
        <v>0</v>
      </c>
      <c r="D380" s="14">
        <f t="shared" si="18"/>
        <v>0</v>
      </c>
      <c r="E380" s="14">
        <f t="shared" si="18"/>
        <v>0</v>
      </c>
    </row>
    <row r="381" spans="1:5" ht="15.75" thickBot="1" x14ac:dyDescent="0.3">
      <c r="A381" s="26" t="s">
        <v>312</v>
      </c>
      <c r="B381" s="14">
        <f t="shared" si="18"/>
        <v>0</v>
      </c>
      <c r="C381" s="14">
        <f t="shared" si="18"/>
        <v>0</v>
      </c>
      <c r="D381" s="14">
        <f t="shared" si="18"/>
        <v>0</v>
      </c>
      <c r="E381" s="14">
        <f t="shared" si="18"/>
        <v>0</v>
      </c>
    </row>
    <row r="382" spans="1:5" ht="15.75" thickBot="1" x14ac:dyDescent="0.3">
      <c r="A382" s="26" t="s">
        <v>313</v>
      </c>
      <c r="B382" s="14">
        <f t="shared" si="18"/>
        <v>0</v>
      </c>
      <c r="C382" s="14">
        <f t="shared" si="18"/>
        <v>0</v>
      </c>
      <c r="D382" s="14">
        <f t="shared" si="18"/>
        <v>0</v>
      </c>
      <c r="E382" s="14">
        <f t="shared" si="18"/>
        <v>0</v>
      </c>
    </row>
    <row r="383" spans="1:5" ht="15.75" thickBot="1" x14ac:dyDescent="0.3">
      <c r="A383" s="17" t="s">
        <v>32</v>
      </c>
      <c r="B383" s="18">
        <f>IF(B351-B350=0,0,"Error")</f>
        <v>0</v>
      </c>
      <c r="C383" s="18">
        <f>IF(C351-C350=0,0,"Error")</f>
        <v>0</v>
      </c>
      <c r="D383" s="18">
        <f>IF(D351-D350=0,0,"Error")</f>
        <v>0</v>
      </c>
      <c r="E383" s="18">
        <f>IF(E351-E350=0,0,"Error")</f>
        <v>0</v>
      </c>
    </row>
  </sheetData>
  <mergeCells count="86">
    <mergeCell ref="A1:E1"/>
    <mergeCell ref="A336:A337"/>
    <mergeCell ref="A2:E2"/>
    <mergeCell ref="A310:A311"/>
    <mergeCell ref="B323:E323"/>
    <mergeCell ref="B325:E325"/>
    <mergeCell ref="B326:E326"/>
    <mergeCell ref="A327:A328"/>
    <mergeCell ref="A335:E335"/>
    <mergeCell ref="A284:E284"/>
    <mergeCell ref="A285:A286"/>
    <mergeCell ref="B299:E299"/>
    <mergeCell ref="B300:E300"/>
    <mergeCell ref="A301:A302"/>
    <mergeCell ref="A309:E309"/>
    <mergeCell ref="A259:E259"/>
    <mergeCell ref="A260:A261"/>
    <mergeCell ref="D273:E273"/>
    <mergeCell ref="B274:E274"/>
    <mergeCell ref="B275:E275"/>
    <mergeCell ref="A276:A277"/>
    <mergeCell ref="D247:E247"/>
    <mergeCell ref="B248:E248"/>
    <mergeCell ref="B249:E249"/>
    <mergeCell ref="B250:E250"/>
    <mergeCell ref="A251:A252"/>
    <mergeCell ref="B246:E246"/>
    <mergeCell ref="A196:A197"/>
    <mergeCell ref="A204:E204"/>
    <mergeCell ref="A205:A206"/>
    <mergeCell ref="B218:E218"/>
    <mergeCell ref="B220:E220"/>
    <mergeCell ref="B221:E221"/>
    <mergeCell ref="A222:A223"/>
    <mergeCell ref="A230:E230"/>
    <mergeCell ref="A231:A232"/>
    <mergeCell ref="A244:E244"/>
    <mergeCell ref="A245:E245"/>
    <mergeCell ref="B195:E195"/>
    <mergeCell ref="B145:E145"/>
    <mergeCell ref="A146:A147"/>
    <mergeCell ref="A154:E154"/>
    <mergeCell ref="A155:A156"/>
    <mergeCell ref="D168:E168"/>
    <mergeCell ref="B169:E169"/>
    <mergeCell ref="B170:E170"/>
    <mergeCell ref="A171:A172"/>
    <mergeCell ref="A179:E179"/>
    <mergeCell ref="A180:A181"/>
    <mergeCell ref="B194:E194"/>
    <mergeCell ref="B143:E143"/>
    <mergeCell ref="B144:E144"/>
    <mergeCell ref="A77:A78"/>
    <mergeCell ref="B102:E102"/>
    <mergeCell ref="B103:E103"/>
    <mergeCell ref="B104:E104"/>
    <mergeCell ref="A105:A106"/>
    <mergeCell ref="A113:E113"/>
    <mergeCell ref="A114:A115"/>
    <mergeCell ref="A139:E139"/>
    <mergeCell ref="A140:E140"/>
    <mergeCell ref="B141:E141"/>
    <mergeCell ref="D142:E142"/>
    <mergeCell ref="A76:E76"/>
    <mergeCell ref="A27:E27"/>
    <mergeCell ref="B28:E28"/>
    <mergeCell ref="B29:E29"/>
    <mergeCell ref="B30:E30"/>
    <mergeCell ref="A31:A32"/>
    <mergeCell ref="A39:E39"/>
    <mergeCell ref="A40:A41"/>
    <mergeCell ref="B65:E65"/>
    <mergeCell ref="B66:E66"/>
    <mergeCell ref="B67:E67"/>
    <mergeCell ref="A68:A69"/>
    <mergeCell ref="A26:E26"/>
    <mergeCell ref="A3:E3"/>
    <mergeCell ref="B5:E5"/>
    <mergeCell ref="B6:E6"/>
    <mergeCell ref="B7:E7"/>
    <mergeCell ref="A8:E8"/>
    <mergeCell ref="A9:E11"/>
    <mergeCell ref="B12:E12"/>
    <mergeCell ref="A13:A14"/>
    <mergeCell ref="B16:E16"/>
    <mergeCell ref="A17:E17"/>
  </mergeCells>
  <pageMargins left="0.7" right="0.7" top="0.75" bottom="0.75" header="0.3" footer="0.3"/>
  <pageSetup scale="55"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27"/>
  <sheetViews>
    <sheetView view="pageBreakPreview" zoomScale="60" zoomScaleNormal="130" workbookViewId="0">
      <selection activeCell="J9" sqref="J9"/>
    </sheetView>
  </sheetViews>
  <sheetFormatPr defaultRowHeight="15" x14ac:dyDescent="0.25"/>
  <cols>
    <col min="1" max="1" width="25.28515625" customWidth="1"/>
    <col min="2" max="2" width="11.28515625" customWidth="1"/>
    <col min="3" max="3" width="11" customWidth="1"/>
    <col min="4" max="4" width="11.5703125" customWidth="1"/>
    <col min="5" max="5" width="11.28515625" customWidth="1"/>
    <col min="6" max="6" width="5" customWidth="1"/>
    <col min="7" max="7" width="10" customWidth="1"/>
    <col min="8" max="8" width="11" customWidth="1"/>
    <col min="9" max="9" width="11" bestFit="1" customWidth="1"/>
  </cols>
  <sheetData>
    <row r="1" spans="1:6" ht="15.75" x14ac:dyDescent="0.25">
      <c r="A1" s="2604" t="s">
        <v>1687</v>
      </c>
      <c r="B1" s="2604"/>
      <c r="C1" s="2604"/>
      <c r="D1" s="2604"/>
      <c r="E1" s="2604"/>
    </row>
    <row r="2" spans="1:6" ht="30" customHeight="1" x14ac:dyDescent="0.25">
      <c r="A2" s="2569" t="s">
        <v>968</v>
      </c>
      <c r="B2" s="2569"/>
      <c r="C2" s="2569"/>
      <c r="D2" s="2569"/>
      <c r="E2" s="2569"/>
      <c r="F2" s="1"/>
    </row>
    <row r="3" spans="1:6" ht="18" customHeight="1" x14ac:dyDescent="0.25">
      <c r="A3" s="1504" t="s">
        <v>866</v>
      </c>
      <c r="B3" s="1504"/>
      <c r="C3" s="1504"/>
      <c r="D3" s="1504"/>
      <c r="E3" s="1504"/>
      <c r="F3" s="87"/>
    </row>
    <row r="4" spans="1:6" ht="15.75" thickBot="1" x14ac:dyDescent="0.3"/>
    <row r="5" spans="1:6" ht="26.25" thickBot="1" x14ac:dyDescent="0.3">
      <c r="A5" s="2" t="s">
        <v>0</v>
      </c>
      <c r="B5" s="1301" t="s">
        <v>969</v>
      </c>
      <c r="C5" s="1301"/>
      <c r="D5" s="1301"/>
      <c r="E5" s="1301"/>
    </row>
    <row r="6" spans="1:6" ht="15.75" thickBot="1" x14ac:dyDescent="0.3">
      <c r="A6" s="2" t="s">
        <v>1</v>
      </c>
      <c r="B6" s="1302" t="s">
        <v>854</v>
      </c>
      <c r="C6" s="1303"/>
      <c r="D6" s="1303"/>
      <c r="E6" s="1304"/>
    </row>
    <row r="7" spans="1:6" ht="26.25" thickBot="1" x14ac:dyDescent="0.3">
      <c r="A7" s="2" t="s">
        <v>3</v>
      </c>
      <c r="B7" s="1305" t="s">
        <v>861</v>
      </c>
      <c r="C7" s="1306"/>
      <c r="D7" s="1306"/>
      <c r="E7" s="1307"/>
    </row>
    <row r="8" spans="1:6" ht="15.75" thickBot="1" x14ac:dyDescent="0.3">
      <c r="A8" s="1308" t="s">
        <v>5</v>
      </c>
      <c r="B8" s="1309"/>
      <c r="C8" s="1309"/>
      <c r="D8" s="1309"/>
      <c r="E8" s="1310"/>
    </row>
    <row r="9" spans="1:6" ht="59.25" customHeight="1" x14ac:dyDescent="0.25">
      <c r="A9" s="2570" t="s">
        <v>708</v>
      </c>
      <c r="B9" s="2571"/>
      <c r="C9" s="2571"/>
      <c r="D9" s="2571"/>
      <c r="E9" s="2572"/>
    </row>
    <row r="10" spans="1:6" ht="10.5" customHeight="1" thickBot="1" x14ac:dyDescent="0.3">
      <c r="A10" s="2573"/>
      <c r="B10" s="2574"/>
      <c r="C10" s="2574"/>
      <c r="D10" s="2574"/>
      <c r="E10" s="2575"/>
    </row>
    <row r="11" spans="1:6" ht="15.75" hidden="1" customHeight="1" thickBot="1" x14ac:dyDescent="0.3">
      <c r="A11" s="2576"/>
      <c r="B11" s="2577"/>
      <c r="C11" s="2577"/>
      <c r="D11" s="2577"/>
      <c r="E11" s="2578"/>
    </row>
    <row r="12" spans="1:6" ht="66" customHeight="1" thickBot="1" x14ac:dyDescent="0.3">
      <c r="A12" s="3" t="s">
        <v>6</v>
      </c>
      <c r="B12" s="1317" t="s">
        <v>709</v>
      </c>
      <c r="C12" s="1318"/>
      <c r="D12" s="1318"/>
      <c r="E12" s="1319"/>
    </row>
    <row r="13" spans="1:6" ht="23.25" customHeight="1" x14ac:dyDescent="0.25">
      <c r="A13" s="1381" t="s">
        <v>7</v>
      </c>
      <c r="B13" s="433">
        <v>2019</v>
      </c>
      <c r="C13" s="433">
        <v>2020</v>
      </c>
      <c r="D13" s="433">
        <v>2021</v>
      </c>
      <c r="E13" s="433">
        <v>2022</v>
      </c>
    </row>
    <row r="14" spans="1:6" ht="15.75" thickBot="1" x14ac:dyDescent="0.3">
      <c r="A14" s="1382"/>
      <c r="B14" s="423" t="s">
        <v>8</v>
      </c>
      <c r="C14" s="423" t="s">
        <v>9</v>
      </c>
      <c r="D14" s="423" t="s">
        <v>9</v>
      </c>
      <c r="E14" s="423" t="s">
        <v>9</v>
      </c>
    </row>
    <row r="15" spans="1:6" ht="90.75" thickBot="1" x14ac:dyDescent="0.3">
      <c r="A15" s="421" t="s">
        <v>710</v>
      </c>
      <c r="B15" s="81">
        <v>11</v>
      </c>
      <c r="C15" s="81">
        <v>13</v>
      </c>
      <c r="D15" s="81">
        <v>13</v>
      </c>
      <c r="E15" s="81">
        <v>15</v>
      </c>
    </row>
    <row r="16" spans="1:6" ht="73.5" customHeight="1" thickBot="1" x14ac:dyDescent="0.3">
      <c r="A16" s="421" t="s">
        <v>711</v>
      </c>
      <c r="B16" s="81">
        <v>6300</v>
      </c>
      <c r="C16" s="81">
        <v>6500</v>
      </c>
      <c r="D16" s="81">
        <v>6700</v>
      </c>
      <c r="E16" s="81">
        <v>6700</v>
      </c>
    </row>
    <row r="17" spans="1:11" ht="57" thickBot="1" x14ac:dyDescent="0.3">
      <c r="A17" s="5" t="s">
        <v>712</v>
      </c>
      <c r="B17" s="81">
        <v>2</v>
      </c>
      <c r="C17" s="81">
        <v>2</v>
      </c>
      <c r="D17" s="81">
        <v>2</v>
      </c>
      <c r="E17" s="81">
        <v>2</v>
      </c>
    </row>
    <row r="18" spans="1:11" ht="49.5" customHeight="1" thickBot="1" x14ac:dyDescent="0.3">
      <c r="A18" s="61" t="s">
        <v>10</v>
      </c>
      <c r="B18" s="1910" t="s">
        <v>713</v>
      </c>
      <c r="C18" s="1506"/>
      <c r="D18" s="1506"/>
      <c r="E18" s="1911"/>
    </row>
    <row r="19" spans="1:11" ht="23.25" customHeight="1" thickBot="1" x14ac:dyDescent="0.3">
      <c r="A19" s="1512" t="s">
        <v>11</v>
      </c>
      <c r="B19" s="1513"/>
      <c r="C19" s="1513"/>
      <c r="D19" s="1513"/>
      <c r="E19" s="1514"/>
      <c r="H19" s="30"/>
      <c r="J19" s="30"/>
    </row>
    <row r="20" spans="1:11" ht="15.75" thickBot="1" x14ac:dyDescent="0.3">
      <c r="A20" s="88" t="s">
        <v>714</v>
      </c>
      <c r="B20" s="291">
        <v>11</v>
      </c>
      <c r="C20" s="52" t="s">
        <v>80</v>
      </c>
      <c r="D20" s="52" t="s">
        <v>121</v>
      </c>
      <c r="E20" s="52" t="s">
        <v>80</v>
      </c>
    </row>
    <row r="21" spans="1:11" ht="15.75" thickBot="1" x14ac:dyDescent="0.3">
      <c r="A21" s="1414" t="s">
        <v>12</v>
      </c>
      <c r="B21" s="1415"/>
      <c r="C21" s="1415"/>
      <c r="D21" s="1415"/>
      <c r="E21" s="1416"/>
    </row>
    <row r="22" spans="1:11" ht="15.75" thickBot="1" x14ac:dyDescent="0.3">
      <c r="A22" s="1322" t="s">
        <v>13</v>
      </c>
      <c r="B22" s="1323"/>
      <c r="C22" s="1323"/>
      <c r="D22" s="1323"/>
      <c r="E22" s="1324"/>
    </row>
    <row r="23" spans="1:11" ht="24" customHeight="1" thickBot="1" x14ac:dyDescent="0.3">
      <c r="A23" s="7" t="s">
        <v>14</v>
      </c>
      <c r="B23" s="2579" t="s">
        <v>970</v>
      </c>
      <c r="C23" s="2580"/>
      <c r="D23" s="2580"/>
      <c r="E23" s="2581"/>
    </row>
    <row r="24" spans="1:11" ht="60" customHeight="1" thickBot="1" x14ac:dyDescent="0.3">
      <c r="A24" s="5" t="s">
        <v>15</v>
      </c>
      <c r="B24" s="1411" t="s">
        <v>715</v>
      </c>
      <c r="C24" s="1412"/>
      <c r="D24" s="1412"/>
      <c r="E24" s="1413"/>
    </row>
    <row r="25" spans="1:11" ht="15.75" thickBot="1" x14ac:dyDescent="0.3">
      <c r="A25" s="5" t="s">
        <v>16</v>
      </c>
      <c r="B25" s="1406" t="s">
        <v>83</v>
      </c>
      <c r="C25" s="1407"/>
      <c r="D25" s="1407"/>
      <c r="E25" s="1408"/>
    </row>
    <row r="26" spans="1:11" ht="12.75" customHeight="1" x14ac:dyDescent="0.25">
      <c r="A26" s="1381"/>
      <c r="B26" s="8">
        <v>2019</v>
      </c>
      <c r="C26" s="8">
        <v>2020</v>
      </c>
      <c r="D26" s="8">
        <v>2020</v>
      </c>
      <c r="E26" s="8">
        <v>2021</v>
      </c>
    </row>
    <row r="27" spans="1:11" ht="13.5" customHeight="1" thickBot="1" x14ac:dyDescent="0.3">
      <c r="A27" s="1382"/>
      <c r="B27" s="9" t="s">
        <v>8</v>
      </c>
      <c r="C27" s="9" t="s">
        <v>9</v>
      </c>
      <c r="D27" s="9" t="s">
        <v>9</v>
      </c>
      <c r="E27" s="9" t="s">
        <v>9</v>
      </c>
    </row>
    <row r="28" spans="1:11" ht="15.75" thickBot="1" x14ac:dyDescent="0.3">
      <c r="A28" s="5" t="s">
        <v>17</v>
      </c>
      <c r="B28" s="10">
        <v>6500</v>
      </c>
      <c r="C28" s="10">
        <v>7000</v>
      </c>
      <c r="D28" s="10">
        <v>7500</v>
      </c>
      <c r="E28" s="10">
        <v>7500</v>
      </c>
    </row>
    <row r="29" spans="1:11" ht="15.75" thickBot="1" x14ac:dyDescent="0.3">
      <c r="A29" s="5" t="s">
        <v>18</v>
      </c>
      <c r="B29" s="10">
        <f>B58</f>
        <v>32600</v>
      </c>
      <c r="C29" s="10">
        <f t="shared" ref="C29:E29" si="0">C58</f>
        <v>32600</v>
      </c>
      <c r="D29" s="10">
        <f t="shared" si="0"/>
        <v>32600</v>
      </c>
      <c r="E29" s="10">
        <f t="shared" si="0"/>
        <v>32600</v>
      </c>
    </row>
    <row r="30" spans="1:11" ht="15.75" thickBot="1" x14ac:dyDescent="0.3">
      <c r="A30" s="5" t="s">
        <v>19</v>
      </c>
      <c r="B30" s="80">
        <f>B29/B28</f>
        <v>5.0153846153846153</v>
      </c>
      <c r="C30" s="80">
        <f t="shared" ref="C30:E30" si="1">C29/C28</f>
        <v>4.6571428571428575</v>
      </c>
      <c r="D30" s="80">
        <f t="shared" si="1"/>
        <v>4.3466666666666667</v>
      </c>
      <c r="E30" s="80">
        <f t="shared" si="1"/>
        <v>4.3466666666666667</v>
      </c>
    </row>
    <row r="31" spans="1:11" ht="15.75" thickBot="1" x14ac:dyDescent="0.3">
      <c r="A31" s="5" t="s">
        <v>20</v>
      </c>
      <c r="B31" s="407" t="s">
        <v>21</v>
      </c>
      <c r="C31" s="11">
        <f>C28/B28-1</f>
        <v>7.6923076923076872E-2</v>
      </c>
      <c r="D31" s="11">
        <f t="shared" ref="D31:E33" si="2">D28/C28-1</f>
        <v>7.1428571428571397E-2</v>
      </c>
      <c r="E31" s="11">
        <f t="shared" si="2"/>
        <v>0</v>
      </c>
      <c r="G31" s="12"/>
      <c r="H31" s="12"/>
      <c r="I31" s="12"/>
      <c r="J31" s="12"/>
      <c r="K31" s="12"/>
    </row>
    <row r="32" spans="1:11" ht="15.75" thickBot="1" x14ac:dyDescent="0.3">
      <c r="A32" s="5" t="s">
        <v>22</v>
      </c>
      <c r="B32" s="407" t="s">
        <v>21</v>
      </c>
      <c r="C32" s="11">
        <f>C29/B29-1</f>
        <v>0</v>
      </c>
      <c r="D32" s="11">
        <f t="shared" si="2"/>
        <v>0</v>
      </c>
      <c r="E32" s="11">
        <f t="shared" si="2"/>
        <v>0</v>
      </c>
    </row>
    <row r="33" spans="1:5" ht="15.75" thickBot="1" x14ac:dyDescent="0.3">
      <c r="A33" s="5" t="s">
        <v>23</v>
      </c>
      <c r="B33" s="407" t="s">
        <v>21</v>
      </c>
      <c r="C33" s="11">
        <f>C30/B30-1</f>
        <v>-7.1428571428571397E-2</v>
      </c>
      <c r="D33" s="11">
        <f t="shared" si="2"/>
        <v>-6.6666666666666763E-2</v>
      </c>
      <c r="E33" s="11">
        <f t="shared" si="2"/>
        <v>0</v>
      </c>
    </row>
    <row r="34" spans="1:5" ht="15.75" customHeight="1" thickBot="1" x14ac:dyDescent="0.3">
      <c r="A34" s="1378" t="s">
        <v>164</v>
      </c>
      <c r="B34" s="1379"/>
      <c r="C34" s="1379"/>
      <c r="D34" s="1379"/>
      <c r="E34" s="1380"/>
    </row>
    <row r="35" spans="1:5" ht="12.75" customHeight="1" x14ac:dyDescent="0.25">
      <c r="A35" s="1381"/>
      <c r="B35" s="8">
        <v>2019</v>
      </c>
      <c r="C35" s="8">
        <v>2020</v>
      </c>
      <c r="D35" s="8">
        <v>2021</v>
      </c>
      <c r="E35" s="8">
        <v>2022</v>
      </c>
    </row>
    <row r="36" spans="1:5" ht="15.75" customHeight="1" thickBot="1" x14ac:dyDescent="0.3">
      <c r="A36" s="1382"/>
      <c r="B36" s="9" t="s">
        <v>8</v>
      </c>
      <c r="C36" s="9" t="s">
        <v>9</v>
      </c>
      <c r="D36" s="9" t="s">
        <v>9</v>
      </c>
      <c r="E36" s="9" t="s">
        <v>9</v>
      </c>
    </row>
    <row r="37" spans="1:5" ht="15.75" thickBot="1" x14ac:dyDescent="0.3">
      <c r="A37" s="13" t="s">
        <v>24</v>
      </c>
      <c r="B37" s="14">
        <f>SUM(B38:B39)</f>
        <v>19830</v>
      </c>
      <c r="C37" s="14">
        <f>SUM(C38:C39)</f>
        <v>19030</v>
      </c>
      <c r="D37" s="14">
        <f t="shared" ref="D37:E37" si="3">SUM(D38:D39)</f>
        <v>19030</v>
      </c>
      <c r="E37" s="14">
        <f t="shared" si="3"/>
        <v>19030</v>
      </c>
    </row>
    <row r="38" spans="1:5" ht="24.75" customHeight="1" thickBot="1" x14ac:dyDescent="0.3">
      <c r="A38" s="26" t="s">
        <v>296</v>
      </c>
      <c r="B38" s="31">
        <v>19830</v>
      </c>
      <c r="C38" s="31">
        <v>19030</v>
      </c>
      <c r="D38" s="31">
        <v>19030</v>
      </c>
      <c r="E38" s="31">
        <v>19030</v>
      </c>
    </row>
    <row r="39" spans="1:5" ht="15.75" thickBot="1" x14ac:dyDescent="0.3">
      <c r="A39" s="26" t="s">
        <v>297</v>
      </c>
      <c r="B39" s="15">
        <v>0</v>
      </c>
      <c r="C39" s="424">
        <v>0</v>
      </c>
      <c r="D39" s="424">
        <v>0</v>
      </c>
      <c r="E39" s="424">
        <v>0</v>
      </c>
    </row>
    <row r="40" spans="1:5" ht="24.75" thickBot="1" x14ac:dyDescent="0.3">
      <c r="A40" s="13" t="s">
        <v>25</v>
      </c>
      <c r="B40" s="14">
        <f>SUM(B41:B42)</f>
        <v>2970</v>
      </c>
      <c r="C40" s="31">
        <f t="shared" ref="C40:E40" si="4">SUM(C41:C42)</f>
        <v>2970</v>
      </c>
      <c r="D40" s="31">
        <f t="shared" si="4"/>
        <v>2970</v>
      </c>
      <c r="E40" s="31">
        <f t="shared" si="4"/>
        <v>2970</v>
      </c>
    </row>
    <row r="41" spans="1:5" ht="15.75" thickBot="1" x14ac:dyDescent="0.3">
      <c r="A41" s="26" t="s">
        <v>296</v>
      </c>
      <c r="B41" s="14">
        <v>2970</v>
      </c>
      <c r="C41" s="31">
        <v>2970</v>
      </c>
      <c r="D41" s="31">
        <v>2970</v>
      </c>
      <c r="E41" s="31">
        <v>2970</v>
      </c>
    </row>
    <row r="42" spans="1:5" ht="15.75" thickBot="1" x14ac:dyDescent="0.3">
      <c r="A42" s="26" t="s">
        <v>297</v>
      </c>
      <c r="B42" s="15">
        <v>0</v>
      </c>
      <c r="C42" s="31">
        <v>0</v>
      </c>
      <c r="D42" s="31">
        <v>0</v>
      </c>
      <c r="E42" s="31">
        <v>0</v>
      </c>
    </row>
    <row r="43" spans="1:5" ht="15.75" thickBot="1" x14ac:dyDescent="0.3">
      <c r="A43" s="13" t="s">
        <v>26</v>
      </c>
      <c r="B43" s="424">
        <f t="shared" ref="B43:E43" si="5">SUM(B44:B45)</f>
        <v>9800</v>
      </c>
      <c r="C43" s="424">
        <f t="shared" si="5"/>
        <v>10600</v>
      </c>
      <c r="D43" s="424">
        <f t="shared" si="5"/>
        <v>10600</v>
      </c>
      <c r="E43" s="424">
        <f t="shared" si="5"/>
        <v>10600</v>
      </c>
    </row>
    <row r="44" spans="1:5" ht="15.75" thickBot="1" x14ac:dyDescent="0.3">
      <c r="A44" s="26" t="s">
        <v>296</v>
      </c>
      <c r="B44" s="31">
        <v>9800</v>
      </c>
      <c r="C44" s="31">
        <f>9800+800</f>
        <v>10600</v>
      </c>
      <c r="D44" s="31">
        <f>10300+800-500</f>
        <v>10600</v>
      </c>
      <c r="E44" s="31">
        <f>10300+800-500</f>
        <v>10600</v>
      </c>
    </row>
    <row r="45" spans="1:5" ht="15.75" thickBot="1" x14ac:dyDescent="0.3">
      <c r="A45" s="26" t="s">
        <v>297</v>
      </c>
      <c r="B45" s="15">
        <v>0</v>
      </c>
      <c r="C45" s="14">
        <v>0</v>
      </c>
      <c r="D45" s="14">
        <v>0</v>
      </c>
      <c r="E45" s="14">
        <v>0</v>
      </c>
    </row>
    <row r="46" spans="1:5" ht="15.75" thickBot="1" x14ac:dyDescent="0.3">
      <c r="A46" s="13" t="s">
        <v>27</v>
      </c>
      <c r="B46" s="15"/>
      <c r="C46" s="14"/>
      <c r="D46" s="14"/>
      <c r="E46" s="14"/>
    </row>
    <row r="47" spans="1:5" ht="15.75" thickBot="1" x14ac:dyDescent="0.3">
      <c r="A47" s="26" t="s">
        <v>296</v>
      </c>
      <c r="B47" s="15"/>
      <c r="C47" s="14"/>
      <c r="D47" s="14"/>
      <c r="E47" s="14"/>
    </row>
    <row r="48" spans="1:5" ht="15.75" thickBot="1" x14ac:dyDescent="0.3">
      <c r="A48" s="26" t="s">
        <v>297</v>
      </c>
      <c r="B48" s="15"/>
      <c r="C48" s="14"/>
      <c r="D48" s="14"/>
      <c r="E48" s="14"/>
    </row>
    <row r="49" spans="1:11" ht="15.75" thickBot="1" x14ac:dyDescent="0.3">
      <c r="A49" s="13" t="s">
        <v>28</v>
      </c>
      <c r="B49" s="15"/>
      <c r="C49" s="14"/>
      <c r="D49" s="14"/>
      <c r="E49" s="14"/>
    </row>
    <row r="50" spans="1:11" ht="27.75" customHeight="1" thickBot="1" x14ac:dyDescent="0.3">
      <c r="A50" s="26" t="s">
        <v>296</v>
      </c>
      <c r="B50" s="15"/>
      <c r="C50" s="14"/>
      <c r="D50" s="14"/>
      <c r="E50" s="14"/>
    </row>
    <row r="51" spans="1:11" ht="15.75" thickBot="1" x14ac:dyDescent="0.3">
      <c r="A51" s="26" t="s">
        <v>297</v>
      </c>
      <c r="B51" s="15"/>
      <c r="C51" s="14"/>
      <c r="D51" s="14"/>
      <c r="E51" s="14"/>
    </row>
    <row r="52" spans="1:11" ht="12.75" customHeight="1" thickBot="1" x14ac:dyDescent="0.3">
      <c r="A52" s="13" t="s">
        <v>29</v>
      </c>
      <c r="B52" s="15"/>
      <c r="C52" s="14"/>
      <c r="D52" s="14"/>
      <c r="E52" s="14"/>
    </row>
    <row r="53" spans="1:11" ht="16.5" customHeight="1" thickBot="1" x14ac:dyDescent="0.3">
      <c r="A53" s="26" t="s">
        <v>296</v>
      </c>
      <c r="B53" s="15"/>
      <c r="C53" s="14"/>
      <c r="D53" s="14"/>
      <c r="E53" s="14"/>
    </row>
    <row r="54" spans="1:11" ht="15.75" thickBot="1" x14ac:dyDescent="0.3">
      <c r="A54" s="26" t="s">
        <v>297</v>
      </c>
      <c r="B54" s="15"/>
      <c r="C54" s="14"/>
      <c r="D54" s="14"/>
      <c r="E54" s="14"/>
    </row>
    <row r="55" spans="1:11" ht="24.75" thickBot="1" x14ac:dyDescent="0.3">
      <c r="A55" s="13" t="s">
        <v>30</v>
      </c>
      <c r="B55" s="15">
        <v>0</v>
      </c>
      <c r="C55" s="14">
        <v>0</v>
      </c>
      <c r="D55" s="14">
        <f>C55*1.03*0.99</f>
        <v>0</v>
      </c>
      <c r="E55" s="14">
        <f>D55*1.03*0.99</f>
        <v>0</v>
      </c>
    </row>
    <row r="56" spans="1:11" ht="15.75" thickBot="1" x14ac:dyDescent="0.3">
      <c r="A56" s="26" t="s">
        <v>296</v>
      </c>
      <c r="B56" s="15"/>
      <c r="C56" s="40"/>
      <c r="D56" s="40"/>
      <c r="E56" s="40"/>
    </row>
    <row r="57" spans="1:11" ht="15.75" thickBot="1" x14ac:dyDescent="0.3">
      <c r="A57" s="26" t="s">
        <v>297</v>
      </c>
      <c r="B57" s="15"/>
      <c r="C57" s="98"/>
      <c r="D57" s="40"/>
      <c r="E57" s="40"/>
      <c r="G57" s="12"/>
      <c r="H57" s="12"/>
      <c r="I57" s="12"/>
      <c r="J57" s="12"/>
      <c r="K57" s="12"/>
    </row>
    <row r="58" spans="1:11" ht="15.75" thickBot="1" x14ac:dyDescent="0.3">
      <c r="A58" s="16" t="s">
        <v>31</v>
      </c>
      <c r="B58" s="15">
        <f>B55+B52+B49+B46+B43+B40+B37</f>
        <v>32600</v>
      </c>
      <c r="C58" s="15">
        <f t="shared" ref="C58:E58" si="6">C55+C52+C49+C46+C43+C40+C37</f>
        <v>32600</v>
      </c>
      <c r="D58" s="15">
        <f t="shared" si="6"/>
        <v>32600</v>
      </c>
      <c r="E58" s="15">
        <f t="shared" si="6"/>
        <v>32600</v>
      </c>
    </row>
    <row r="59" spans="1:11" ht="15.75" thickBot="1" x14ac:dyDescent="0.3">
      <c r="A59" s="17" t="s">
        <v>32</v>
      </c>
      <c r="B59" s="18">
        <f>IF(B58-B29=0,0,"Error")</f>
        <v>0</v>
      </c>
      <c r="C59" s="18">
        <f>IF(C58-C29=0,0,"Error")</f>
        <v>0</v>
      </c>
      <c r="D59" s="18">
        <f>IF(D58-D29=0,0,"Error")</f>
        <v>0</v>
      </c>
      <c r="E59" s="18">
        <f>IF(E58-E29=0,0,"Error")</f>
        <v>0</v>
      </c>
    </row>
    <row r="60" spans="1:11" ht="27" customHeight="1" thickBot="1" x14ac:dyDescent="0.3">
      <c r="A60" s="7" t="s">
        <v>33</v>
      </c>
      <c r="B60" s="2579" t="s">
        <v>716</v>
      </c>
      <c r="C60" s="2580"/>
      <c r="D60" s="2580"/>
      <c r="E60" s="2581"/>
    </row>
    <row r="61" spans="1:11" ht="36" customHeight="1" thickBot="1" x14ac:dyDescent="0.3">
      <c r="A61" s="5" t="s">
        <v>15</v>
      </c>
      <c r="B61" s="1411" t="s">
        <v>717</v>
      </c>
      <c r="C61" s="1412"/>
      <c r="D61" s="1412"/>
      <c r="E61" s="1413"/>
    </row>
    <row r="62" spans="1:11" ht="12" customHeight="1" thickBot="1" x14ac:dyDescent="0.3">
      <c r="A62" s="5" t="s">
        <v>16</v>
      </c>
      <c r="B62" s="1406" t="s">
        <v>718</v>
      </c>
      <c r="C62" s="1407"/>
      <c r="D62" s="1407"/>
      <c r="E62" s="1408"/>
    </row>
    <row r="63" spans="1:11" x14ac:dyDescent="0.25">
      <c r="A63" s="1381"/>
      <c r="B63" s="8">
        <v>2019</v>
      </c>
      <c r="C63" s="8">
        <v>2020</v>
      </c>
      <c r="D63" s="8">
        <v>2021</v>
      </c>
      <c r="E63" s="8">
        <v>2022</v>
      </c>
    </row>
    <row r="64" spans="1:11" ht="15.75" thickBot="1" x14ac:dyDescent="0.3">
      <c r="A64" s="1382"/>
      <c r="B64" s="9" t="s">
        <v>8</v>
      </c>
      <c r="C64" s="9" t="s">
        <v>9</v>
      </c>
      <c r="D64" s="9" t="s">
        <v>9</v>
      </c>
      <c r="E64" s="9" t="s">
        <v>9</v>
      </c>
    </row>
    <row r="65" spans="1:11" ht="24.75" customHeight="1" thickBot="1" x14ac:dyDescent="0.3">
      <c r="A65" s="5" t="s">
        <v>17</v>
      </c>
      <c r="B65" s="407">
        <v>4</v>
      </c>
      <c r="C65" s="407">
        <v>5</v>
      </c>
      <c r="D65" s="407">
        <v>5</v>
      </c>
      <c r="E65" s="407">
        <v>5</v>
      </c>
    </row>
    <row r="66" spans="1:11" ht="15" customHeight="1" thickBot="1" x14ac:dyDescent="0.3">
      <c r="A66" s="5" t="s">
        <v>18</v>
      </c>
      <c r="B66" s="10">
        <f>B95</f>
        <v>1900</v>
      </c>
      <c r="C66" s="10">
        <f t="shared" ref="C66:E66" si="7">C95</f>
        <v>1900</v>
      </c>
      <c r="D66" s="10">
        <f t="shared" si="7"/>
        <v>1900</v>
      </c>
      <c r="E66" s="10">
        <f t="shared" si="7"/>
        <v>1900</v>
      </c>
    </row>
    <row r="67" spans="1:11" ht="15.75" thickBot="1" x14ac:dyDescent="0.3">
      <c r="A67" s="5" t="s">
        <v>19</v>
      </c>
      <c r="B67" s="10">
        <v>475</v>
      </c>
      <c r="C67" s="10">
        <f>C66/C65</f>
        <v>380</v>
      </c>
      <c r="D67" s="10">
        <f t="shared" ref="D67:E67" si="8">D66/D65</f>
        <v>380</v>
      </c>
      <c r="E67" s="10">
        <f t="shared" si="8"/>
        <v>380</v>
      </c>
    </row>
    <row r="68" spans="1:11" ht="15.75" thickBot="1" x14ac:dyDescent="0.3">
      <c r="A68" s="5" t="s">
        <v>20</v>
      </c>
      <c r="B68" s="407"/>
      <c r="C68" s="11">
        <f>C65/B65-1</f>
        <v>0.25</v>
      </c>
      <c r="D68" s="11">
        <f>D65/C65-1</f>
        <v>0</v>
      </c>
      <c r="E68" s="11">
        <f>E65/D65-1</f>
        <v>0</v>
      </c>
    </row>
    <row r="69" spans="1:11" ht="15.75" thickBot="1" x14ac:dyDescent="0.3">
      <c r="A69" s="5" t="s">
        <v>22</v>
      </c>
      <c r="B69" s="407"/>
      <c r="C69" s="11">
        <f>C66/B66-1</f>
        <v>0</v>
      </c>
      <c r="D69" s="11">
        <f t="shared" ref="D69:E70" si="9">D66/C66-1</f>
        <v>0</v>
      </c>
      <c r="E69" s="11">
        <f t="shared" si="9"/>
        <v>0</v>
      </c>
    </row>
    <row r="70" spans="1:11" ht="15.75" thickBot="1" x14ac:dyDescent="0.3">
      <c r="A70" s="5" t="s">
        <v>23</v>
      </c>
      <c r="B70" s="407"/>
      <c r="C70" s="11">
        <f>C67/B67-1</f>
        <v>-0.19999999999999996</v>
      </c>
      <c r="D70" s="11">
        <f t="shared" si="9"/>
        <v>0</v>
      </c>
      <c r="E70" s="11">
        <f t="shared" si="9"/>
        <v>0</v>
      </c>
    </row>
    <row r="71" spans="1:11" ht="36" customHeight="1" thickBot="1" x14ac:dyDescent="0.3">
      <c r="A71" s="1378" t="s">
        <v>165</v>
      </c>
      <c r="B71" s="1379"/>
      <c r="C71" s="1379"/>
      <c r="D71" s="1379"/>
      <c r="E71" s="1380"/>
    </row>
    <row r="72" spans="1:11" x14ac:dyDescent="0.25">
      <c r="A72" s="1381"/>
      <c r="B72" s="8">
        <v>2019</v>
      </c>
      <c r="C72" s="8">
        <v>2020</v>
      </c>
      <c r="D72" s="8">
        <v>2021</v>
      </c>
      <c r="E72" s="8">
        <v>2022</v>
      </c>
    </row>
    <row r="73" spans="1:11" ht="12.75" customHeight="1" thickBot="1" x14ac:dyDescent="0.3">
      <c r="A73" s="1382"/>
      <c r="B73" s="9" t="s">
        <v>8</v>
      </c>
      <c r="C73" s="9" t="s">
        <v>9</v>
      </c>
      <c r="D73" s="9" t="s">
        <v>9</v>
      </c>
      <c r="E73" s="9" t="s">
        <v>9</v>
      </c>
    </row>
    <row r="74" spans="1:11" ht="18.75" customHeight="1" thickBot="1" x14ac:dyDescent="0.3">
      <c r="A74" s="13" t="s">
        <v>24</v>
      </c>
      <c r="B74" s="14">
        <v>0</v>
      </c>
      <c r="C74" s="14">
        <v>0</v>
      </c>
      <c r="D74" s="14">
        <v>0</v>
      </c>
      <c r="E74" s="14">
        <v>0</v>
      </c>
    </row>
    <row r="75" spans="1:11" ht="15.75" thickBot="1" x14ac:dyDescent="0.3">
      <c r="A75" s="26" t="s">
        <v>296</v>
      </c>
      <c r="B75" s="15">
        <v>0</v>
      </c>
      <c r="C75" s="15">
        <v>0</v>
      </c>
      <c r="D75" s="15">
        <v>0</v>
      </c>
      <c r="E75" s="15">
        <v>0</v>
      </c>
    </row>
    <row r="76" spans="1:11" ht="15.75" thickBot="1" x14ac:dyDescent="0.3">
      <c r="A76" s="26" t="s">
        <v>297</v>
      </c>
      <c r="B76" s="15"/>
      <c r="C76" s="27"/>
      <c r="D76" s="27"/>
      <c r="E76" s="27"/>
    </row>
    <row r="77" spans="1:11" ht="24.75" thickBot="1" x14ac:dyDescent="0.3">
      <c r="A77" s="13" t="s">
        <v>25</v>
      </c>
      <c r="B77" s="14">
        <v>0</v>
      </c>
      <c r="C77" s="14">
        <v>0</v>
      </c>
      <c r="D77" s="14">
        <v>0</v>
      </c>
      <c r="E77" s="14">
        <v>0</v>
      </c>
    </row>
    <row r="78" spans="1:11" ht="15.75" thickBot="1" x14ac:dyDescent="0.3">
      <c r="A78" s="26" t="s">
        <v>296</v>
      </c>
      <c r="B78" s="15">
        <v>0</v>
      </c>
      <c r="C78" s="15">
        <v>0</v>
      </c>
      <c r="D78" s="15">
        <v>0</v>
      </c>
      <c r="E78" s="15">
        <v>0</v>
      </c>
      <c r="G78" s="12"/>
      <c r="H78" s="12"/>
      <c r="I78" s="12"/>
      <c r="J78" s="12"/>
      <c r="K78" s="12"/>
    </row>
    <row r="79" spans="1:11" ht="15.75" thickBot="1" x14ac:dyDescent="0.3">
      <c r="A79" s="26" t="s">
        <v>297</v>
      </c>
      <c r="B79" s="15"/>
      <c r="C79" s="14"/>
      <c r="D79" s="14"/>
      <c r="E79" s="14"/>
    </row>
    <row r="80" spans="1:11" ht="15.75" thickBot="1" x14ac:dyDescent="0.3">
      <c r="A80" s="13" t="s">
        <v>26</v>
      </c>
      <c r="B80" s="15">
        <f t="shared" ref="B80:E80" si="10">SUM(B81:B82)</f>
        <v>1900</v>
      </c>
      <c r="C80" s="15">
        <f t="shared" si="10"/>
        <v>1900</v>
      </c>
      <c r="D80" s="15">
        <f t="shared" si="10"/>
        <v>1900</v>
      </c>
      <c r="E80" s="15">
        <f t="shared" si="10"/>
        <v>1900</v>
      </c>
    </row>
    <row r="81" spans="1:5" ht="15.75" customHeight="1" thickBot="1" x14ac:dyDescent="0.3">
      <c r="A81" s="26" t="s">
        <v>296</v>
      </c>
      <c r="B81" s="31">
        <v>1900</v>
      </c>
      <c r="C81" s="31">
        <v>1900</v>
      </c>
      <c r="D81" s="31">
        <v>1900</v>
      </c>
      <c r="E81" s="31">
        <v>1900</v>
      </c>
    </row>
    <row r="82" spans="1:5" ht="12.75" customHeight="1" thickBot="1" x14ac:dyDescent="0.3">
      <c r="A82" s="26" t="s">
        <v>297</v>
      </c>
      <c r="B82" s="15"/>
      <c r="C82" s="14"/>
      <c r="D82" s="14"/>
      <c r="E82" s="14"/>
    </row>
    <row r="83" spans="1:5" ht="12.75" customHeight="1" thickBot="1" x14ac:dyDescent="0.3">
      <c r="A83" s="13" t="s">
        <v>27</v>
      </c>
      <c r="B83" s="15"/>
      <c r="C83" s="14"/>
      <c r="D83" s="14"/>
      <c r="E83" s="14"/>
    </row>
    <row r="84" spans="1:5" ht="15.75" thickBot="1" x14ac:dyDescent="0.3">
      <c r="A84" s="26" t="s">
        <v>296</v>
      </c>
      <c r="B84" s="15"/>
      <c r="C84" s="14"/>
      <c r="D84" s="14"/>
      <c r="E84" s="14"/>
    </row>
    <row r="85" spans="1:5" ht="15.75" thickBot="1" x14ac:dyDescent="0.3">
      <c r="A85" s="26" t="s">
        <v>297</v>
      </c>
      <c r="B85" s="15"/>
      <c r="C85" s="14"/>
      <c r="D85" s="14"/>
      <c r="E85" s="14"/>
    </row>
    <row r="86" spans="1:5" ht="15.75" thickBot="1" x14ac:dyDescent="0.3">
      <c r="A86" s="13" t="s">
        <v>28</v>
      </c>
      <c r="B86" s="15"/>
      <c r="C86" s="14"/>
      <c r="D86" s="14"/>
      <c r="E86" s="14"/>
    </row>
    <row r="87" spans="1:5" ht="15" customHeight="1" thickBot="1" x14ac:dyDescent="0.3">
      <c r="A87" s="26" t="s">
        <v>296</v>
      </c>
      <c r="B87" s="15"/>
      <c r="C87" s="14"/>
      <c r="D87" s="14"/>
      <c r="E87" s="14"/>
    </row>
    <row r="88" spans="1:5" ht="15.75" thickBot="1" x14ac:dyDescent="0.3">
      <c r="A88" s="26" t="s">
        <v>297</v>
      </c>
      <c r="B88" s="15"/>
      <c r="C88" s="14"/>
      <c r="D88" s="14"/>
      <c r="E88" s="14"/>
    </row>
    <row r="89" spans="1:5" ht="15.75" thickBot="1" x14ac:dyDescent="0.3">
      <c r="A89" s="13" t="s">
        <v>29</v>
      </c>
      <c r="B89" s="15"/>
      <c r="C89" s="14"/>
      <c r="D89" s="14"/>
      <c r="E89" s="14"/>
    </row>
    <row r="90" spans="1:5" ht="15.75" thickBot="1" x14ac:dyDescent="0.3">
      <c r="A90" s="26" t="s">
        <v>296</v>
      </c>
      <c r="B90" s="15"/>
      <c r="C90" s="14"/>
      <c r="D90" s="14"/>
      <c r="E90" s="14"/>
    </row>
    <row r="91" spans="1:5" ht="41.25" customHeight="1" thickBot="1" x14ac:dyDescent="0.3">
      <c r="A91" s="26" t="s">
        <v>297</v>
      </c>
      <c r="B91" s="15"/>
      <c r="C91" s="14"/>
      <c r="D91" s="14"/>
      <c r="E91" s="14"/>
    </row>
    <row r="92" spans="1:5" ht="24.75" thickBot="1" x14ac:dyDescent="0.3">
      <c r="A92" s="13" t="s">
        <v>30</v>
      </c>
      <c r="B92" s="15"/>
      <c r="C92" s="14"/>
      <c r="D92" s="14"/>
      <c r="E92" s="14"/>
    </row>
    <row r="93" spans="1:5" ht="15.75" thickBot="1" x14ac:dyDescent="0.3">
      <c r="A93" s="26" t="s">
        <v>296</v>
      </c>
      <c r="B93" s="15"/>
      <c r="C93" s="14"/>
      <c r="D93" s="14"/>
      <c r="E93" s="14"/>
    </row>
    <row r="94" spans="1:5" ht="15.75" thickBot="1" x14ac:dyDescent="0.3">
      <c r="A94" s="26" t="s">
        <v>297</v>
      </c>
      <c r="B94" s="15"/>
      <c r="C94" s="14"/>
      <c r="D94" s="14"/>
      <c r="E94" s="14"/>
    </row>
    <row r="95" spans="1:5" ht="15.75" thickBot="1" x14ac:dyDescent="0.3">
      <c r="A95" s="35" t="s">
        <v>34</v>
      </c>
      <c r="B95" s="15">
        <f>B92+B89+B86+B83+B80+B77+B74</f>
        <v>1900</v>
      </c>
      <c r="C95" s="15">
        <f t="shared" ref="C95:E95" si="11">C92+C89+C86+C83+C80+C77+C74</f>
        <v>1900</v>
      </c>
      <c r="D95" s="15">
        <f t="shared" si="11"/>
        <v>1900</v>
      </c>
      <c r="E95" s="15">
        <f t="shared" si="11"/>
        <v>1900</v>
      </c>
    </row>
    <row r="96" spans="1:5" ht="15.75" thickBot="1" x14ac:dyDescent="0.3">
      <c r="A96" s="17" t="s">
        <v>32</v>
      </c>
      <c r="B96" s="18">
        <f>IF(B95-B66=0,0,"Error")</f>
        <v>0</v>
      </c>
      <c r="C96" s="18">
        <f>IF(C95-C66=0,0,"Error")</f>
        <v>0</v>
      </c>
      <c r="D96" s="18">
        <f>IF(D95-D66=0,0,"Error")</f>
        <v>0</v>
      </c>
      <c r="E96" s="18">
        <f>IF(E95-E66=0,0,"Error")</f>
        <v>0</v>
      </c>
    </row>
    <row r="97" spans="1:5" ht="15.75" thickBot="1" x14ac:dyDescent="0.3">
      <c r="A97" s="1322" t="s">
        <v>39</v>
      </c>
      <c r="B97" s="1323"/>
      <c r="C97" s="1323"/>
      <c r="D97" s="1323"/>
      <c r="E97" s="1324"/>
    </row>
    <row r="98" spans="1:5" ht="15.75" thickBot="1" x14ac:dyDescent="0.3">
      <c r="A98" s="1322" t="s">
        <v>40</v>
      </c>
      <c r="B98" s="1323"/>
      <c r="C98" s="1323"/>
      <c r="D98" s="1323"/>
      <c r="E98" s="1324"/>
    </row>
    <row r="99" spans="1:5" ht="15.75" thickBot="1" x14ac:dyDescent="0.3">
      <c r="A99" s="7" t="s">
        <v>56</v>
      </c>
      <c r="B99" s="1427" t="s">
        <v>719</v>
      </c>
      <c r="C99" s="1429"/>
      <c r="D99" s="1429"/>
      <c r="E99" s="1430"/>
    </row>
    <row r="100" spans="1:5" ht="23.25" thickBot="1" x14ac:dyDescent="0.3">
      <c r="A100" s="7" t="s">
        <v>14</v>
      </c>
      <c r="B100" s="120" t="s">
        <v>720</v>
      </c>
      <c r="C100" s="108" t="s">
        <v>122</v>
      </c>
      <c r="D100" s="292"/>
      <c r="E100" s="107"/>
    </row>
    <row r="101" spans="1:5" ht="25.5" customHeight="1" thickBot="1" x14ac:dyDescent="0.3">
      <c r="A101" s="5" t="s">
        <v>15</v>
      </c>
      <c r="B101" s="1411" t="s">
        <v>123</v>
      </c>
      <c r="C101" s="1412"/>
      <c r="D101" s="1412"/>
      <c r="E101" s="1413"/>
    </row>
    <row r="102" spans="1:5" ht="15.75" thickBot="1" x14ac:dyDescent="0.3">
      <c r="A102" s="5" t="s">
        <v>16</v>
      </c>
      <c r="B102" s="1406" t="s">
        <v>83</v>
      </c>
      <c r="C102" s="1407"/>
      <c r="D102" s="1407"/>
      <c r="E102" s="1408"/>
    </row>
    <row r="103" spans="1:5" x14ac:dyDescent="0.25">
      <c r="A103" s="1381"/>
      <c r="B103" s="8">
        <v>2019</v>
      </c>
      <c r="C103" s="8">
        <v>2020</v>
      </c>
      <c r="D103" s="8">
        <v>2021</v>
      </c>
      <c r="E103" s="8">
        <v>2022</v>
      </c>
    </row>
    <row r="104" spans="1:5" ht="15.75" thickBot="1" x14ac:dyDescent="0.3">
      <c r="A104" s="1382"/>
      <c r="B104" s="9" t="s">
        <v>8</v>
      </c>
      <c r="C104" s="9" t="s">
        <v>9</v>
      </c>
      <c r="D104" s="9" t="s">
        <v>9</v>
      </c>
      <c r="E104" s="9" t="s">
        <v>9</v>
      </c>
    </row>
    <row r="105" spans="1:5" ht="15.75" thickBot="1" x14ac:dyDescent="0.3">
      <c r="A105" s="5" t="s">
        <v>17</v>
      </c>
      <c r="B105" s="10">
        <v>0</v>
      </c>
      <c r="C105" s="10">
        <v>4</v>
      </c>
      <c r="D105" s="10">
        <v>4</v>
      </c>
      <c r="E105" s="10">
        <v>4</v>
      </c>
    </row>
    <row r="106" spans="1:5" ht="15.75" thickBot="1" x14ac:dyDescent="0.3">
      <c r="A106" s="5" t="s">
        <v>18</v>
      </c>
      <c r="B106" s="10">
        <v>0</v>
      </c>
      <c r="C106" s="10">
        <v>400</v>
      </c>
      <c r="D106" s="10">
        <v>400</v>
      </c>
      <c r="E106" s="10">
        <v>400</v>
      </c>
    </row>
    <row r="107" spans="1:5" ht="15.75" thickBot="1" x14ac:dyDescent="0.3">
      <c r="A107" s="5" t="s">
        <v>19</v>
      </c>
      <c r="B107" s="10">
        <f>0</f>
        <v>0</v>
      </c>
      <c r="C107" s="10">
        <f>C106/C105</f>
        <v>100</v>
      </c>
      <c r="D107" s="10">
        <f>D106/D105</f>
        <v>100</v>
      </c>
      <c r="E107" s="10">
        <f t="shared" ref="E107" si="12">E106/E105</f>
        <v>100</v>
      </c>
    </row>
    <row r="108" spans="1:5" ht="15.75" thickBot="1" x14ac:dyDescent="0.3">
      <c r="A108" s="5" t="s">
        <v>20</v>
      </c>
      <c r="B108" s="407" t="s">
        <v>21</v>
      </c>
      <c r="C108" s="11" t="e">
        <f>C105/B105-1</f>
        <v>#DIV/0!</v>
      </c>
      <c r="D108" s="11">
        <f t="shared" ref="D108:E111" si="13">D105/C105-1</f>
        <v>0</v>
      </c>
      <c r="E108" s="11">
        <f t="shared" si="13"/>
        <v>0</v>
      </c>
    </row>
    <row r="109" spans="1:5" ht="15.75" thickBot="1" x14ac:dyDescent="0.3">
      <c r="A109" s="5" t="s">
        <v>22</v>
      </c>
      <c r="B109" s="407" t="s">
        <v>21</v>
      </c>
      <c r="C109" s="11" t="e">
        <f>C106/B106-1</f>
        <v>#DIV/0!</v>
      </c>
      <c r="D109" s="11">
        <f t="shared" si="13"/>
        <v>0</v>
      </c>
      <c r="E109" s="11">
        <f t="shared" si="13"/>
        <v>0</v>
      </c>
    </row>
    <row r="110" spans="1:5" ht="15.75" thickBot="1" x14ac:dyDescent="0.3">
      <c r="A110" s="5" t="s">
        <v>23</v>
      </c>
      <c r="B110" s="407" t="s">
        <v>21</v>
      </c>
      <c r="C110" s="11" t="e">
        <f>C107/B107-1</f>
        <v>#DIV/0!</v>
      </c>
      <c r="D110" s="11">
        <f>D107/C107-1</f>
        <v>0</v>
      </c>
      <c r="E110" s="11">
        <f>E107/C107-1</f>
        <v>0</v>
      </c>
    </row>
    <row r="111" spans="1:5" ht="15.75" thickBot="1" x14ac:dyDescent="0.3">
      <c r="A111" s="5" t="s">
        <v>23</v>
      </c>
      <c r="B111" s="407" t="s">
        <v>21</v>
      </c>
      <c r="C111" s="11" t="e">
        <f>D111</f>
        <v>#DIV/0!</v>
      </c>
      <c r="D111" s="11" t="e">
        <f t="shared" si="13"/>
        <v>#DIV/0!</v>
      </c>
      <c r="E111" s="11" t="e">
        <f t="shared" si="13"/>
        <v>#DIV/0!</v>
      </c>
    </row>
    <row r="112" spans="1:5" ht="15.75" thickBot="1" x14ac:dyDescent="0.3">
      <c r="A112" s="1378" t="s">
        <v>167</v>
      </c>
      <c r="B112" s="1379"/>
      <c r="C112" s="1379"/>
      <c r="D112" s="1379"/>
      <c r="E112" s="1380"/>
    </row>
    <row r="113" spans="1:7" x14ac:dyDescent="0.25">
      <c r="A113" s="1381"/>
      <c r="B113" s="8">
        <v>2018</v>
      </c>
      <c r="C113" s="8">
        <v>2019</v>
      </c>
      <c r="D113" s="8">
        <v>2020</v>
      </c>
      <c r="E113" s="8">
        <v>2021</v>
      </c>
    </row>
    <row r="114" spans="1:7" ht="15.75" thickBot="1" x14ac:dyDescent="0.3">
      <c r="A114" s="1382"/>
      <c r="B114" s="9" t="s">
        <v>8</v>
      </c>
      <c r="C114" s="9" t="s">
        <v>9</v>
      </c>
      <c r="D114" s="9" t="s">
        <v>9</v>
      </c>
      <c r="E114" s="9" t="s">
        <v>9</v>
      </c>
    </row>
    <row r="115" spans="1:7" ht="15.75" thickBot="1" x14ac:dyDescent="0.3">
      <c r="A115" s="13" t="s">
        <v>42</v>
      </c>
      <c r="B115" s="14">
        <f>B116+B117+B118+B119</f>
        <v>0</v>
      </c>
      <c r="C115" s="14">
        <f t="shared" ref="C115:E115" si="14">C116+C117+C118+C119</f>
        <v>0</v>
      </c>
      <c r="D115" s="14">
        <f t="shared" si="14"/>
        <v>0</v>
      </c>
      <c r="E115" s="14">
        <f t="shared" si="14"/>
        <v>0</v>
      </c>
    </row>
    <row r="116" spans="1:7" ht="15" customHeight="1" thickBot="1" x14ac:dyDescent="0.3">
      <c r="A116" s="26" t="s">
        <v>296</v>
      </c>
      <c r="B116" s="14"/>
      <c r="C116" s="14"/>
      <c r="D116" s="14"/>
      <c r="E116" s="595"/>
      <c r="F116" s="485"/>
      <c r="G116" s="485"/>
    </row>
    <row r="117" spans="1:7" ht="15.75" thickBot="1" x14ac:dyDescent="0.3">
      <c r="A117" s="26" t="s">
        <v>311</v>
      </c>
      <c r="B117" s="14"/>
      <c r="C117" s="14"/>
      <c r="D117" s="14"/>
      <c r="E117" s="596"/>
      <c r="F117" s="485"/>
      <c r="G117" s="485"/>
    </row>
    <row r="118" spans="1:7" ht="45" customHeight="1" thickBot="1" x14ac:dyDescent="0.3">
      <c r="A118" s="26" t="s">
        <v>312</v>
      </c>
      <c r="B118" s="14"/>
      <c r="C118" s="14"/>
      <c r="D118" s="14"/>
      <c r="E118" s="596"/>
      <c r="F118" s="485"/>
      <c r="G118" s="485"/>
    </row>
    <row r="119" spans="1:7" ht="39" customHeight="1" thickBot="1" x14ac:dyDescent="0.3">
      <c r="A119" s="26" t="s">
        <v>313</v>
      </c>
      <c r="B119" s="14"/>
      <c r="C119" s="14"/>
      <c r="D119" s="14"/>
      <c r="E119" s="14"/>
      <c r="F119" s="485"/>
      <c r="G119" s="485"/>
    </row>
    <row r="120" spans="1:7" ht="39" customHeight="1" thickBot="1" x14ac:dyDescent="0.3">
      <c r="A120" s="13" t="s">
        <v>43</v>
      </c>
      <c r="B120" s="15">
        <f t="shared" ref="B120:E120" si="15">B121+B122+B123+B124</f>
        <v>0</v>
      </c>
      <c r="C120" s="15">
        <f t="shared" si="15"/>
        <v>400</v>
      </c>
      <c r="D120" s="15">
        <f t="shared" si="15"/>
        <v>400</v>
      </c>
      <c r="E120" s="15">
        <f t="shared" si="15"/>
        <v>400</v>
      </c>
      <c r="F120" s="485"/>
      <c r="G120" s="485"/>
    </row>
    <row r="121" spans="1:7" ht="39" customHeight="1" thickBot="1" x14ac:dyDescent="0.3">
      <c r="A121" s="26" t="s">
        <v>296</v>
      </c>
      <c r="B121" s="14">
        <v>0</v>
      </c>
      <c r="C121" s="14">
        <v>400</v>
      </c>
      <c r="D121" s="14">
        <v>400</v>
      </c>
      <c r="E121" s="14">
        <v>400</v>
      </c>
      <c r="F121" s="485"/>
      <c r="G121" s="485"/>
    </row>
    <row r="122" spans="1:7" ht="39" customHeight="1" thickBot="1" x14ac:dyDescent="0.3">
      <c r="A122" s="26" t="s">
        <v>311</v>
      </c>
      <c r="B122" s="15"/>
      <c r="C122" s="14"/>
      <c r="D122" s="14"/>
      <c r="E122" s="14"/>
      <c r="F122" s="485"/>
      <c r="G122" s="485"/>
    </row>
    <row r="123" spans="1:7" ht="39" customHeight="1" thickBot="1" x14ac:dyDescent="0.3">
      <c r="A123" s="26" t="s">
        <v>312</v>
      </c>
      <c r="B123" s="15"/>
      <c r="C123" s="14"/>
      <c r="D123" s="14"/>
      <c r="E123" s="14"/>
      <c r="F123" s="485"/>
      <c r="G123" s="485"/>
    </row>
    <row r="124" spans="1:7" ht="39" customHeight="1" thickBot="1" x14ac:dyDescent="0.3">
      <c r="A124" s="26" t="s">
        <v>313</v>
      </c>
      <c r="B124" s="15"/>
      <c r="C124" s="14"/>
      <c r="D124" s="14"/>
      <c r="E124" s="14"/>
      <c r="F124" s="485"/>
      <c r="G124" s="485"/>
    </row>
    <row r="125" spans="1:7" ht="39" customHeight="1" thickBot="1" x14ac:dyDescent="0.3">
      <c r="A125" s="102" t="s">
        <v>31</v>
      </c>
      <c r="B125" s="15">
        <f>B115+B120</f>
        <v>0</v>
      </c>
      <c r="C125" s="15">
        <f t="shared" ref="C125:E125" si="16">C115+C120</f>
        <v>400</v>
      </c>
      <c r="D125" s="15">
        <f t="shared" si="16"/>
        <v>400</v>
      </c>
      <c r="E125" s="15">
        <f t="shared" si="16"/>
        <v>400</v>
      </c>
      <c r="F125" s="485"/>
      <c r="G125" s="485"/>
    </row>
    <row r="126" spans="1:7" ht="39" customHeight="1" thickBot="1" x14ac:dyDescent="0.3">
      <c r="A126" s="7" t="s">
        <v>33</v>
      </c>
      <c r="B126" s="120" t="s">
        <v>721</v>
      </c>
      <c r="C126" s="292" t="s">
        <v>124</v>
      </c>
      <c r="D126" s="203"/>
      <c r="E126" s="107"/>
      <c r="F126" s="485"/>
      <c r="G126" s="485"/>
    </row>
    <row r="127" spans="1:7" ht="39" customHeight="1" thickBot="1" x14ac:dyDescent="0.3">
      <c r="A127" s="5" t="s">
        <v>15</v>
      </c>
      <c r="B127" s="1411" t="s">
        <v>125</v>
      </c>
      <c r="C127" s="1412"/>
      <c r="D127" s="1412"/>
      <c r="E127" s="1413"/>
      <c r="F127" s="485"/>
      <c r="G127" s="485"/>
    </row>
    <row r="128" spans="1:7" ht="39" customHeight="1" thickBot="1" x14ac:dyDescent="0.3">
      <c r="A128" s="5" t="s">
        <v>16</v>
      </c>
      <c r="B128" s="1406" t="s">
        <v>722</v>
      </c>
      <c r="C128" s="1407"/>
      <c r="D128" s="1407"/>
      <c r="E128" s="1408"/>
      <c r="F128" s="485"/>
      <c r="G128" s="485"/>
    </row>
    <row r="129" spans="1:7" ht="39" customHeight="1" x14ac:dyDescent="0.25">
      <c r="A129" s="1381"/>
      <c r="B129" s="8">
        <v>2019</v>
      </c>
      <c r="C129" s="8">
        <v>2020</v>
      </c>
      <c r="D129" s="8">
        <v>2021</v>
      </c>
      <c r="E129" s="8">
        <v>2022</v>
      </c>
      <c r="F129" s="485"/>
      <c r="G129" s="485"/>
    </row>
    <row r="130" spans="1:7" ht="39" customHeight="1" thickBot="1" x14ac:dyDescent="0.3">
      <c r="A130" s="1382"/>
      <c r="B130" s="9" t="s">
        <v>8</v>
      </c>
      <c r="C130" s="9" t="s">
        <v>9</v>
      </c>
      <c r="D130" s="9" t="s">
        <v>9</v>
      </c>
      <c r="E130" s="9" t="s">
        <v>9</v>
      </c>
      <c r="F130" s="485"/>
      <c r="G130" s="485"/>
    </row>
    <row r="131" spans="1:7" ht="39" customHeight="1" thickBot="1" x14ac:dyDescent="0.3">
      <c r="A131" s="5" t="s">
        <v>17</v>
      </c>
      <c r="B131" s="10">
        <v>0</v>
      </c>
      <c r="C131" s="10">
        <v>5</v>
      </c>
      <c r="D131" s="10">
        <v>5</v>
      </c>
      <c r="E131" s="10">
        <v>5</v>
      </c>
      <c r="F131" s="485"/>
      <c r="G131" s="485"/>
    </row>
    <row r="132" spans="1:7" ht="39" customHeight="1" thickBot="1" x14ac:dyDescent="0.3">
      <c r="A132" s="5" t="s">
        <v>18</v>
      </c>
      <c r="B132" s="10">
        <v>0</v>
      </c>
      <c r="C132" s="10">
        <v>600</v>
      </c>
      <c r="D132" s="10">
        <v>600</v>
      </c>
      <c r="E132" s="10">
        <v>600</v>
      </c>
      <c r="F132" s="485"/>
      <c r="G132" s="485"/>
    </row>
    <row r="133" spans="1:7" ht="39" customHeight="1" thickBot="1" x14ac:dyDescent="0.3">
      <c r="A133" s="5" t="s">
        <v>19</v>
      </c>
      <c r="B133" s="10">
        <v>0</v>
      </c>
      <c r="C133" s="10">
        <f t="shared" ref="C133:E133" si="17">C132/C131</f>
        <v>120</v>
      </c>
      <c r="D133" s="10">
        <f t="shared" si="17"/>
        <v>120</v>
      </c>
      <c r="E133" s="10">
        <f t="shared" si="17"/>
        <v>120</v>
      </c>
      <c r="F133" s="485"/>
      <c r="G133" s="485"/>
    </row>
    <row r="134" spans="1:7" ht="39" customHeight="1" thickBot="1" x14ac:dyDescent="0.3">
      <c r="A134" s="5" t="s">
        <v>20</v>
      </c>
      <c r="B134" s="407" t="s">
        <v>21</v>
      </c>
      <c r="C134" s="11" t="e">
        <f>C131/B131-1</f>
        <v>#DIV/0!</v>
      </c>
      <c r="D134" s="11">
        <f t="shared" ref="D134:E136" si="18">D131/C131-1</f>
        <v>0</v>
      </c>
      <c r="E134" s="11">
        <f t="shared" si="18"/>
        <v>0</v>
      </c>
      <c r="F134" s="485"/>
      <c r="G134" s="485"/>
    </row>
    <row r="135" spans="1:7" ht="39" customHeight="1" thickBot="1" x14ac:dyDescent="0.3">
      <c r="A135" s="5" t="s">
        <v>22</v>
      </c>
      <c r="B135" s="407" t="s">
        <v>21</v>
      </c>
      <c r="C135" s="11" t="e">
        <f>C132/B132-1</f>
        <v>#DIV/0!</v>
      </c>
      <c r="D135" s="11">
        <f t="shared" si="18"/>
        <v>0</v>
      </c>
      <c r="E135" s="11">
        <f t="shared" si="18"/>
        <v>0</v>
      </c>
      <c r="F135" s="485"/>
      <c r="G135" s="485"/>
    </row>
    <row r="136" spans="1:7" ht="39" customHeight="1" thickBot="1" x14ac:dyDescent="0.3">
      <c r="A136" s="5" t="s">
        <v>23</v>
      </c>
      <c r="B136" s="407" t="s">
        <v>21</v>
      </c>
      <c r="C136" s="11" t="e">
        <f>C133/B133-1</f>
        <v>#DIV/0!</v>
      </c>
      <c r="D136" s="11">
        <f t="shared" si="18"/>
        <v>0</v>
      </c>
      <c r="E136" s="11">
        <f t="shared" si="18"/>
        <v>0</v>
      </c>
      <c r="F136" s="485"/>
      <c r="G136" s="485"/>
    </row>
    <row r="137" spans="1:7" ht="15.75" thickBot="1" x14ac:dyDescent="0.3">
      <c r="A137" s="1378" t="s">
        <v>227</v>
      </c>
      <c r="B137" s="1379"/>
      <c r="C137" s="1379"/>
      <c r="D137" s="1379"/>
      <c r="E137" s="1380"/>
    </row>
    <row r="138" spans="1:7" x14ac:dyDescent="0.25">
      <c r="A138" s="1381"/>
      <c r="B138" s="8">
        <v>2019</v>
      </c>
      <c r="C138" s="8">
        <v>2020</v>
      </c>
      <c r="D138" s="8">
        <v>2021</v>
      </c>
      <c r="E138" s="8">
        <v>2022</v>
      </c>
    </row>
    <row r="139" spans="1:7" ht="39.75" customHeight="1" thickBot="1" x14ac:dyDescent="0.3">
      <c r="A139" s="1382"/>
      <c r="B139" s="9" t="s">
        <v>8</v>
      </c>
      <c r="C139" s="9" t="s">
        <v>9</v>
      </c>
      <c r="D139" s="9" t="s">
        <v>9</v>
      </c>
      <c r="E139" s="9" t="s">
        <v>9</v>
      </c>
    </row>
    <row r="140" spans="1:7" ht="40.5" customHeight="1" thickBot="1" x14ac:dyDescent="0.3">
      <c r="A140" s="13" t="s">
        <v>42</v>
      </c>
      <c r="B140" s="14">
        <f>B141+B142+B143+B144</f>
        <v>0</v>
      </c>
      <c r="C140" s="14">
        <f t="shared" ref="C140:E140" si="19">C141+C142+C143+C144</f>
        <v>0</v>
      </c>
      <c r="D140" s="14">
        <f t="shared" si="19"/>
        <v>0</v>
      </c>
      <c r="E140" s="14">
        <f t="shared" si="19"/>
        <v>0</v>
      </c>
    </row>
    <row r="141" spans="1:7" ht="28.5" customHeight="1" thickBot="1" x14ac:dyDescent="0.3">
      <c r="A141" s="26" t="s">
        <v>296</v>
      </c>
      <c r="B141" s="14"/>
      <c r="C141" s="14"/>
      <c r="D141" s="14"/>
      <c r="E141" s="14"/>
      <c r="F141" s="601"/>
    </row>
    <row r="142" spans="1:7" ht="18" customHeight="1" thickBot="1" x14ac:dyDescent="0.3">
      <c r="A142" s="26" t="s">
        <v>311</v>
      </c>
      <c r="B142" s="14"/>
      <c r="C142" s="14"/>
      <c r="D142" s="14"/>
      <c r="E142" s="14"/>
      <c r="F142" s="601"/>
    </row>
    <row r="143" spans="1:7" ht="36" customHeight="1" thickBot="1" x14ac:dyDescent="0.3">
      <c r="A143" s="26" t="s">
        <v>312</v>
      </c>
      <c r="B143" s="14"/>
      <c r="C143" s="14"/>
      <c r="D143" s="14"/>
      <c r="E143" s="14"/>
      <c r="F143" s="602"/>
    </row>
    <row r="144" spans="1:7" ht="27" customHeight="1" thickBot="1" x14ac:dyDescent="0.3">
      <c r="A144" s="26" t="s">
        <v>313</v>
      </c>
      <c r="B144" s="14"/>
      <c r="C144" s="14"/>
      <c r="D144" s="14"/>
      <c r="E144" s="14"/>
    </row>
    <row r="145" spans="1:5" ht="47.25" customHeight="1" thickBot="1" x14ac:dyDescent="0.3">
      <c r="A145" s="13" t="s">
        <v>43</v>
      </c>
      <c r="B145" s="15">
        <f t="shared" ref="B145:E145" si="20">B146+B147+B148+B149</f>
        <v>0</v>
      </c>
      <c r="C145" s="15">
        <f t="shared" si="20"/>
        <v>600</v>
      </c>
      <c r="D145" s="15">
        <f t="shared" si="20"/>
        <v>600</v>
      </c>
      <c r="E145" s="15">
        <f t="shared" si="20"/>
        <v>600</v>
      </c>
    </row>
    <row r="146" spans="1:5" ht="15.75" thickBot="1" x14ac:dyDescent="0.3">
      <c r="A146" s="26" t="s">
        <v>296</v>
      </c>
      <c r="B146" s="14">
        <v>0</v>
      </c>
      <c r="C146" s="14">
        <v>600</v>
      </c>
      <c r="D146" s="14">
        <v>600</v>
      </c>
      <c r="E146" s="14">
        <v>600</v>
      </c>
    </row>
    <row r="147" spans="1:5" ht="15.75" thickBot="1" x14ac:dyDescent="0.3">
      <c r="A147" s="26" t="s">
        <v>311</v>
      </c>
      <c r="B147" s="15"/>
      <c r="C147" s="14"/>
      <c r="D147" s="14"/>
      <c r="E147" s="14"/>
    </row>
    <row r="148" spans="1:5" ht="15.75" thickBot="1" x14ac:dyDescent="0.3">
      <c r="A148" s="26" t="s">
        <v>312</v>
      </c>
      <c r="B148" s="15"/>
      <c r="C148" s="14"/>
      <c r="D148" s="14"/>
      <c r="E148" s="14"/>
    </row>
    <row r="149" spans="1:5" ht="15.75" thickBot="1" x14ac:dyDescent="0.3">
      <c r="A149" s="26" t="s">
        <v>313</v>
      </c>
      <c r="B149" s="15"/>
      <c r="C149" s="14"/>
      <c r="D149" s="14"/>
      <c r="E149" s="14"/>
    </row>
    <row r="150" spans="1:5" ht="15.75" thickBot="1" x14ac:dyDescent="0.3">
      <c r="A150" s="102" t="s">
        <v>315</v>
      </c>
      <c r="B150" s="15">
        <f>B140+B145</f>
        <v>0</v>
      </c>
      <c r="C150" s="15">
        <f t="shared" ref="C150:E150" si="21">C140+C145</f>
        <v>600</v>
      </c>
      <c r="D150" s="15">
        <f t="shared" si="21"/>
        <v>600</v>
      </c>
      <c r="E150" s="15">
        <f t="shared" si="21"/>
        <v>600</v>
      </c>
    </row>
    <row r="151" spans="1:5" ht="15.75" thickBot="1" x14ac:dyDescent="0.3">
      <c r="A151" s="7" t="s">
        <v>56</v>
      </c>
      <c r="B151" s="2582" t="s">
        <v>723</v>
      </c>
      <c r="C151" s="2583"/>
      <c r="D151" s="2583"/>
      <c r="E151" s="2584"/>
    </row>
    <row r="152" spans="1:5" ht="23.25" thickBot="1" x14ac:dyDescent="0.3">
      <c r="A152" s="7" t="s">
        <v>35</v>
      </c>
      <c r="B152" s="120" t="s">
        <v>724</v>
      </c>
      <c r="C152" s="603" t="s">
        <v>971</v>
      </c>
      <c r="D152" s="106"/>
      <c r="E152" s="107"/>
    </row>
    <row r="153" spans="1:5" ht="31.5" customHeight="1" thickBot="1" x14ac:dyDescent="0.3">
      <c r="A153" s="5" t="s">
        <v>15</v>
      </c>
      <c r="B153" s="1411" t="s">
        <v>725</v>
      </c>
      <c r="C153" s="1412"/>
      <c r="D153" s="1412"/>
      <c r="E153" s="1413"/>
    </row>
    <row r="154" spans="1:5" ht="15.75" thickBot="1" x14ac:dyDescent="0.3">
      <c r="A154" s="5" t="s">
        <v>16</v>
      </c>
      <c r="B154" s="1406" t="s">
        <v>90</v>
      </c>
      <c r="C154" s="1407"/>
      <c r="D154" s="1407"/>
      <c r="E154" s="1408"/>
    </row>
    <row r="155" spans="1:5" x14ac:dyDescent="0.25">
      <c r="A155" s="1381"/>
      <c r="B155" s="8">
        <v>2019</v>
      </c>
      <c r="C155" s="8">
        <v>2020</v>
      </c>
      <c r="D155" s="8">
        <v>2021</v>
      </c>
      <c r="E155" s="8">
        <v>2022</v>
      </c>
    </row>
    <row r="156" spans="1:5" ht="15.75" thickBot="1" x14ac:dyDescent="0.3">
      <c r="A156" s="1382"/>
      <c r="B156" s="9" t="s">
        <v>8</v>
      </c>
      <c r="C156" s="9" t="s">
        <v>9</v>
      </c>
      <c r="D156" s="9" t="s">
        <v>9</v>
      </c>
      <c r="E156" s="430" t="s">
        <v>9</v>
      </c>
    </row>
    <row r="157" spans="1:5" ht="15.75" thickBot="1" x14ac:dyDescent="0.3">
      <c r="A157" s="5" t="s">
        <v>17</v>
      </c>
      <c r="B157" s="10">
        <v>1</v>
      </c>
      <c r="C157" s="10">
        <v>0</v>
      </c>
      <c r="D157" s="10">
        <v>0</v>
      </c>
      <c r="E157" s="10">
        <v>0</v>
      </c>
    </row>
    <row r="158" spans="1:5" ht="15.75" thickBot="1" x14ac:dyDescent="0.3">
      <c r="A158" s="5" t="s">
        <v>18</v>
      </c>
      <c r="B158" s="10">
        <v>2000</v>
      </c>
      <c r="C158" s="10">
        <v>0</v>
      </c>
      <c r="D158" s="10">
        <v>0</v>
      </c>
      <c r="E158" s="10">
        <v>0</v>
      </c>
    </row>
    <row r="159" spans="1:5" ht="15.75" thickBot="1" x14ac:dyDescent="0.3">
      <c r="A159" s="5" t="s">
        <v>19</v>
      </c>
      <c r="B159" s="10">
        <v>0</v>
      </c>
      <c r="C159" s="10" t="e">
        <f t="shared" ref="C159" si="22">C158/C157</f>
        <v>#DIV/0!</v>
      </c>
      <c r="D159" s="10">
        <v>0</v>
      </c>
      <c r="E159" s="10">
        <v>0</v>
      </c>
    </row>
    <row r="160" spans="1:5" ht="15.75" thickBot="1" x14ac:dyDescent="0.3">
      <c r="A160" s="5" t="s">
        <v>20</v>
      </c>
      <c r="B160" s="407" t="s">
        <v>21</v>
      </c>
      <c r="C160" s="11">
        <f>C157/B157-1</f>
        <v>-1</v>
      </c>
      <c r="D160" s="11" t="e">
        <f t="shared" ref="D160:E162" si="23">D157/C157-1</f>
        <v>#DIV/0!</v>
      </c>
      <c r="E160" s="11" t="e">
        <f t="shared" si="23"/>
        <v>#DIV/0!</v>
      </c>
    </row>
    <row r="161" spans="1:5" ht="15.75" thickBot="1" x14ac:dyDescent="0.3">
      <c r="A161" s="5" t="s">
        <v>22</v>
      </c>
      <c r="B161" s="407" t="s">
        <v>21</v>
      </c>
      <c r="C161" s="11">
        <f>C158/B158-1</f>
        <v>-1</v>
      </c>
      <c r="D161" s="11" t="e">
        <f t="shared" si="23"/>
        <v>#DIV/0!</v>
      </c>
      <c r="E161" s="11" t="e">
        <f t="shared" si="23"/>
        <v>#DIV/0!</v>
      </c>
    </row>
    <row r="162" spans="1:5" ht="15.75" thickBot="1" x14ac:dyDescent="0.3">
      <c r="A162" s="5" t="s">
        <v>23</v>
      </c>
      <c r="B162" s="407" t="s">
        <v>21</v>
      </c>
      <c r="C162" s="11" t="e">
        <f>C159/B159-1</f>
        <v>#DIV/0!</v>
      </c>
      <c r="D162" s="11" t="e">
        <f t="shared" si="23"/>
        <v>#DIV/0!</v>
      </c>
      <c r="E162" s="11" t="e">
        <f t="shared" si="23"/>
        <v>#DIV/0!</v>
      </c>
    </row>
    <row r="163" spans="1:5" ht="15.75" thickBot="1" x14ac:dyDescent="0.3">
      <c r="A163" s="1378" t="s">
        <v>317</v>
      </c>
      <c r="B163" s="1379"/>
      <c r="C163" s="1379"/>
      <c r="D163" s="1379"/>
      <c r="E163" s="1380"/>
    </row>
    <row r="164" spans="1:5" x14ac:dyDescent="0.25">
      <c r="A164" s="1381"/>
      <c r="B164" s="8">
        <v>2019</v>
      </c>
      <c r="C164" s="8">
        <v>2020</v>
      </c>
      <c r="D164" s="8">
        <v>2021</v>
      </c>
      <c r="E164" s="8">
        <v>2022</v>
      </c>
    </row>
    <row r="165" spans="1:5" ht="15.75" thickBot="1" x14ac:dyDescent="0.3">
      <c r="A165" s="1382"/>
      <c r="B165" s="9" t="s">
        <v>8</v>
      </c>
      <c r="C165" s="9" t="s">
        <v>9</v>
      </c>
      <c r="D165" s="9" t="s">
        <v>9</v>
      </c>
      <c r="E165" s="9" t="s">
        <v>9</v>
      </c>
    </row>
    <row r="166" spans="1:5" ht="15.75" thickBot="1" x14ac:dyDescent="0.3">
      <c r="A166" s="13" t="s">
        <v>42</v>
      </c>
      <c r="B166" s="14">
        <f>B167+B168+B169+B170</f>
        <v>0</v>
      </c>
      <c r="C166" s="14">
        <f t="shared" ref="C166:E166" si="24">C167+C168+C169+C170</f>
        <v>0</v>
      </c>
      <c r="D166" s="14">
        <f t="shared" si="24"/>
        <v>0</v>
      </c>
      <c r="E166" s="14">
        <f t="shared" si="24"/>
        <v>0</v>
      </c>
    </row>
    <row r="167" spans="1:5" ht="15.75" thickBot="1" x14ac:dyDescent="0.3">
      <c r="A167" s="26" t="s">
        <v>296</v>
      </c>
      <c r="B167" s="14"/>
      <c r="C167" s="14"/>
      <c r="D167" s="14"/>
      <c r="E167" s="14"/>
    </row>
    <row r="168" spans="1:5" ht="15.75" thickBot="1" x14ac:dyDescent="0.3">
      <c r="A168" s="26" t="s">
        <v>311</v>
      </c>
      <c r="B168" s="14"/>
      <c r="C168" s="14"/>
      <c r="D168" s="14"/>
      <c r="E168" s="14"/>
    </row>
    <row r="169" spans="1:5" ht="15.75" thickBot="1" x14ac:dyDescent="0.3">
      <c r="A169" s="26" t="s">
        <v>312</v>
      </c>
      <c r="B169" s="14"/>
      <c r="C169" s="14"/>
      <c r="D169" s="14"/>
      <c r="E169" s="14"/>
    </row>
    <row r="170" spans="1:5" ht="15.75" thickBot="1" x14ac:dyDescent="0.3">
      <c r="A170" s="26" t="s">
        <v>313</v>
      </c>
      <c r="B170" s="14"/>
      <c r="C170" s="14"/>
      <c r="D170" s="14"/>
      <c r="E170" s="14"/>
    </row>
    <row r="171" spans="1:5" ht="15.75" thickBot="1" x14ac:dyDescent="0.3">
      <c r="A171" s="13" t="s">
        <v>43</v>
      </c>
      <c r="B171" s="15">
        <f>B172+B173+B174+B175</f>
        <v>2000</v>
      </c>
      <c r="C171" s="15">
        <f t="shared" ref="C171:E171" si="25">C172+C173+C174+C175</f>
        <v>0</v>
      </c>
      <c r="D171" s="15">
        <f t="shared" si="25"/>
        <v>0</v>
      </c>
      <c r="E171" s="15">
        <f t="shared" si="25"/>
        <v>0</v>
      </c>
    </row>
    <row r="172" spans="1:5" ht="15.75" thickBot="1" x14ac:dyDescent="0.3">
      <c r="A172" s="26" t="s">
        <v>296</v>
      </c>
      <c r="B172" s="14">
        <v>2000</v>
      </c>
      <c r="C172" s="14">
        <v>0</v>
      </c>
      <c r="D172" s="14">
        <v>0</v>
      </c>
      <c r="E172" s="14">
        <v>0</v>
      </c>
    </row>
    <row r="173" spans="1:5" ht="15.75" thickBot="1" x14ac:dyDescent="0.3">
      <c r="A173" s="26" t="s">
        <v>311</v>
      </c>
      <c r="B173" s="15"/>
      <c r="C173" s="14"/>
      <c r="D173" s="14"/>
      <c r="E173" s="14"/>
    </row>
    <row r="174" spans="1:5" ht="15.75" thickBot="1" x14ac:dyDescent="0.3">
      <c r="A174" s="26" t="s">
        <v>312</v>
      </c>
      <c r="B174" s="15"/>
      <c r="C174" s="14"/>
      <c r="D174" s="14"/>
      <c r="E174" s="14"/>
    </row>
    <row r="175" spans="1:5" ht="15.75" thickBot="1" x14ac:dyDescent="0.3">
      <c r="A175" s="26" t="s">
        <v>313</v>
      </c>
      <c r="B175" s="15"/>
      <c r="C175" s="14"/>
      <c r="D175" s="14"/>
      <c r="E175" s="14"/>
    </row>
    <row r="176" spans="1:5" ht="15.75" thickBot="1" x14ac:dyDescent="0.3">
      <c r="A176" s="102" t="s">
        <v>315</v>
      </c>
      <c r="B176" s="15">
        <f>B166+B171</f>
        <v>2000</v>
      </c>
      <c r="C176" s="15">
        <f>C166+C171</f>
        <v>0</v>
      </c>
      <c r="D176" s="15">
        <f t="shared" ref="D176:E176" si="26">D166+D171</f>
        <v>0</v>
      </c>
      <c r="E176" s="15">
        <f t="shared" si="26"/>
        <v>0</v>
      </c>
    </row>
    <row r="177" spans="1:5" ht="15.75" thickBot="1" x14ac:dyDescent="0.3">
      <c r="A177" s="1378" t="s">
        <v>726</v>
      </c>
      <c r="B177" s="1379"/>
      <c r="C177" s="1379"/>
      <c r="D177" s="1379"/>
      <c r="E177" s="1380"/>
    </row>
    <row r="178" spans="1:5" x14ac:dyDescent="0.25">
      <c r="A178" s="1381"/>
      <c r="B178" s="8">
        <v>2019</v>
      </c>
      <c r="C178" s="8">
        <v>2020</v>
      </c>
      <c r="D178" s="8">
        <v>2021</v>
      </c>
      <c r="E178" s="8">
        <v>2022</v>
      </c>
    </row>
    <row r="179" spans="1:5" ht="15.75" thickBot="1" x14ac:dyDescent="0.3">
      <c r="A179" s="1382"/>
      <c r="B179" s="9" t="s">
        <v>8</v>
      </c>
      <c r="C179" s="9" t="s">
        <v>9</v>
      </c>
      <c r="D179" s="9" t="s">
        <v>9</v>
      </c>
      <c r="E179" s="9" t="s">
        <v>9</v>
      </c>
    </row>
    <row r="180" spans="1:5" ht="15.75" thickBot="1" x14ac:dyDescent="0.3">
      <c r="A180" s="13" t="s">
        <v>42</v>
      </c>
      <c r="B180" s="14">
        <f>B181+B182+B183+B184</f>
        <v>0</v>
      </c>
      <c r="C180" s="14">
        <f t="shared" ref="C180:E180" si="27">C181+C182+C183+C184</f>
        <v>0</v>
      </c>
      <c r="D180" s="14">
        <f t="shared" si="27"/>
        <v>0</v>
      </c>
      <c r="E180" s="14">
        <f t="shared" si="27"/>
        <v>0</v>
      </c>
    </row>
    <row r="181" spans="1:5" ht="15.75" thickBot="1" x14ac:dyDescent="0.3">
      <c r="A181" s="26" t="s">
        <v>296</v>
      </c>
      <c r="B181" s="14"/>
      <c r="C181" s="14"/>
      <c r="D181" s="14"/>
      <c r="E181" s="14"/>
    </row>
    <row r="182" spans="1:5" ht="15.75" thickBot="1" x14ac:dyDescent="0.3">
      <c r="A182" s="26" t="s">
        <v>311</v>
      </c>
      <c r="B182" s="14"/>
      <c r="C182" s="14"/>
      <c r="D182" s="14"/>
      <c r="E182" s="14"/>
    </row>
    <row r="183" spans="1:5" ht="15.75" thickBot="1" x14ac:dyDescent="0.3">
      <c r="A183" s="26" t="s">
        <v>312</v>
      </c>
      <c r="B183" s="14"/>
      <c r="C183" s="14"/>
      <c r="D183" s="14"/>
      <c r="E183" s="14"/>
    </row>
    <row r="184" spans="1:5" ht="15.75" thickBot="1" x14ac:dyDescent="0.3">
      <c r="A184" s="26" t="s">
        <v>313</v>
      </c>
      <c r="B184" s="14"/>
      <c r="C184" s="14"/>
      <c r="D184" s="14"/>
      <c r="E184" s="14"/>
    </row>
    <row r="185" spans="1:5" ht="15.75" thickBot="1" x14ac:dyDescent="0.3">
      <c r="A185" s="13" t="s">
        <v>43</v>
      </c>
      <c r="B185" s="15">
        <f>B186+B187+B188+B189</f>
        <v>2000</v>
      </c>
      <c r="C185" s="15">
        <f t="shared" ref="C185:E185" si="28">C186+C187+C188+C189</f>
        <v>1000</v>
      </c>
      <c r="D185" s="15">
        <f t="shared" si="28"/>
        <v>1000</v>
      </c>
      <c r="E185" s="15">
        <f t="shared" si="28"/>
        <v>1000</v>
      </c>
    </row>
    <row r="186" spans="1:5" ht="15.75" thickBot="1" x14ac:dyDescent="0.3">
      <c r="A186" s="26" t="s">
        <v>296</v>
      </c>
      <c r="B186" s="15">
        <f>B121+B146+B172</f>
        <v>2000</v>
      </c>
      <c r="C186" s="15">
        <f t="shared" ref="C186:E186" si="29">C121+C146+C172</f>
        <v>1000</v>
      </c>
      <c r="D186" s="15">
        <f t="shared" si="29"/>
        <v>1000</v>
      </c>
      <c r="E186" s="15">
        <f t="shared" si="29"/>
        <v>1000</v>
      </c>
    </row>
    <row r="187" spans="1:5" ht="15.75" thickBot="1" x14ac:dyDescent="0.3">
      <c r="A187" s="26" t="s">
        <v>311</v>
      </c>
      <c r="B187" s="15"/>
      <c r="C187" s="14"/>
      <c r="D187" s="14"/>
      <c r="E187" s="14"/>
    </row>
    <row r="188" spans="1:5" ht="15.75" thickBot="1" x14ac:dyDescent="0.3">
      <c r="A188" s="26" t="s">
        <v>312</v>
      </c>
      <c r="B188" s="15"/>
      <c r="C188" s="14"/>
      <c r="D188" s="14"/>
      <c r="E188" s="14"/>
    </row>
    <row r="189" spans="1:5" ht="15.75" thickBot="1" x14ac:dyDescent="0.3">
      <c r="A189" s="26" t="s">
        <v>313</v>
      </c>
      <c r="B189" s="15"/>
      <c r="C189" s="14"/>
      <c r="D189" s="14"/>
      <c r="E189" s="14"/>
    </row>
    <row r="190" spans="1:5" ht="24.75" thickBot="1" x14ac:dyDescent="0.3">
      <c r="A190" s="16" t="s">
        <v>727</v>
      </c>
      <c r="B190" s="15">
        <f>B180+B185</f>
        <v>2000</v>
      </c>
      <c r="C190" s="15">
        <f t="shared" ref="C190:E190" si="30">C180+C185</f>
        <v>1000</v>
      </c>
      <c r="D190" s="15">
        <f t="shared" si="30"/>
        <v>1000</v>
      </c>
      <c r="E190" s="15">
        <f t="shared" si="30"/>
        <v>1000</v>
      </c>
    </row>
    <row r="191" spans="1:5" ht="15.75" thickBot="1" x14ac:dyDescent="0.3">
      <c r="A191" s="20"/>
      <c r="B191" s="21"/>
      <c r="C191" s="21"/>
      <c r="D191" s="21"/>
      <c r="E191" s="21"/>
    </row>
    <row r="192" spans="1:5" ht="36.75" thickBot="1" x14ac:dyDescent="0.3">
      <c r="A192" s="6" t="s">
        <v>57</v>
      </c>
      <c r="B192" s="22">
        <f>B106+B66+B29+B132+B158</f>
        <v>36500</v>
      </c>
      <c r="C192" s="22">
        <f t="shared" ref="C192:E192" si="31">C106+C66+C29+C132+C158</f>
        <v>35500</v>
      </c>
      <c r="D192" s="22">
        <f t="shared" si="31"/>
        <v>35500</v>
      </c>
      <c r="E192" s="22">
        <f t="shared" si="31"/>
        <v>35500</v>
      </c>
    </row>
    <row r="193" spans="1:5" ht="24.75" thickBot="1" x14ac:dyDescent="0.3">
      <c r="A193" s="6" t="s">
        <v>58</v>
      </c>
      <c r="B193" s="22">
        <f>B95+B58+B150+B125+B176</f>
        <v>36500</v>
      </c>
      <c r="C193" s="22">
        <f>C95+C58+C150+C125+C176</f>
        <v>35500</v>
      </c>
      <c r="D193" s="22">
        <f t="shared" ref="D193:E193" si="32">D95+D58+D150+D125+D176</f>
        <v>35500</v>
      </c>
      <c r="E193" s="22">
        <f t="shared" si="32"/>
        <v>35500</v>
      </c>
    </row>
    <row r="194" spans="1:5" ht="15.75" thickBot="1" x14ac:dyDescent="0.3">
      <c r="A194" s="13" t="s">
        <v>24</v>
      </c>
      <c r="B194" s="36">
        <f>B195+B196</f>
        <v>19830</v>
      </c>
      <c r="C194" s="36">
        <f t="shared" ref="C194:E194" si="33">C195+C196</f>
        <v>19030</v>
      </c>
      <c r="D194" s="36">
        <f t="shared" si="33"/>
        <v>19030</v>
      </c>
      <c r="E194" s="36">
        <f t="shared" si="33"/>
        <v>19030</v>
      </c>
    </row>
    <row r="195" spans="1:5" ht="15.75" thickBot="1" x14ac:dyDescent="0.3">
      <c r="A195" s="26" t="s">
        <v>296</v>
      </c>
      <c r="B195" s="15">
        <f>B38+B75</f>
        <v>19830</v>
      </c>
      <c r="C195" s="15">
        <f t="shared" ref="C195:E196" si="34">C38+C75</f>
        <v>19030</v>
      </c>
      <c r="D195" s="15">
        <f t="shared" si="34"/>
        <v>19030</v>
      </c>
      <c r="E195" s="15">
        <f t="shared" si="34"/>
        <v>19030</v>
      </c>
    </row>
    <row r="196" spans="1:5" ht="15.75" thickBot="1" x14ac:dyDescent="0.3">
      <c r="A196" s="26" t="s">
        <v>319</v>
      </c>
      <c r="B196" s="15">
        <f>B39+B76</f>
        <v>0</v>
      </c>
      <c r="C196" s="15">
        <f t="shared" si="34"/>
        <v>0</v>
      </c>
      <c r="D196" s="15">
        <f t="shared" si="34"/>
        <v>0</v>
      </c>
      <c r="E196" s="15">
        <f t="shared" si="34"/>
        <v>0</v>
      </c>
    </row>
    <row r="197" spans="1:5" ht="24.75" thickBot="1" x14ac:dyDescent="0.3">
      <c r="A197" s="13" t="s">
        <v>25</v>
      </c>
      <c r="B197" s="36">
        <f>B198+B199</f>
        <v>2970</v>
      </c>
      <c r="C197" s="36">
        <f t="shared" ref="C197:E197" si="35">C198+C199</f>
        <v>2970</v>
      </c>
      <c r="D197" s="36">
        <f t="shared" si="35"/>
        <v>2970</v>
      </c>
      <c r="E197" s="36">
        <f t="shared" si="35"/>
        <v>2970</v>
      </c>
    </row>
    <row r="198" spans="1:5" ht="15.75" thickBot="1" x14ac:dyDescent="0.3">
      <c r="A198" s="26" t="s">
        <v>296</v>
      </c>
      <c r="B198" s="14">
        <f>B41+B78</f>
        <v>2970</v>
      </c>
      <c r="C198" s="14">
        <f t="shared" ref="C198:E199" si="36">C41+C78</f>
        <v>2970</v>
      </c>
      <c r="D198" s="14">
        <f t="shared" si="36"/>
        <v>2970</v>
      </c>
      <c r="E198" s="14">
        <f t="shared" si="36"/>
        <v>2970</v>
      </c>
    </row>
    <row r="199" spans="1:5" ht="15.75" thickBot="1" x14ac:dyDescent="0.3">
      <c r="A199" s="26" t="s">
        <v>319</v>
      </c>
      <c r="B199" s="15">
        <f>B42+B79</f>
        <v>0</v>
      </c>
      <c r="C199" s="15">
        <f t="shared" si="36"/>
        <v>0</v>
      </c>
      <c r="D199" s="15">
        <f t="shared" si="36"/>
        <v>0</v>
      </c>
      <c r="E199" s="15">
        <f t="shared" si="36"/>
        <v>0</v>
      </c>
    </row>
    <row r="200" spans="1:5" ht="15.75" thickBot="1" x14ac:dyDescent="0.3">
      <c r="A200" s="13" t="s">
        <v>26</v>
      </c>
      <c r="B200" s="36">
        <f>B201+B202</f>
        <v>11700</v>
      </c>
      <c r="C200" s="36">
        <f t="shared" ref="C200:E200" si="37">C201+C202</f>
        <v>12500</v>
      </c>
      <c r="D200" s="36">
        <f t="shared" si="37"/>
        <v>12500</v>
      </c>
      <c r="E200" s="36">
        <f t="shared" si="37"/>
        <v>12500</v>
      </c>
    </row>
    <row r="201" spans="1:5" ht="15.75" thickBot="1" x14ac:dyDescent="0.3">
      <c r="A201" s="26" t="s">
        <v>296</v>
      </c>
      <c r="B201" s="15">
        <f>B44+B81</f>
        <v>11700</v>
      </c>
      <c r="C201" s="15">
        <f t="shared" ref="C201:E202" si="38">C44+C81</f>
        <v>12500</v>
      </c>
      <c r="D201" s="15">
        <f t="shared" si="38"/>
        <v>12500</v>
      </c>
      <c r="E201" s="15">
        <f t="shared" si="38"/>
        <v>12500</v>
      </c>
    </row>
    <row r="202" spans="1:5" ht="15.75" thickBot="1" x14ac:dyDescent="0.3">
      <c r="A202" s="26" t="s">
        <v>319</v>
      </c>
      <c r="B202" s="15">
        <f>B45+B82</f>
        <v>0</v>
      </c>
      <c r="C202" s="15">
        <f t="shared" si="38"/>
        <v>0</v>
      </c>
      <c r="D202" s="15">
        <f t="shared" si="38"/>
        <v>0</v>
      </c>
      <c r="E202" s="15">
        <f t="shared" si="38"/>
        <v>0</v>
      </c>
    </row>
    <row r="203" spans="1:5" ht="15.75" thickBot="1" x14ac:dyDescent="0.3">
      <c r="A203" s="13" t="s">
        <v>27</v>
      </c>
      <c r="B203" s="36">
        <f>B204+B205</f>
        <v>0</v>
      </c>
      <c r="C203" s="36">
        <f t="shared" ref="C203:E203" si="39">C204+C205</f>
        <v>0</v>
      </c>
      <c r="D203" s="36">
        <f t="shared" si="39"/>
        <v>0</v>
      </c>
      <c r="E203" s="36">
        <f t="shared" si="39"/>
        <v>0</v>
      </c>
    </row>
    <row r="204" spans="1:5" ht="15.75" thickBot="1" x14ac:dyDescent="0.3">
      <c r="A204" s="26" t="s">
        <v>296</v>
      </c>
      <c r="B204" s="14">
        <f>B47+B84</f>
        <v>0</v>
      </c>
      <c r="C204" s="14">
        <f t="shared" ref="C204:E205" si="40">C47+C84</f>
        <v>0</v>
      </c>
      <c r="D204" s="14">
        <f t="shared" si="40"/>
        <v>0</v>
      </c>
      <c r="E204" s="14">
        <f t="shared" si="40"/>
        <v>0</v>
      </c>
    </row>
    <row r="205" spans="1:5" ht="15.75" thickBot="1" x14ac:dyDescent="0.3">
      <c r="A205" s="26" t="s">
        <v>319</v>
      </c>
      <c r="B205" s="15">
        <f>B48+B85</f>
        <v>0</v>
      </c>
      <c r="C205" s="15">
        <f t="shared" si="40"/>
        <v>0</v>
      </c>
      <c r="D205" s="15">
        <f t="shared" si="40"/>
        <v>0</v>
      </c>
      <c r="E205" s="15">
        <f t="shared" si="40"/>
        <v>0</v>
      </c>
    </row>
    <row r="206" spans="1:5" ht="15.75" thickBot="1" x14ac:dyDescent="0.3">
      <c r="A206" s="13" t="s">
        <v>28</v>
      </c>
      <c r="B206" s="36">
        <f>B207+B208</f>
        <v>0</v>
      </c>
      <c r="C206" s="36">
        <f t="shared" ref="C206:E206" si="41">C207+C208</f>
        <v>0</v>
      </c>
      <c r="D206" s="36">
        <f t="shared" si="41"/>
        <v>0</v>
      </c>
      <c r="E206" s="36">
        <f t="shared" si="41"/>
        <v>0</v>
      </c>
    </row>
    <row r="207" spans="1:5" ht="15.75" thickBot="1" x14ac:dyDescent="0.3">
      <c r="A207" s="26" t="s">
        <v>296</v>
      </c>
      <c r="B207" s="14">
        <f>B50+B87</f>
        <v>0</v>
      </c>
      <c r="C207" s="14">
        <f t="shared" ref="C207:E208" si="42">C50+C87</f>
        <v>0</v>
      </c>
      <c r="D207" s="14">
        <f t="shared" si="42"/>
        <v>0</v>
      </c>
      <c r="E207" s="14">
        <f t="shared" si="42"/>
        <v>0</v>
      </c>
    </row>
    <row r="208" spans="1:5" ht="15.75" thickBot="1" x14ac:dyDescent="0.3">
      <c r="A208" s="26" t="s">
        <v>319</v>
      </c>
      <c r="B208" s="15">
        <f>B51+B88</f>
        <v>0</v>
      </c>
      <c r="C208" s="15">
        <f t="shared" si="42"/>
        <v>0</v>
      </c>
      <c r="D208" s="15">
        <f t="shared" si="42"/>
        <v>0</v>
      </c>
      <c r="E208" s="15">
        <f t="shared" si="42"/>
        <v>0</v>
      </c>
    </row>
    <row r="209" spans="1:5" ht="15.75" thickBot="1" x14ac:dyDescent="0.3">
      <c r="A209" s="13" t="s">
        <v>29</v>
      </c>
      <c r="B209" s="36">
        <f>B210+B211</f>
        <v>0</v>
      </c>
      <c r="C209" s="36">
        <f t="shared" ref="C209:E209" si="43">C210+C211</f>
        <v>0</v>
      </c>
      <c r="D209" s="36">
        <f t="shared" si="43"/>
        <v>0</v>
      </c>
      <c r="E209" s="36">
        <f t="shared" si="43"/>
        <v>0</v>
      </c>
    </row>
    <row r="210" spans="1:5" ht="15.75" thickBot="1" x14ac:dyDescent="0.3">
      <c r="A210" s="26" t="s">
        <v>296</v>
      </c>
      <c r="B210" s="14">
        <f>B53+B90</f>
        <v>0</v>
      </c>
      <c r="C210" s="14">
        <f t="shared" ref="C210:E211" si="44">C53+C90</f>
        <v>0</v>
      </c>
      <c r="D210" s="14">
        <f t="shared" si="44"/>
        <v>0</v>
      </c>
      <c r="E210" s="14">
        <f t="shared" si="44"/>
        <v>0</v>
      </c>
    </row>
    <row r="211" spans="1:5" ht="15.75" thickBot="1" x14ac:dyDescent="0.3">
      <c r="A211" s="26" t="s">
        <v>319</v>
      </c>
      <c r="B211" s="15">
        <f>B54+B91</f>
        <v>0</v>
      </c>
      <c r="C211" s="15">
        <f t="shared" si="44"/>
        <v>0</v>
      </c>
      <c r="D211" s="15">
        <f t="shared" si="44"/>
        <v>0</v>
      </c>
      <c r="E211" s="15">
        <f t="shared" si="44"/>
        <v>0</v>
      </c>
    </row>
    <row r="212" spans="1:5" ht="24.75" thickBot="1" x14ac:dyDescent="0.3">
      <c r="A212" s="13" t="s">
        <v>30</v>
      </c>
      <c r="B212" s="36">
        <f>B92+B55</f>
        <v>0</v>
      </c>
      <c r="C212" s="36">
        <f t="shared" ref="C212:E212" si="45">C92+C55</f>
        <v>0</v>
      </c>
      <c r="D212" s="36">
        <f t="shared" si="45"/>
        <v>0</v>
      </c>
      <c r="E212" s="36">
        <f t="shared" si="45"/>
        <v>0</v>
      </c>
    </row>
    <row r="213" spans="1:5" ht="15.75" thickBot="1" x14ac:dyDescent="0.3">
      <c r="A213" s="26" t="s">
        <v>296</v>
      </c>
      <c r="B213" s="14">
        <f>B56+B93</f>
        <v>0</v>
      </c>
      <c r="C213" s="14">
        <f t="shared" ref="C213:E214" si="46">C56+C93</f>
        <v>0</v>
      </c>
      <c r="D213" s="14">
        <f t="shared" si="46"/>
        <v>0</v>
      </c>
      <c r="E213" s="14">
        <f t="shared" si="46"/>
        <v>0</v>
      </c>
    </row>
    <row r="214" spans="1:5" ht="15.75" thickBot="1" x14ac:dyDescent="0.3">
      <c r="A214" s="26" t="s">
        <v>319</v>
      </c>
      <c r="B214" s="15">
        <f>B57+B94</f>
        <v>0</v>
      </c>
      <c r="C214" s="15">
        <f t="shared" si="46"/>
        <v>0</v>
      </c>
      <c r="D214" s="15">
        <f t="shared" si="46"/>
        <v>0</v>
      </c>
      <c r="E214" s="15">
        <f t="shared" si="46"/>
        <v>0</v>
      </c>
    </row>
    <row r="215" spans="1:5" ht="15.75" thickBot="1" x14ac:dyDescent="0.3">
      <c r="A215" s="13" t="s">
        <v>59</v>
      </c>
      <c r="B215" s="36">
        <f>B216+B217+B218+B219</f>
        <v>0</v>
      </c>
      <c r="C215" s="36">
        <f t="shared" ref="C215:E215" si="47">C216+C217+C218+C219</f>
        <v>0</v>
      </c>
      <c r="D215" s="36">
        <f t="shared" si="47"/>
        <v>0</v>
      </c>
      <c r="E215" s="36">
        <f t="shared" si="47"/>
        <v>0</v>
      </c>
    </row>
    <row r="216" spans="1:5" ht="15.75" thickBot="1" x14ac:dyDescent="0.3">
      <c r="A216" s="26" t="s">
        <v>296</v>
      </c>
      <c r="B216" s="14">
        <f>B116+B141+B181</f>
        <v>0</v>
      </c>
      <c r="C216" s="14">
        <f t="shared" ref="C216:E219" si="48">C116+C141+C181</f>
        <v>0</v>
      </c>
      <c r="D216" s="14">
        <f t="shared" si="48"/>
        <v>0</v>
      </c>
      <c r="E216" s="14">
        <f t="shared" si="48"/>
        <v>0</v>
      </c>
    </row>
    <row r="217" spans="1:5" ht="15.75" thickBot="1" x14ac:dyDescent="0.3">
      <c r="A217" s="26" t="s">
        <v>320</v>
      </c>
      <c r="B217" s="14">
        <f>B117+B142+B182</f>
        <v>0</v>
      </c>
      <c r="C217" s="14">
        <f t="shared" si="48"/>
        <v>0</v>
      </c>
      <c r="D217" s="14">
        <f t="shared" si="48"/>
        <v>0</v>
      </c>
      <c r="E217" s="14">
        <f t="shared" si="48"/>
        <v>0</v>
      </c>
    </row>
    <row r="218" spans="1:5" ht="15.75" thickBot="1" x14ac:dyDescent="0.3">
      <c r="A218" s="26" t="s">
        <v>312</v>
      </c>
      <c r="B218" s="14">
        <f>B118+B143+B183</f>
        <v>0</v>
      </c>
      <c r="C218" s="14">
        <f t="shared" si="48"/>
        <v>0</v>
      </c>
      <c r="D218" s="14">
        <f t="shared" si="48"/>
        <v>0</v>
      </c>
      <c r="E218" s="14">
        <f t="shared" si="48"/>
        <v>0</v>
      </c>
    </row>
    <row r="219" spans="1:5" ht="15.75" thickBot="1" x14ac:dyDescent="0.3">
      <c r="A219" s="26" t="s">
        <v>313</v>
      </c>
      <c r="B219" s="14">
        <f>B119+B144+B184</f>
        <v>0</v>
      </c>
      <c r="C219" s="14">
        <f t="shared" si="48"/>
        <v>0</v>
      </c>
      <c r="D219" s="14">
        <f t="shared" si="48"/>
        <v>0</v>
      </c>
      <c r="E219" s="14">
        <f t="shared" si="48"/>
        <v>0</v>
      </c>
    </row>
    <row r="220" spans="1:5" ht="15.75" thickBot="1" x14ac:dyDescent="0.3">
      <c r="A220" s="13" t="s">
        <v>60</v>
      </c>
      <c r="B220" s="36">
        <f>B221+B222+B223+B224</f>
        <v>2000</v>
      </c>
      <c r="C220" s="36">
        <f t="shared" ref="C220:E220" si="49">C221+C222+C223+C224</f>
        <v>1000</v>
      </c>
      <c r="D220" s="36">
        <f t="shared" si="49"/>
        <v>1000</v>
      </c>
      <c r="E220" s="36">
        <f t="shared" si="49"/>
        <v>1000</v>
      </c>
    </row>
    <row r="221" spans="1:5" ht="15.75" thickBot="1" x14ac:dyDescent="0.3">
      <c r="A221" s="26" t="s">
        <v>296</v>
      </c>
      <c r="B221" s="14">
        <f>B121+B146+B172</f>
        <v>2000</v>
      </c>
      <c r="C221" s="14">
        <f t="shared" ref="C221:E221" si="50">C121+C146+C172</f>
        <v>1000</v>
      </c>
      <c r="D221" s="14">
        <f t="shared" si="50"/>
        <v>1000</v>
      </c>
      <c r="E221" s="14">
        <f t="shared" si="50"/>
        <v>1000</v>
      </c>
    </row>
    <row r="222" spans="1:5" ht="15.75" thickBot="1" x14ac:dyDescent="0.3">
      <c r="A222" s="26" t="s">
        <v>320</v>
      </c>
      <c r="B222" s="14">
        <f>B122+B147+B187</f>
        <v>0</v>
      </c>
      <c r="C222" s="14">
        <f t="shared" ref="C222:E224" si="51">C122+C147+C187</f>
        <v>0</v>
      </c>
      <c r="D222" s="14">
        <f t="shared" si="51"/>
        <v>0</v>
      </c>
      <c r="E222" s="14">
        <f t="shared" si="51"/>
        <v>0</v>
      </c>
    </row>
    <row r="223" spans="1:5" ht="15.75" thickBot="1" x14ac:dyDescent="0.3">
      <c r="A223" s="26" t="s">
        <v>312</v>
      </c>
      <c r="B223" s="14">
        <f>B123+B148+B188</f>
        <v>0</v>
      </c>
      <c r="C223" s="14">
        <f t="shared" si="51"/>
        <v>0</v>
      </c>
      <c r="D223" s="14">
        <f t="shared" si="51"/>
        <v>0</v>
      </c>
      <c r="E223" s="14">
        <f t="shared" si="51"/>
        <v>0</v>
      </c>
    </row>
    <row r="224" spans="1:5" ht="15.75" thickBot="1" x14ac:dyDescent="0.3">
      <c r="A224" s="26" t="s">
        <v>313</v>
      </c>
      <c r="B224" s="14">
        <f>B124+B149+B189</f>
        <v>0</v>
      </c>
      <c r="C224" s="14">
        <f t="shared" si="51"/>
        <v>0</v>
      </c>
      <c r="D224" s="14">
        <f t="shared" si="51"/>
        <v>0</v>
      </c>
      <c r="E224" s="14">
        <f t="shared" si="51"/>
        <v>0</v>
      </c>
    </row>
    <row r="225" spans="1:5" ht="15.75" thickBot="1" x14ac:dyDescent="0.3">
      <c r="A225" s="17" t="s">
        <v>32</v>
      </c>
      <c r="B225" s="18">
        <f>IF(B193-B192=0,0,"Error")</f>
        <v>0</v>
      </c>
      <c r="C225" s="18">
        <f>IF(C193-C192=0,0,"Error")</f>
        <v>0</v>
      </c>
      <c r="D225" s="18">
        <f>IF(D193-D192=0,0,"Error")</f>
        <v>0</v>
      </c>
      <c r="E225" s="18">
        <f>IF(E193-E192=0,0,"Error")</f>
        <v>0</v>
      </c>
    </row>
    <row r="226" spans="1:5" ht="24.75" thickBot="1" x14ac:dyDescent="0.3">
      <c r="A226" s="600" t="s">
        <v>966</v>
      </c>
      <c r="B226" s="14">
        <v>19</v>
      </c>
      <c r="C226" s="14">
        <v>19</v>
      </c>
      <c r="D226" s="14">
        <v>19</v>
      </c>
      <c r="E226" s="14">
        <v>19</v>
      </c>
    </row>
    <row r="227" spans="1:5" ht="36.75" thickBot="1" x14ac:dyDescent="0.3">
      <c r="A227" s="600" t="s">
        <v>967</v>
      </c>
      <c r="B227" s="14">
        <v>0</v>
      </c>
      <c r="C227" s="14">
        <v>0</v>
      </c>
      <c r="D227" s="14">
        <v>0</v>
      </c>
      <c r="E227" s="14">
        <v>0</v>
      </c>
    </row>
  </sheetData>
  <mergeCells count="47">
    <mergeCell ref="A1:E1"/>
    <mergeCell ref="A163:E163"/>
    <mergeCell ref="A164:A165"/>
    <mergeCell ref="A177:E177"/>
    <mergeCell ref="A178:A179"/>
    <mergeCell ref="A137:E137"/>
    <mergeCell ref="A138:A139"/>
    <mergeCell ref="B151:E151"/>
    <mergeCell ref="B153:E153"/>
    <mergeCell ref="B154:E154"/>
    <mergeCell ref="A155:A156"/>
    <mergeCell ref="A129:A130"/>
    <mergeCell ref="A72:A73"/>
    <mergeCell ref="A97:E97"/>
    <mergeCell ref="A98:E98"/>
    <mergeCell ref="B99:E99"/>
    <mergeCell ref="B101:E101"/>
    <mergeCell ref="B102:E102"/>
    <mergeCell ref="A103:A104"/>
    <mergeCell ref="A112:E112"/>
    <mergeCell ref="A113:A114"/>
    <mergeCell ref="B127:E127"/>
    <mergeCell ref="B128:E128"/>
    <mergeCell ref="A71:E71"/>
    <mergeCell ref="A22:E22"/>
    <mergeCell ref="B23:E23"/>
    <mergeCell ref="B24:E24"/>
    <mergeCell ref="B25:E25"/>
    <mergeCell ref="A26:A27"/>
    <mergeCell ref="A34:E34"/>
    <mergeCell ref="A35:A36"/>
    <mergeCell ref="B60:E60"/>
    <mergeCell ref="B61:E61"/>
    <mergeCell ref="B62:E62"/>
    <mergeCell ref="A63:A64"/>
    <mergeCell ref="A21:E21"/>
    <mergeCell ref="A2:E2"/>
    <mergeCell ref="A3:E3"/>
    <mergeCell ref="B5:E5"/>
    <mergeCell ref="B6:E6"/>
    <mergeCell ref="B7:E7"/>
    <mergeCell ref="A8:E8"/>
    <mergeCell ref="A9:E11"/>
    <mergeCell ref="B12:E12"/>
    <mergeCell ref="A13:A14"/>
    <mergeCell ref="B18:E18"/>
    <mergeCell ref="A19:E19"/>
  </mergeCells>
  <printOptions horizontalCentered="1" verticalCentered="1"/>
  <pageMargins left="0.25" right="0.25" top="0.22" bottom="0.22" header="0.21" footer="0.21"/>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16"/>
  <sheetViews>
    <sheetView tabSelected="1" view="pageBreakPreview" zoomScale="60" zoomScaleNormal="150" workbookViewId="0">
      <selection activeCell="L8" sqref="L8"/>
    </sheetView>
  </sheetViews>
  <sheetFormatPr defaultRowHeight="15" x14ac:dyDescent="0.25"/>
  <cols>
    <col min="1" max="1" width="21.42578125" customWidth="1"/>
    <col min="2" max="5" width="12.7109375" customWidth="1"/>
  </cols>
  <sheetData>
    <row r="1" spans="1:5" ht="15.75" x14ac:dyDescent="0.25">
      <c r="A1" s="2604" t="s">
        <v>1688</v>
      </c>
      <c r="B1" s="2604"/>
      <c r="C1" s="2604"/>
      <c r="D1" s="2604"/>
      <c r="E1" s="2604"/>
    </row>
    <row r="2" spans="1:5" ht="18" customHeight="1" x14ac:dyDescent="0.25">
      <c r="A2" s="2603" t="s">
        <v>943</v>
      </c>
      <c r="B2" s="2603"/>
      <c r="C2" s="2603"/>
      <c r="D2" s="2603"/>
      <c r="E2" s="2603"/>
    </row>
    <row r="3" spans="1:5" ht="15.75" thickBot="1" x14ac:dyDescent="0.3">
      <c r="A3" s="2585" t="s">
        <v>944</v>
      </c>
      <c r="B3" s="2585"/>
      <c r="C3" s="2585"/>
      <c r="D3" s="2585"/>
      <c r="E3" s="2585"/>
    </row>
    <row r="4" spans="1:5" ht="26.25" thickBot="1" x14ac:dyDescent="0.3">
      <c r="A4" s="2" t="s">
        <v>0</v>
      </c>
      <c r="B4" s="1301" t="s">
        <v>136</v>
      </c>
      <c r="C4" s="1301"/>
      <c r="D4" s="1301"/>
      <c r="E4" s="1301"/>
    </row>
    <row r="5" spans="1:5" ht="15.75" thickBot="1" x14ac:dyDescent="0.3">
      <c r="A5" s="2" t="s">
        <v>1</v>
      </c>
      <c r="B5" s="1302" t="s">
        <v>2</v>
      </c>
      <c r="C5" s="1303"/>
      <c r="D5" s="1303"/>
      <c r="E5" s="1304"/>
    </row>
    <row r="6" spans="1:5" ht="26.25" thickBot="1" x14ac:dyDescent="0.3">
      <c r="A6" s="2" t="s">
        <v>3</v>
      </c>
      <c r="B6" s="1305" t="s">
        <v>861</v>
      </c>
      <c r="C6" s="1306"/>
      <c r="D6" s="1306"/>
      <c r="E6" s="1307"/>
    </row>
    <row r="7" spans="1:5" ht="15.75" thickBot="1" x14ac:dyDescent="0.3">
      <c r="A7" s="1308" t="s">
        <v>5</v>
      </c>
      <c r="B7" s="1309"/>
      <c r="C7" s="1309"/>
      <c r="D7" s="1309"/>
      <c r="E7" s="1310"/>
    </row>
    <row r="8" spans="1:5" ht="15.75" customHeight="1" x14ac:dyDescent="0.25">
      <c r="A8" s="2586" t="s">
        <v>945</v>
      </c>
      <c r="B8" s="2587"/>
      <c r="C8" s="2587"/>
      <c r="D8" s="2587"/>
      <c r="E8" s="2588"/>
    </row>
    <row r="9" spans="1:5" ht="13.5" customHeight="1" thickBot="1" x14ac:dyDescent="0.3">
      <c r="A9" s="2589"/>
      <c r="B9" s="2590"/>
      <c r="C9" s="2590"/>
      <c r="D9" s="2590"/>
      <c r="E9" s="2591"/>
    </row>
    <row r="10" spans="1:5" ht="15.75" hidden="1" customHeight="1" thickBot="1" x14ac:dyDescent="0.3">
      <c r="A10" s="2592"/>
      <c r="B10" s="2593"/>
      <c r="C10" s="2593"/>
      <c r="D10" s="2593"/>
      <c r="E10" s="2594"/>
    </row>
    <row r="11" spans="1:5" ht="50.25" customHeight="1" thickBot="1" x14ac:dyDescent="0.3">
      <c r="A11" s="3" t="s">
        <v>6</v>
      </c>
      <c r="B11" s="2595" t="s">
        <v>946</v>
      </c>
      <c r="C11" s="2596"/>
      <c r="D11" s="2596"/>
      <c r="E11" s="2597"/>
    </row>
    <row r="12" spans="1:5" ht="23.25" customHeight="1" x14ac:dyDescent="0.25">
      <c r="A12" s="1381" t="s">
        <v>61</v>
      </c>
      <c r="B12" s="433">
        <v>2019</v>
      </c>
      <c r="C12" s="433">
        <v>2020</v>
      </c>
      <c r="D12" s="433">
        <v>2021</v>
      </c>
      <c r="E12" s="433">
        <v>2022</v>
      </c>
    </row>
    <row r="13" spans="1:5" ht="15.75" thickBot="1" x14ac:dyDescent="0.3">
      <c r="A13" s="1382"/>
      <c r="B13" s="423" t="s">
        <v>8</v>
      </c>
      <c r="C13" s="423" t="s">
        <v>9</v>
      </c>
      <c r="D13" s="423" t="s">
        <v>9</v>
      </c>
      <c r="E13" s="423" t="s">
        <v>9</v>
      </c>
    </row>
    <row r="14" spans="1:5" ht="15.75" thickBot="1" x14ac:dyDescent="0.3">
      <c r="A14" s="5" t="s">
        <v>947</v>
      </c>
      <c r="B14" s="31">
        <f>612+184+67</f>
        <v>863</v>
      </c>
      <c r="C14" s="31">
        <f t="shared" ref="C14:E15" si="0">B14*1.1</f>
        <v>949.30000000000007</v>
      </c>
      <c r="D14" s="31">
        <f t="shared" si="0"/>
        <v>1044.2300000000002</v>
      </c>
      <c r="E14" s="31">
        <f t="shared" si="0"/>
        <v>1148.6530000000005</v>
      </c>
    </row>
    <row r="15" spans="1:5" ht="23.25" thickBot="1" x14ac:dyDescent="0.3">
      <c r="A15" s="5" t="s">
        <v>948</v>
      </c>
      <c r="B15" s="81">
        <v>31</v>
      </c>
      <c r="C15" s="81">
        <f t="shared" si="0"/>
        <v>34.1</v>
      </c>
      <c r="D15" s="81">
        <f t="shared" si="0"/>
        <v>37.510000000000005</v>
      </c>
      <c r="E15" s="81">
        <f t="shared" si="0"/>
        <v>41.26100000000001</v>
      </c>
    </row>
    <row r="16" spans="1:5" ht="39.75" customHeight="1" thickBot="1" x14ac:dyDescent="0.3">
      <c r="A16" s="6" t="s">
        <v>10</v>
      </c>
      <c r="B16" s="1509" t="s">
        <v>268</v>
      </c>
      <c r="C16" s="1510"/>
      <c r="D16" s="1510"/>
      <c r="E16" s="1511"/>
    </row>
    <row r="17" spans="1:5" ht="23.25" customHeight="1" thickBot="1" x14ac:dyDescent="0.3">
      <c r="A17" s="1411" t="s">
        <v>949</v>
      </c>
      <c r="B17" s="1412"/>
      <c r="C17" s="1412"/>
      <c r="D17" s="1412"/>
      <c r="E17" s="1413"/>
    </row>
    <row r="18" spans="1:5" ht="24" customHeight="1" thickBot="1" x14ac:dyDescent="0.3">
      <c r="A18" s="421" t="s">
        <v>950</v>
      </c>
      <c r="B18" s="31">
        <f>(42149+155*3+463*3)*1.1</f>
        <v>48403.3</v>
      </c>
      <c r="C18" s="31">
        <f>B18*1.1</f>
        <v>53243.630000000005</v>
      </c>
      <c r="D18" s="31">
        <f>C18*1.1</f>
        <v>58567.993000000009</v>
      </c>
      <c r="E18" s="31">
        <f>D18*1.1</f>
        <v>64424.792300000016</v>
      </c>
    </row>
    <row r="19" spans="1:5" ht="15.75" thickBot="1" x14ac:dyDescent="0.3">
      <c r="A19" s="421" t="s">
        <v>951</v>
      </c>
      <c r="B19" s="81">
        <v>12</v>
      </c>
      <c r="C19" s="81">
        <v>10</v>
      </c>
      <c r="D19" s="81">
        <v>7</v>
      </c>
      <c r="E19" s="81">
        <v>4</v>
      </c>
    </row>
    <row r="20" spans="1:5" ht="15.75" thickBot="1" x14ac:dyDescent="0.3">
      <c r="A20" s="1414" t="s">
        <v>12</v>
      </c>
      <c r="B20" s="1415"/>
      <c r="C20" s="1415"/>
      <c r="D20" s="1415"/>
      <c r="E20" s="1416"/>
    </row>
    <row r="21" spans="1:5" ht="15.75" thickBot="1" x14ac:dyDescent="0.3">
      <c r="A21" s="1322" t="s">
        <v>952</v>
      </c>
      <c r="B21" s="1323"/>
      <c r="C21" s="1323"/>
      <c r="D21" s="1323"/>
      <c r="E21" s="1324"/>
    </row>
    <row r="22" spans="1:5" ht="15.75" thickBot="1" x14ac:dyDescent="0.3">
      <c r="A22" s="347" t="s">
        <v>953</v>
      </c>
      <c r="B22" s="1439" t="s">
        <v>177</v>
      </c>
      <c r="C22" s="1440"/>
      <c r="D22" s="1440"/>
      <c r="E22" s="1441"/>
    </row>
    <row r="23" spans="1:5" ht="22.5" customHeight="1" thickBot="1" x14ac:dyDescent="0.3">
      <c r="A23" s="5" t="s">
        <v>15</v>
      </c>
      <c r="B23" s="2598" t="s">
        <v>954</v>
      </c>
      <c r="C23" s="2599"/>
      <c r="D23" s="2599"/>
      <c r="E23" s="2600"/>
    </row>
    <row r="24" spans="1:5" ht="15.75" thickBot="1" x14ac:dyDescent="0.3">
      <c r="A24" s="5" t="s">
        <v>16</v>
      </c>
      <c r="B24" s="1406" t="s">
        <v>955</v>
      </c>
      <c r="C24" s="1407"/>
      <c r="D24" s="1407"/>
      <c r="E24" s="2601"/>
    </row>
    <row r="25" spans="1:5" ht="12.75" customHeight="1" x14ac:dyDescent="0.25">
      <c r="A25" s="1381"/>
      <c r="B25" s="8">
        <v>2019</v>
      </c>
      <c r="C25" s="8">
        <v>2020</v>
      </c>
      <c r="D25" s="8">
        <v>2021</v>
      </c>
      <c r="E25" s="8">
        <v>2022</v>
      </c>
    </row>
    <row r="26" spans="1:5" ht="9" customHeight="1" thickBot="1" x14ac:dyDescent="0.3">
      <c r="A26" s="1382"/>
      <c r="B26" s="9" t="s">
        <v>8</v>
      </c>
      <c r="C26" s="9" t="s">
        <v>9</v>
      </c>
      <c r="D26" s="9" t="s">
        <v>9</v>
      </c>
      <c r="E26" s="9" t="s">
        <v>9</v>
      </c>
    </row>
    <row r="27" spans="1:5" ht="15.75" thickBot="1" x14ac:dyDescent="0.3">
      <c r="A27" s="5" t="s">
        <v>17</v>
      </c>
      <c r="B27" s="10">
        <f>305+155+67</f>
        <v>527</v>
      </c>
      <c r="C27" s="10">
        <f>B27*1.1</f>
        <v>579.70000000000005</v>
      </c>
      <c r="D27" s="10">
        <f>C27*1.1</f>
        <v>637.67000000000007</v>
      </c>
      <c r="E27" s="10">
        <f>D27*1.1</f>
        <v>701.43700000000013</v>
      </c>
    </row>
    <row r="28" spans="1:5" ht="15.75" thickBot="1" x14ac:dyDescent="0.3">
      <c r="A28" s="5" t="s">
        <v>18</v>
      </c>
      <c r="B28" s="10">
        <v>56000</v>
      </c>
      <c r="C28" s="10">
        <v>57000</v>
      </c>
      <c r="D28" s="10">
        <v>58000</v>
      </c>
      <c r="E28" s="10">
        <v>58500</v>
      </c>
    </row>
    <row r="29" spans="1:5" s="49" customFormat="1" ht="15.75" thickBot="1" x14ac:dyDescent="0.3">
      <c r="A29" s="5" t="s">
        <v>19</v>
      </c>
      <c r="B29" s="10">
        <f>B28/B27</f>
        <v>106.2618595825427</v>
      </c>
      <c r="C29" s="10">
        <f t="shared" ref="C29:E29" si="1">C28/C27</f>
        <v>98.326720717612545</v>
      </c>
      <c r="D29" s="10">
        <f t="shared" si="1"/>
        <v>90.956137186946222</v>
      </c>
      <c r="E29" s="10">
        <f t="shared" si="1"/>
        <v>83.400219834425599</v>
      </c>
    </row>
    <row r="30" spans="1:5" ht="15.75" thickBot="1" x14ac:dyDescent="0.3">
      <c r="A30" s="5" t="s">
        <v>20</v>
      </c>
      <c r="B30" s="407" t="s">
        <v>21</v>
      </c>
      <c r="C30" s="11">
        <f>C27/B27-1</f>
        <v>0.10000000000000009</v>
      </c>
      <c r="D30" s="11">
        <f t="shared" ref="D30:E32" si="2">D27/C27-1</f>
        <v>0.10000000000000009</v>
      </c>
      <c r="E30" s="11">
        <f t="shared" si="2"/>
        <v>0.10000000000000009</v>
      </c>
    </row>
    <row r="31" spans="1:5" ht="15.75" thickBot="1" x14ac:dyDescent="0.3">
      <c r="A31" s="5" t="s">
        <v>22</v>
      </c>
      <c r="B31" s="407" t="s">
        <v>21</v>
      </c>
      <c r="C31" s="11">
        <f>C28/B28-1</f>
        <v>1.7857142857142794E-2</v>
      </c>
      <c r="D31" s="11">
        <f t="shared" si="2"/>
        <v>1.7543859649122862E-2</v>
      </c>
      <c r="E31" s="11">
        <f t="shared" si="2"/>
        <v>8.6206896551723755E-3</v>
      </c>
    </row>
    <row r="32" spans="1:5" ht="23.25" thickBot="1" x14ac:dyDescent="0.3">
      <c r="A32" s="5" t="s">
        <v>23</v>
      </c>
      <c r="B32" s="407" t="s">
        <v>21</v>
      </c>
      <c r="C32" s="11">
        <f>C29/B29-1</f>
        <v>-7.4675324675324783E-2</v>
      </c>
      <c r="D32" s="11">
        <f t="shared" si="2"/>
        <v>-7.4960127591706449E-2</v>
      </c>
      <c r="E32" s="11">
        <f t="shared" si="2"/>
        <v>-8.307210031347978E-2</v>
      </c>
    </row>
    <row r="33" spans="1:5" ht="15.75" thickBot="1" x14ac:dyDescent="0.3">
      <c r="A33" s="1378" t="s">
        <v>164</v>
      </c>
      <c r="B33" s="1379"/>
      <c r="C33" s="1379"/>
      <c r="D33" s="1379"/>
      <c r="E33" s="1380"/>
    </row>
    <row r="34" spans="1:5" ht="12.75" customHeight="1" x14ac:dyDescent="0.25">
      <c r="A34" s="1381"/>
      <c r="B34" s="8">
        <v>2019</v>
      </c>
      <c r="C34" s="8">
        <v>2020</v>
      </c>
      <c r="D34" s="8">
        <v>2021</v>
      </c>
      <c r="E34" s="8">
        <v>2022</v>
      </c>
    </row>
    <row r="35" spans="1:5" ht="15.75" thickBot="1" x14ac:dyDescent="0.3">
      <c r="A35" s="1382"/>
      <c r="B35" s="9" t="s">
        <v>8</v>
      </c>
      <c r="C35" s="9" t="s">
        <v>9</v>
      </c>
      <c r="D35" s="9" t="s">
        <v>9</v>
      </c>
      <c r="E35" s="9" t="s">
        <v>9</v>
      </c>
    </row>
    <row r="36" spans="1:5" ht="15.75" thickBot="1" x14ac:dyDescent="0.3">
      <c r="A36" s="13" t="s">
        <v>24</v>
      </c>
      <c r="B36" s="31">
        <v>32500</v>
      </c>
      <c r="C36" s="31">
        <v>32500</v>
      </c>
      <c r="D36" s="31">
        <v>32500</v>
      </c>
      <c r="E36" s="31">
        <v>32500</v>
      </c>
    </row>
    <row r="37" spans="1:5" ht="15.75" thickBot="1" x14ac:dyDescent="0.3">
      <c r="A37" s="26" t="s">
        <v>296</v>
      </c>
      <c r="B37" s="31">
        <v>32500</v>
      </c>
      <c r="C37" s="31">
        <v>32500</v>
      </c>
      <c r="D37" s="31">
        <v>32500</v>
      </c>
      <c r="E37" s="31">
        <v>32500</v>
      </c>
    </row>
    <row r="38" spans="1:5" ht="15.75" thickBot="1" x14ac:dyDescent="0.3">
      <c r="A38" s="26" t="s">
        <v>297</v>
      </c>
      <c r="B38" s="15"/>
      <c r="C38" s="27"/>
      <c r="D38" s="27"/>
      <c r="E38" s="27"/>
    </row>
    <row r="39" spans="1:5" ht="24.75" thickBot="1" x14ac:dyDescent="0.3">
      <c r="A39" s="13" t="s">
        <v>25</v>
      </c>
      <c r="B39" s="31">
        <v>5500</v>
      </c>
      <c r="C39" s="31">
        <v>5500</v>
      </c>
      <c r="D39" s="31">
        <v>5500</v>
      </c>
      <c r="E39" s="31">
        <v>5500</v>
      </c>
    </row>
    <row r="40" spans="1:5" ht="15.75" thickBot="1" x14ac:dyDescent="0.3">
      <c r="A40" s="26" t="s">
        <v>296</v>
      </c>
      <c r="B40" s="31">
        <v>5500</v>
      </c>
      <c r="C40" s="31">
        <v>5500</v>
      </c>
      <c r="D40" s="31">
        <v>5500</v>
      </c>
      <c r="E40" s="31">
        <v>5500</v>
      </c>
    </row>
    <row r="41" spans="1:5" ht="15.75" thickBot="1" x14ac:dyDescent="0.3">
      <c r="A41" s="26" t="s">
        <v>297</v>
      </c>
      <c r="B41" s="15"/>
      <c r="C41" s="27"/>
      <c r="D41" s="27"/>
      <c r="E41" s="27"/>
    </row>
    <row r="42" spans="1:5" ht="15.75" thickBot="1" x14ac:dyDescent="0.3">
      <c r="A42" s="13" t="s">
        <v>26</v>
      </c>
      <c r="B42" s="424">
        <v>18000</v>
      </c>
      <c r="C42" s="424">
        <v>19000</v>
      </c>
      <c r="D42" s="424">
        <v>20000</v>
      </c>
      <c r="E42" s="424">
        <v>20500</v>
      </c>
    </row>
    <row r="43" spans="1:5" ht="15.75" thickBot="1" x14ac:dyDescent="0.3">
      <c r="A43" s="26" t="s">
        <v>296</v>
      </c>
      <c r="B43" s="424">
        <v>18000</v>
      </c>
      <c r="C43" s="424">
        <v>19000</v>
      </c>
      <c r="D43" s="424">
        <v>20000</v>
      </c>
      <c r="E43" s="424">
        <v>20500</v>
      </c>
    </row>
    <row r="44" spans="1:5" ht="15.75" thickBot="1" x14ac:dyDescent="0.3">
      <c r="A44" s="26" t="s">
        <v>297</v>
      </c>
      <c r="B44" s="15"/>
      <c r="C44" s="27"/>
      <c r="D44" s="27"/>
      <c r="E44" s="27"/>
    </row>
    <row r="45" spans="1:5" ht="15.75" thickBot="1" x14ac:dyDescent="0.3">
      <c r="A45" s="13" t="s">
        <v>27</v>
      </c>
      <c r="B45" s="15">
        <v>0</v>
      </c>
      <c r="C45" s="14">
        <v>0</v>
      </c>
      <c r="D45" s="14">
        <v>0</v>
      </c>
      <c r="E45" s="14">
        <v>0</v>
      </c>
    </row>
    <row r="46" spans="1:5" ht="15.75" thickBot="1" x14ac:dyDescent="0.3">
      <c r="A46" s="26" t="s">
        <v>296</v>
      </c>
      <c r="B46" s="15">
        <v>0</v>
      </c>
      <c r="C46" s="15">
        <v>0</v>
      </c>
      <c r="D46" s="15">
        <v>0</v>
      </c>
      <c r="E46" s="15">
        <v>0</v>
      </c>
    </row>
    <row r="47" spans="1:5" ht="15.75" thickBot="1" x14ac:dyDescent="0.3">
      <c r="A47" s="26" t="s">
        <v>297</v>
      </c>
      <c r="B47" s="15"/>
      <c r="C47" s="27"/>
      <c r="D47" s="27"/>
      <c r="E47" s="27"/>
    </row>
    <row r="48" spans="1:5" ht="24.75" thickBot="1" x14ac:dyDescent="0.3">
      <c r="A48" s="13" t="s">
        <v>28</v>
      </c>
      <c r="B48" s="15">
        <v>0</v>
      </c>
      <c r="C48" s="14">
        <v>0</v>
      </c>
      <c r="D48" s="14">
        <v>0</v>
      </c>
      <c r="E48" s="14">
        <v>0</v>
      </c>
    </row>
    <row r="49" spans="1:5" ht="15.75" thickBot="1" x14ac:dyDescent="0.3">
      <c r="A49" s="26" t="s">
        <v>296</v>
      </c>
      <c r="B49" s="15">
        <v>0</v>
      </c>
      <c r="C49" s="15">
        <v>0</v>
      </c>
      <c r="D49" s="15">
        <v>0</v>
      </c>
      <c r="E49" s="15">
        <v>0</v>
      </c>
    </row>
    <row r="50" spans="1:5" ht="15.75" thickBot="1" x14ac:dyDescent="0.3">
      <c r="A50" s="26" t="s">
        <v>297</v>
      </c>
      <c r="B50" s="15"/>
      <c r="C50" s="27"/>
      <c r="D50" s="27"/>
      <c r="E50" s="27"/>
    </row>
    <row r="51" spans="1:5" ht="15.75" thickBot="1" x14ac:dyDescent="0.3">
      <c r="A51" s="13" t="s">
        <v>29</v>
      </c>
      <c r="B51" s="15">
        <v>0</v>
      </c>
      <c r="C51" s="14">
        <v>0</v>
      </c>
      <c r="D51" s="14">
        <v>0</v>
      </c>
      <c r="E51" s="14">
        <v>0</v>
      </c>
    </row>
    <row r="52" spans="1:5" ht="15.75" thickBot="1" x14ac:dyDescent="0.3">
      <c r="A52" s="26" t="s">
        <v>296</v>
      </c>
      <c r="B52" s="15">
        <v>0</v>
      </c>
      <c r="C52" s="15">
        <v>0</v>
      </c>
      <c r="D52" s="15">
        <v>0</v>
      </c>
      <c r="E52" s="15">
        <v>0</v>
      </c>
    </row>
    <row r="53" spans="1:5" ht="15.75" thickBot="1" x14ac:dyDescent="0.3">
      <c r="A53" s="26" t="s">
        <v>297</v>
      </c>
      <c r="B53" s="15"/>
      <c r="C53" s="27"/>
      <c r="D53" s="27"/>
      <c r="E53" s="27"/>
    </row>
    <row r="54" spans="1:5" ht="24.75" thickBot="1" x14ac:dyDescent="0.3">
      <c r="A54" s="13" t="s">
        <v>30</v>
      </c>
      <c r="B54" s="15">
        <v>0</v>
      </c>
      <c r="C54" s="14">
        <v>0</v>
      </c>
      <c r="D54" s="14">
        <v>0</v>
      </c>
      <c r="E54" s="14">
        <v>0</v>
      </c>
    </row>
    <row r="55" spans="1:5" ht="15.75" thickBot="1" x14ac:dyDescent="0.3">
      <c r="A55" s="26" t="s">
        <v>296</v>
      </c>
      <c r="B55" s="15">
        <v>0</v>
      </c>
      <c r="C55" s="15">
        <v>0</v>
      </c>
      <c r="D55" s="15">
        <v>0</v>
      </c>
      <c r="E55" s="15">
        <v>0</v>
      </c>
    </row>
    <row r="56" spans="1:5" ht="15.75" thickBot="1" x14ac:dyDescent="0.3">
      <c r="A56" s="26" t="s">
        <v>297</v>
      </c>
      <c r="B56" s="15"/>
      <c r="C56" s="27"/>
      <c r="D56" s="27"/>
      <c r="E56" s="27"/>
    </row>
    <row r="57" spans="1:5" ht="15.75" thickBot="1" x14ac:dyDescent="0.3">
      <c r="A57" s="16" t="s">
        <v>31</v>
      </c>
      <c r="B57" s="15">
        <f>B54+B51+B48+B45+B42+B39+B36</f>
        <v>56000</v>
      </c>
      <c r="C57" s="15">
        <f>C54+C51+C48+C45+C42+C39+C36</f>
        <v>57000</v>
      </c>
      <c r="D57" s="15">
        <f>D54+D51+D48+D45+D42+D39+D36</f>
        <v>58000</v>
      </c>
      <c r="E57" s="15">
        <f>E54+E51+E48+E45+E42+E39+E36</f>
        <v>58500</v>
      </c>
    </row>
    <row r="58" spans="1:5" ht="15.75" thickBot="1" x14ac:dyDescent="0.3">
      <c r="A58" s="17" t="s">
        <v>32</v>
      </c>
      <c r="B58" s="18">
        <f>IF(B57-B28=0,0,"Error")</f>
        <v>0</v>
      </c>
      <c r="C58" s="18">
        <f>IF(C57-C28=0,0,"Error")</f>
        <v>0</v>
      </c>
      <c r="D58" s="18">
        <f>IF(D57-D28=0,0,"Error")</f>
        <v>0</v>
      </c>
      <c r="E58" s="18">
        <f>IF(E57-E28=0,0,"Error")</f>
        <v>0</v>
      </c>
    </row>
    <row r="59" spans="1:5" ht="15.75" thickBot="1" x14ac:dyDescent="0.3">
      <c r="A59" s="1322" t="s">
        <v>46</v>
      </c>
      <c r="B59" s="1323"/>
      <c r="C59" s="1323"/>
      <c r="D59" s="1323"/>
      <c r="E59" s="1324"/>
    </row>
    <row r="60" spans="1:5" ht="15.75" thickBot="1" x14ac:dyDescent="0.3">
      <c r="A60" s="1322" t="s">
        <v>40</v>
      </c>
      <c r="B60" s="1323"/>
      <c r="C60" s="1323"/>
      <c r="D60" s="1323"/>
      <c r="E60" s="1324"/>
    </row>
    <row r="61" spans="1:5" s="115" customFormat="1" ht="23.25" thickBot="1" x14ac:dyDescent="0.25">
      <c r="A61" s="19" t="s">
        <v>56</v>
      </c>
      <c r="B61" s="1427" t="s">
        <v>956</v>
      </c>
      <c r="C61" s="1429"/>
      <c r="D61" s="1429"/>
      <c r="E61" s="2602"/>
    </row>
    <row r="62" spans="1:5" s="115" customFormat="1" ht="15.75" customHeight="1" thickBot="1" x14ac:dyDescent="0.25">
      <c r="A62" s="7" t="s">
        <v>14</v>
      </c>
      <c r="B62" s="1427" t="s">
        <v>143</v>
      </c>
      <c r="C62" s="1429"/>
      <c r="D62" s="1429"/>
      <c r="E62" s="1430"/>
    </row>
    <row r="63" spans="1:5" s="115" customFormat="1" ht="18.75" customHeight="1" thickBot="1" x14ac:dyDescent="0.25">
      <c r="A63" s="5" t="s">
        <v>15</v>
      </c>
      <c r="B63" s="1427" t="s">
        <v>957</v>
      </c>
      <c r="C63" s="1429"/>
      <c r="D63" s="1429"/>
      <c r="E63" s="1430"/>
    </row>
    <row r="64" spans="1:5" s="115" customFormat="1" ht="12" thickBot="1" x14ac:dyDescent="0.25">
      <c r="A64" s="5" t="s">
        <v>16</v>
      </c>
      <c r="B64" s="1427" t="s">
        <v>83</v>
      </c>
      <c r="C64" s="1429"/>
      <c r="D64" s="1429"/>
      <c r="E64" s="1430"/>
    </row>
    <row r="65" spans="1:7" ht="12.75" customHeight="1" x14ac:dyDescent="0.25">
      <c r="A65" s="1381"/>
      <c r="B65" s="8">
        <v>2019</v>
      </c>
      <c r="C65" s="8">
        <v>2020</v>
      </c>
      <c r="D65" s="8">
        <v>2021</v>
      </c>
      <c r="E65" s="8">
        <v>2022</v>
      </c>
    </row>
    <row r="66" spans="1:7" ht="9" customHeight="1" thickBot="1" x14ac:dyDescent="0.3">
      <c r="A66" s="1382"/>
      <c r="B66" s="9" t="s">
        <v>8</v>
      </c>
      <c r="C66" s="9" t="s">
        <v>9</v>
      </c>
      <c r="D66" s="9" t="s">
        <v>9</v>
      </c>
      <c r="E66" s="9" t="s">
        <v>9</v>
      </c>
    </row>
    <row r="67" spans="1:7" ht="15.75" thickBot="1" x14ac:dyDescent="0.3">
      <c r="A67" s="5" t="s">
        <v>17</v>
      </c>
      <c r="B67" s="10">
        <v>14</v>
      </c>
      <c r="C67" s="10">
        <v>61</v>
      </c>
      <c r="D67" s="10">
        <v>61</v>
      </c>
      <c r="E67" s="10">
        <v>61</v>
      </c>
    </row>
    <row r="68" spans="1:7" ht="15.75" thickBot="1" x14ac:dyDescent="0.3">
      <c r="A68" s="5" t="s">
        <v>18</v>
      </c>
      <c r="B68" s="10">
        <v>1121</v>
      </c>
      <c r="C68" s="10">
        <v>1172</v>
      </c>
      <c r="D68" s="10">
        <v>1172</v>
      </c>
      <c r="E68" s="10">
        <v>1172</v>
      </c>
    </row>
    <row r="69" spans="1:7" ht="15.75" thickBot="1" x14ac:dyDescent="0.3">
      <c r="A69" s="5" t="s">
        <v>19</v>
      </c>
      <c r="B69" s="10">
        <f>B68/B67</f>
        <v>80.071428571428569</v>
      </c>
      <c r="C69" s="10">
        <f t="shared" ref="C69:E69" si="3">C68/C67</f>
        <v>19.21311475409836</v>
      </c>
      <c r="D69" s="10">
        <f t="shared" si="3"/>
        <v>19.21311475409836</v>
      </c>
      <c r="E69" s="10">
        <f t="shared" si="3"/>
        <v>19.21311475409836</v>
      </c>
    </row>
    <row r="70" spans="1:7" ht="15.75" thickBot="1" x14ac:dyDescent="0.3">
      <c r="A70" s="5" t="s">
        <v>20</v>
      </c>
      <c r="B70" s="407" t="s">
        <v>21</v>
      </c>
      <c r="C70" s="11" t="e">
        <f>#REF!/#REF!-1</f>
        <v>#REF!</v>
      </c>
      <c r="D70" s="11" t="e">
        <f>#REF!/#REF!-1</f>
        <v>#REF!</v>
      </c>
      <c r="E70" s="11" t="e">
        <f>#REF!/#REF!-1</f>
        <v>#REF!</v>
      </c>
    </row>
    <row r="71" spans="1:7" ht="15.75" thickBot="1" x14ac:dyDescent="0.3">
      <c r="A71" s="5" t="s">
        <v>22</v>
      </c>
      <c r="B71" s="407" t="s">
        <v>21</v>
      </c>
      <c r="C71" s="11" t="e">
        <f>#REF!/#REF!-1</f>
        <v>#REF!</v>
      </c>
      <c r="D71" s="11" t="e">
        <f>#REF!/#REF!-1</f>
        <v>#REF!</v>
      </c>
      <c r="E71" s="11" t="e">
        <f>#REF!/#REF!-1</f>
        <v>#REF!</v>
      </c>
    </row>
    <row r="72" spans="1:7" ht="23.25" thickBot="1" x14ac:dyDescent="0.3">
      <c r="A72" s="5" t="s">
        <v>23</v>
      </c>
      <c r="B72" s="407" t="s">
        <v>21</v>
      </c>
      <c r="C72" s="11">
        <f>C69/B69-1</f>
        <v>-0.76005030637165294</v>
      </c>
      <c r="D72" s="11">
        <f t="shared" ref="D72:E72" si="4">D69/C69-1</f>
        <v>0</v>
      </c>
      <c r="E72" s="11">
        <f t="shared" si="4"/>
        <v>0</v>
      </c>
    </row>
    <row r="73" spans="1:7" ht="15.75" thickBot="1" x14ac:dyDescent="0.3">
      <c r="A73" s="1378" t="s">
        <v>164</v>
      </c>
      <c r="B73" s="1379"/>
      <c r="C73" s="1379"/>
      <c r="D73" s="1379"/>
      <c r="E73" s="1380"/>
    </row>
    <row r="74" spans="1:7" ht="12.75" customHeight="1" x14ac:dyDescent="0.25">
      <c r="A74" s="1381"/>
      <c r="B74" s="8">
        <v>2019</v>
      </c>
      <c r="C74" s="8">
        <v>2020</v>
      </c>
      <c r="D74" s="8">
        <v>2021</v>
      </c>
      <c r="E74" s="8">
        <v>2022</v>
      </c>
    </row>
    <row r="75" spans="1:7" ht="9" customHeight="1" thickBot="1" x14ac:dyDescent="0.3">
      <c r="A75" s="1382"/>
      <c r="B75" s="9" t="s">
        <v>8</v>
      </c>
      <c r="C75" s="9" t="s">
        <v>9</v>
      </c>
      <c r="D75" s="9" t="s">
        <v>9</v>
      </c>
      <c r="E75" s="9" t="s">
        <v>9</v>
      </c>
    </row>
    <row r="76" spans="1:7" ht="15.75" thickBot="1" x14ac:dyDescent="0.3">
      <c r="A76" s="13" t="s">
        <v>42</v>
      </c>
      <c r="B76" s="14"/>
      <c r="C76" s="14"/>
      <c r="D76" s="14"/>
      <c r="E76" s="14"/>
    </row>
    <row r="77" spans="1:7" ht="15" customHeight="1" thickBot="1" x14ac:dyDescent="0.3">
      <c r="A77" s="26" t="s">
        <v>296</v>
      </c>
      <c r="B77" s="14"/>
      <c r="C77" s="14"/>
      <c r="D77" s="14"/>
      <c r="E77" s="595"/>
      <c r="F77" s="485"/>
      <c r="G77" s="485"/>
    </row>
    <row r="78" spans="1:7" ht="15.75" thickBot="1" x14ac:dyDescent="0.3">
      <c r="A78" s="26" t="s">
        <v>311</v>
      </c>
      <c r="B78" s="14"/>
      <c r="C78" s="14"/>
      <c r="D78" s="14"/>
      <c r="E78" s="596"/>
      <c r="F78" s="485"/>
      <c r="G78" s="485"/>
    </row>
    <row r="79" spans="1:7" ht="15.75" thickBot="1" x14ac:dyDescent="0.3">
      <c r="A79" s="26" t="s">
        <v>312</v>
      </c>
      <c r="B79" s="14"/>
      <c r="C79" s="14"/>
      <c r="D79" s="14"/>
      <c r="E79" s="596"/>
      <c r="F79" s="485"/>
      <c r="G79" s="485"/>
    </row>
    <row r="80" spans="1:7" ht="15.75" thickBot="1" x14ac:dyDescent="0.3">
      <c r="A80" s="26" t="s">
        <v>313</v>
      </c>
      <c r="B80" s="14"/>
      <c r="C80" s="14"/>
      <c r="D80" s="14"/>
      <c r="E80" s="14"/>
      <c r="F80" s="485"/>
      <c r="G80" s="485"/>
    </row>
    <row r="81" spans="1:7" ht="15.75" thickBot="1" x14ac:dyDescent="0.3">
      <c r="A81" s="13" t="s">
        <v>43</v>
      </c>
      <c r="B81" s="15">
        <v>1121</v>
      </c>
      <c r="C81" s="10">
        <v>1172</v>
      </c>
      <c r="D81" s="10">
        <v>1172</v>
      </c>
      <c r="E81" s="10">
        <v>1172</v>
      </c>
    </row>
    <row r="82" spans="1:7" ht="15" customHeight="1" thickBot="1" x14ac:dyDescent="0.3">
      <c r="A82" s="26" t="s">
        <v>296</v>
      </c>
      <c r="B82" s="15">
        <v>1121</v>
      </c>
      <c r="C82" s="10">
        <v>1172</v>
      </c>
      <c r="D82" s="10">
        <v>1172</v>
      </c>
      <c r="E82" s="10">
        <v>1172</v>
      </c>
      <c r="F82" s="485"/>
      <c r="G82" s="485"/>
    </row>
    <row r="83" spans="1:7" ht="15.75" thickBot="1" x14ac:dyDescent="0.3">
      <c r="A83" s="26" t="s">
        <v>311</v>
      </c>
      <c r="B83" s="14"/>
      <c r="C83" s="14"/>
      <c r="D83" s="14"/>
      <c r="E83" s="596"/>
      <c r="F83" s="485"/>
      <c r="G83" s="485"/>
    </row>
    <row r="84" spans="1:7" ht="15.75" thickBot="1" x14ac:dyDescent="0.3">
      <c r="A84" s="26" t="s">
        <v>312</v>
      </c>
      <c r="B84" s="14"/>
      <c r="C84" s="14"/>
      <c r="D84" s="14"/>
      <c r="E84" s="596"/>
      <c r="F84" s="485"/>
      <c r="G84" s="485"/>
    </row>
    <row r="85" spans="1:7" ht="15.75" thickBot="1" x14ac:dyDescent="0.3">
      <c r="A85" s="26" t="s">
        <v>313</v>
      </c>
      <c r="B85" s="14"/>
      <c r="C85" s="14"/>
      <c r="D85" s="14"/>
      <c r="E85" s="14"/>
      <c r="F85" s="485"/>
      <c r="G85" s="485"/>
    </row>
    <row r="86" spans="1:7" ht="15.75" thickBot="1" x14ac:dyDescent="0.3">
      <c r="A86" s="16" t="s">
        <v>31</v>
      </c>
      <c r="B86" s="15">
        <f>B81+B76</f>
        <v>1121</v>
      </c>
      <c r="C86" s="15">
        <f t="shared" ref="C86:E86" si="5">C81+C76</f>
        <v>1172</v>
      </c>
      <c r="D86" s="15">
        <f t="shared" si="5"/>
        <v>1172</v>
      </c>
      <c r="E86" s="15">
        <f t="shared" si="5"/>
        <v>1172</v>
      </c>
    </row>
    <row r="87" spans="1:7" x14ac:dyDescent="0.25">
      <c r="A87" s="1436" t="s">
        <v>44</v>
      </c>
      <c r="B87" s="1439"/>
      <c r="C87" s="1440"/>
      <c r="D87" s="1440"/>
      <c r="E87" s="1441"/>
    </row>
    <row r="88" spans="1:7" x14ac:dyDescent="0.25">
      <c r="A88" s="1437"/>
      <c r="B88" s="1442"/>
      <c r="C88" s="1443"/>
      <c r="D88" s="1443"/>
      <c r="E88" s="1444"/>
    </row>
    <row r="89" spans="1:7" ht="15.75" thickBot="1" x14ac:dyDescent="0.3">
      <c r="A89" s="1438"/>
      <c r="B89" s="1445"/>
      <c r="C89" s="1446"/>
      <c r="D89" s="1446"/>
      <c r="E89" s="1447"/>
    </row>
    <row r="90" spans="1:7" ht="15.75" thickBot="1" x14ac:dyDescent="0.3">
      <c r="A90" s="20"/>
      <c r="B90" s="21"/>
      <c r="C90" s="21"/>
      <c r="D90" s="21"/>
      <c r="E90" s="21"/>
    </row>
    <row r="91" spans="1:7" s="115" customFormat="1" ht="23.25" thickBot="1" x14ac:dyDescent="0.25">
      <c r="A91" s="19" t="s">
        <v>56</v>
      </c>
      <c r="B91" s="1427" t="s">
        <v>958</v>
      </c>
      <c r="C91" s="1429"/>
      <c r="D91" s="1429"/>
      <c r="E91" s="2602"/>
    </row>
    <row r="92" spans="1:7" s="115" customFormat="1" ht="15.75" customHeight="1" thickBot="1" x14ac:dyDescent="0.25">
      <c r="A92" s="108" t="s">
        <v>14</v>
      </c>
      <c r="B92" s="1427" t="s">
        <v>959</v>
      </c>
      <c r="C92" s="1429"/>
      <c r="D92" s="1429"/>
      <c r="E92" s="1430"/>
    </row>
    <row r="93" spans="1:7" s="115" customFormat="1" ht="18.75" customHeight="1" thickBot="1" x14ac:dyDescent="0.25">
      <c r="A93" s="5" t="s">
        <v>15</v>
      </c>
      <c r="B93" s="1427" t="s">
        <v>960</v>
      </c>
      <c r="C93" s="1429"/>
      <c r="D93" s="1429"/>
      <c r="E93" s="1430"/>
    </row>
    <row r="94" spans="1:7" s="115" customFormat="1" ht="12" thickBot="1" x14ac:dyDescent="0.25">
      <c r="A94" s="5" t="s">
        <v>16</v>
      </c>
      <c r="B94" s="1427" t="s">
        <v>83</v>
      </c>
      <c r="C94" s="1429"/>
      <c r="D94" s="1429"/>
      <c r="E94" s="1430"/>
    </row>
    <row r="95" spans="1:7" ht="12.75" customHeight="1" x14ac:dyDescent="0.25">
      <c r="A95" s="1381"/>
      <c r="B95" s="8">
        <v>2019</v>
      </c>
      <c r="C95" s="8">
        <v>2020</v>
      </c>
      <c r="D95" s="8">
        <v>2021</v>
      </c>
      <c r="E95" s="8">
        <v>2022</v>
      </c>
    </row>
    <row r="96" spans="1:7" ht="9" customHeight="1" thickBot="1" x14ac:dyDescent="0.3">
      <c r="A96" s="1382"/>
      <c r="B96" s="9" t="s">
        <v>8</v>
      </c>
      <c r="C96" s="9" t="s">
        <v>9</v>
      </c>
      <c r="D96" s="9" t="s">
        <v>9</v>
      </c>
      <c r="E96" s="9" t="s">
        <v>9</v>
      </c>
    </row>
    <row r="97" spans="1:7" ht="15.75" thickBot="1" x14ac:dyDescent="0.3">
      <c r="A97" s="5" t="s">
        <v>17</v>
      </c>
      <c r="B97" s="10"/>
      <c r="C97" s="10">
        <v>10</v>
      </c>
      <c r="D97" s="10">
        <v>10</v>
      </c>
      <c r="E97" s="10">
        <v>10</v>
      </c>
    </row>
    <row r="98" spans="1:7" ht="15.75" thickBot="1" x14ac:dyDescent="0.3">
      <c r="A98" s="5" t="s">
        <v>18</v>
      </c>
      <c r="B98" s="10"/>
      <c r="C98" s="10">
        <v>828</v>
      </c>
      <c r="D98" s="10">
        <v>828</v>
      </c>
      <c r="E98" s="10">
        <v>828</v>
      </c>
    </row>
    <row r="99" spans="1:7" ht="15.75" thickBot="1" x14ac:dyDescent="0.3">
      <c r="A99" s="5" t="s">
        <v>19</v>
      </c>
      <c r="B99" s="10" t="e">
        <f>B98/B97</f>
        <v>#DIV/0!</v>
      </c>
      <c r="C99" s="10">
        <f t="shared" ref="C99:E99" si="6">C98/C97</f>
        <v>82.8</v>
      </c>
      <c r="D99" s="10">
        <f t="shared" si="6"/>
        <v>82.8</v>
      </c>
      <c r="E99" s="10">
        <f t="shared" si="6"/>
        <v>82.8</v>
      </c>
    </row>
    <row r="100" spans="1:7" ht="15.75" thickBot="1" x14ac:dyDescent="0.3">
      <c r="A100" s="5" t="s">
        <v>20</v>
      </c>
      <c r="B100" s="407" t="s">
        <v>21</v>
      </c>
      <c r="C100" s="11" t="e">
        <f>C97/B97-1</f>
        <v>#DIV/0!</v>
      </c>
      <c r="D100" s="11">
        <f t="shared" ref="D100:E102" si="7">D97/C97-1</f>
        <v>0</v>
      </c>
      <c r="E100" s="11">
        <f t="shared" si="7"/>
        <v>0</v>
      </c>
    </row>
    <row r="101" spans="1:7" ht="15.75" thickBot="1" x14ac:dyDescent="0.3">
      <c r="A101" s="5" t="s">
        <v>22</v>
      </c>
      <c r="B101" s="407" t="s">
        <v>21</v>
      </c>
      <c r="C101" s="11" t="e">
        <f>C98/B98-1</f>
        <v>#DIV/0!</v>
      </c>
      <c r="D101" s="11">
        <f t="shared" si="7"/>
        <v>0</v>
      </c>
      <c r="E101" s="11">
        <f t="shared" si="7"/>
        <v>0</v>
      </c>
    </row>
    <row r="102" spans="1:7" ht="23.25" thickBot="1" x14ac:dyDescent="0.3">
      <c r="A102" s="5" t="s">
        <v>23</v>
      </c>
      <c r="B102" s="407" t="s">
        <v>21</v>
      </c>
      <c r="C102" s="11" t="e">
        <f>C99/B99-1</f>
        <v>#DIV/0!</v>
      </c>
      <c r="D102" s="11">
        <f t="shared" si="7"/>
        <v>0</v>
      </c>
      <c r="E102" s="11">
        <f t="shared" si="7"/>
        <v>0</v>
      </c>
    </row>
    <row r="103" spans="1:7" ht="19.5" customHeight="1" thickBot="1" x14ac:dyDescent="0.3">
      <c r="A103" s="1378" t="s">
        <v>164</v>
      </c>
      <c r="B103" s="1379"/>
      <c r="C103" s="1379"/>
      <c r="D103" s="1379"/>
      <c r="E103" s="1380"/>
    </row>
    <row r="104" spans="1:7" ht="12.75" customHeight="1" x14ac:dyDescent="0.25">
      <c r="A104" s="1381"/>
      <c r="B104" s="8">
        <v>2019</v>
      </c>
      <c r="C104" s="8">
        <v>2020</v>
      </c>
      <c r="D104" s="8">
        <v>2021</v>
      </c>
      <c r="E104" s="8">
        <v>2022</v>
      </c>
    </row>
    <row r="105" spans="1:7" ht="9" customHeight="1" thickBot="1" x14ac:dyDescent="0.3">
      <c r="A105" s="1382"/>
      <c r="B105" s="9" t="s">
        <v>8</v>
      </c>
      <c r="C105" s="9" t="s">
        <v>9</v>
      </c>
      <c r="D105" s="9" t="s">
        <v>9</v>
      </c>
      <c r="E105" s="9" t="s">
        <v>9</v>
      </c>
    </row>
    <row r="106" spans="1:7" ht="15.75" thickBot="1" x14ac:dyDescent="0.3">
      <c r="A106" s="13" t="s">
        <v>42</v>
      </c>
      <c r="B106" s="14"/>
      <c r="C106" s="14"/>
      <c r="D106" s="14"/>
      <c r="E106" s="14"/>
    </row>
    <row r="107" spans="1:7" ht="15" customHeight="1" thickBot="1" x14ac:dyDescent="0.3">
      <c r="A107" s="26" t="s">
        <v>296</v>
      </c>
      <c r="B107" s="14"/>
      <c r="C107" s="14"/>
      <c r="D107" s="14"/>
      <c r="E107" s="595"/>
      <c r="F107" s="485"/>
      <c r="G107" s="485"/>
    </row>
    <row r="108" spans="1:7" ht="15.75" thickBot="1" x14ac:dyDescent="0.3">
      <c r="A108" s="26" t="s">
        <v>311</v>
      </c>
      <c r="B108" s="14"/>
      <c r="C108" s="14"/>
      <c r="D108" s="14"/>
      <c r="E108" s="596"/>
      <c r="F108" s="485"/>
      <c r="G108" s="485"/>
    </row>
    <row r="109" spans="1:7" ht="15.75" thickBot="1" x14ac:dyDescent="0.3">
      <c r="A109" s="26" t="s">
        <v>312</v>
      </c>
      <c r="B109" s="14"/>
      <c r="C109" s="14"/>
      <c r="D109" s="14"/>
      <c r="E109" s="596"/>
      <c r="F109" s="485"/>
      <c r="G109" s="485"/>
    </row>
    <row r="110" spans="1:7" ht="15.75" thickBot="1" x14ac:dyDescent="0.3">
      <c r="A110" s="26" t="s">
        <v>313</v>
      </c>
      <c r="B110" s="14"/>
      <c r="C110" s="14"/>
      <c r="D110" s="14"/>
      <c r="E110" s="14"/>
      <c r="F110" s="485"/>
      <c r="G110" s="485"/>
    </row>
    <row r="111" spans="1:7" ht="15.75" thickBot="1" x14ac:dyDescent="0.3">
      <c r="A111" s="13" t="s">
        <v>43</v>
      </c>
      <c r="B111" s="10"/>
      <c r="C111" s="10">
        <v>828</v>
      </c>
      <c r="D111" s="10">
        <v>828</v>
      </c>
      <c r="E111" s="10">
        <v>828</v>
      </c>
    </row>
    <row r="112" spans="1:7" ht="15" customHeight="1" thickBot="1" x14ac:dyDescent="0.3">
      <c r="A112" s="26" t="s">
        <v>296</v>
      </c>
      <c r="B112" s="10"/>
      <c r="C112" s="10">
        <v>828</v>
      </c>
      <c r="D112" s="10">
        <v>828</v>
      </c>
      <c r="E112" s="10">
        <v>828</v>
      </c>
      <c r="F112" s="485"/>
      <c r="G112" s="485"/>
    </row>
    <row r="113" spans="1:7" ht="15.75" thickBot="1" x14ac:dyDescent="0.3">
      <c r="A113" s="26" t="s">
        <v>311</v>
      </c>
      <c r="B113" s="14"/>
      <c r="C113" s="14"/>
      <c r="D113" s="14"/>
      <c r="E113" s="596"/>
      <c r="F113" s="485"/>
      <c r="G113" s="485"/>
    </row>
    <row r="114" spans="1:7" ht="15.75" thickBot="1" x14ac:dyDescent="0.3">
      <c r="A114" s="26" t="s">
        <v>312</v>
      </c>
      <c r="B114" s="14"/>
      <c r="C114" s="14"/>
      <c r="D114" s="14"/>
      <c r="E114" s="596"/>
      <c r="F114" s="485"/>
      <c r="G114" s="485"/>
    </row>
    <row r="115" spans="1:7" ht="15.75" thickBot="1" x14ac:dyDescent="0.3">
      <c r="A115" s="26" t="s">
        <v>313</v>
      </c>
      <c r="B115" s="14"/>
      <c r="C115" s="14"/>
      <c r="D115" s="14"/>
      <c r="E115" s="14"/>
      <c r="F115" s="485"/>
      <c r="G115" s="485"/>
    </row>
    <row r="116" spans="1:7" ht="15.75" thickBot="1" x14ac:dyDescent="0.3">
      <c r="A116" s="16" t="s">
        <v>31</v>
      </c>
      <c r="B116" s="15">
        <f>B111+B106</f>
        <v>0</v>
      </c>
      <c r="C116" s="15">
        <f>C111+C106</f>
        <v>828</v>
      </c>
      <c r="D116" s="15">
        <f>D111+D106</f>
        <v>828</v>
      </c>
      <c r="E116" s="15">
        <f>E111+E106</f>
        <v>828</v>
      </c>
    </row>
    <row r="117" spans="1:7" x14ac:dyDescent="0.25">
      <c r="A117" s="1436" t="s">
        <v>44</v>
      </c>
      <c r="B117" s="1439"/>
      <c r="C117" s="1440"/>
      <c r="D117" s="1440"/>
      <c r="E117" s="1441"/>
    </row>
    <row r="118" spans="1:7" x14ac:dyDescent="0.25">
      <c r="A118" s="1437"/>
      <c r="B118" s="1442"/>
      <c r="C118" s="1443"/>
      <c r="D118" s="1443"/>
      <c r="E118" s="1444"/>
    </row>
    <row r="119" spans="1:7" ht="15.75" thickBot="1" x14ac:dyDescent="0.3">
      <c r="A119" s="1438"/>
      <c r="B119" s="1445"/>
      <c r="C119" s="1446"/>
      <c r="D119" s="1446"/>
      <c r="E119" s="1447"/>
    </row>
    <row r="120" spans="1:7" s="32" customFormat="1" ht="15.75" thickBot="1" x14ac:dyDescent="0.3">
      <c r="A120" s="1322" t="s">
        <v>46</v>
      </c>
      <c r="B120" s="1323"/>
      <c r="C120" s="1323"/>
      <c r="D120" s="1323"/>
      <c r="E120" s="1324"/>
    </row>
    <row r="121" spans="1:7" s="32" customFormat="1" ht="15.75" thickBot="1" x14ac:dyDescent="0.3">
      <c r="A121" s="1322" t="s">
        <v>40</v>
      </c>
      <c r="B121" s="1323"/>
      <c r="C121" s="1323"/>
      <c r="D121" s="1323"/>
      <c r="E121" s="1324"/>
    </row>
    <row r="122" spans="1:7" s="32" customFormat="1" ht="23.25" thickBot="1" x14ac:dyDescent="0.3">
      <c r="A122" s="19" t="s">
        <v>56</v>
      </c>
      <c r="B122" s="1427" t="s">
        <v>961</v>
      </c>
      <c r="C122" s="1429"/>
      <c r="D122" s="1429"/>
      <c r="E122" s="1430"/>
    </row>
    <row r="123" spans="1:7" s="32" customFormat="1" ht="15.75" thickBot="1" x14ac:dyDescent="0.3">
      <c r="A123" s="7" t="s">
        <v>14</v>
      </c>
      <c r="B123" s="1427" t="s">
        <v>962</v>
      </c>
      <c r="C123" s="1429"/>
      <c r="D123" s="1429"/>
      <c r="E123" s="1430"/>
    </row>
    <row r="124" spans="1:7" s="32" customFormat="1" ht="15.75" thickBot="1" x14ac:dyDescent="0.3">
      <c r="A124" s="5" t="s">
        <v>15</v>
      </c>
      <c r="B124" s="1427" t="s">
        <v>957</v>
      </c>
      <c r="C124" s="1429"/>
      <c r="D124" s="1429"/>
      <c r="E124" s="1430"/>
    </row>
    <row r="125" spans="1:7" s="32" customFormat="1" ht="15.75" thickBot="1" x14ac:dyDescent="0.3">
      <c r="A125" s="5" t="s">
        <v>16</v>
      </c>
      <c r="B125" s="1427" t="s">
        <v>83</v>
      </c>
      <c r="C125" s="1429"/>
      <c r="D125" s="1429"/>
      <c r="E125" s="1430"/>
    </row>
    <row r="126" spans="1:7" s="32" customFormat="1" x14ac:dyDescent="0.25">
      <c r="A126" s="1381"/>
      <c r="B126" s="8">
        <v>2019</v>
      </c>
      <c r="C126" s="8">
        <v>2020</v>
      </c>
      <c r="D126" s="8">
        <v>2021</v>
      </c>
      <c r="E126" s="8">
        <v>2022</v>
      </c>
    </row>
    <row r="127" spans="1:7" s="32" customFormat="1" ht="15.75" thickBot="1" x14ac:dyDescent="0.3">
      <c r="A127" s="1382"/>
      <c r="B127" s="9" t="s">
        <v>8</v>
      </c>
      <c r="C127" s="9" t="s">
        <v>9</v>
      </c>
      <c r="D127" s="9" t="s">
        <v>9</v>
      </c>
      <c r="E127" s="9" t="s">
        <v>9</v>
      </c>
    </row>
    <row r="128" spans="1:7" s="32" customFormat="1" ht="15.75" thickBot="1" x14ac:dyDescent="0.3">
      <c r="A128" s="5" t="s">
        <v>17</v>
      </c>
      <c r="B128" s="10">
        <v>2</v>
      </c>
      <c r="C128" s="10"/>
      <c r="D128" s="10"/>
      <c r="E128" s="10"/>
    </row>
    <row r="129" spans="1:7" s="32" customFormat="1" ht="15.75" thickBot="1" x14ac:dyDescent="0.3">
      <c r="A129" s="5" t="s">
        <v>18</v>
      </c>
      <c r="B129" s="10">
        <v>120</v>
      </c>
      <c r="C129" s="10"/>
      <c r="D129" s="10"/>
      <c r="E129" s="10"/>
    </row>
    <row r="130" spans="1:7" s="32" customFormat="1" ht="15.75" thickBot="1" x14ac:dyDescent="0.3">
      <c r="A130" s="5" t="s">
        <v>19</v>
      </c>
      <c r="B130" s="10">
        <f>B129/B128</f>
        <v>60</v>
      </c>
      <c r="C130" s="10" t="e">
        <f t="shared" ref="C130:E130" si="8">C129/C128</f>
        <v>#DIV/0!</v>
      </c>
      <c r="D130" s="10" t="e">
        <f t="shared" si="8"/>
        <v>#DIV/0!</v>
      </c>
      <c r="E130" s="10" t="e">
        <f t="shared" si="8"/>
        <v>#DIV/0!</v>
      </c>
    </row>
    <row r="131" spans="1:7" s="32" customFormat="1" ht="15.75" thickBot="1" x14ac:dyDescent="0.3">
      <c r="A131" s="5" t="s">
        <v>20</v>
      </c>
      <c r="B131" s="407" t="s">
        <v>21</v>
      </c>
      <c r="C131" s="11">
        <f>C128/B128-1</f>
        <v>-1</v>
      </c>
      <c r="D131" s="11" t="e">
        <f t="shared" ref="D131:E133" si="9">D128/C128-1</f>
        <v>#DIV/0!</v>
      </c>
      <c r="E131" s="11" t="e">
        <f t="shared" si="9"/>
        <v>#DIV/0!</v>
      </c>
    </row>
    <row r="132" spans="1:7" s="32" customFormat="1" ht="15.75" thickBot="1" x14ac:dyDescent="0.3">
      <c r="A132" s="5" t="s">
        <v>22</v>
      </c>
      <c r="B132" s="407" t="s">
        <v>21</v>
      </c>
      <c r="C132" s="11">
        <f>C129/B129-1</f>
        <v>-1</v>
      </c>
      <c r="D132" s="11" t="e">
        <f t="shared" si="9"/>
        <v>#DIV/0!</v>
      </c>
      <c r="E132" s="11" t="e">
        <f t="shared" si="9"/>
        <v>#DIV/0!</v>
      </c>
    </row>
    <row r="133" spans="1:7" s="32" customFormat="1" ht="15" customHeight="1" thickBot="1" x14ac:dyDescent="0.3">
      <c r="A133" s="5" t="s">
        <v>23</v>
      </c>
      <c r="B133" s="407" t="s">
        <v>21</v>
      </c>
      <c r="C133" s="11" t="e">
        <f>C130/B130-1</f>
        <v>#DIV/0!</v>
      </c>
      <c r="D133" s="11" t="e">
        <f t="shared" si="9"/>
        <v>#DIV/0!</v>
      </c>
      <c r="E133" s="11" t="e">
        <f t="shared" si="9"/>
        <v>#DIV/0!</v>
      </c>
    </row>
    <row r="134" spans="1:7" s="32" customFormat="1" ht="15.75" thickBot="1" x14ac:dyDescent="0.3">
      <c r="A134" s="1378" t="s">
        <v>164</v>
      </c>
      <c r="B134" s="1379"/>
      <c r="C134" s="1379"/>
      <c r="D134" s="1379"/>
      <c r="E134" s="1380"/>
    </row>
    <row r="135" spans="1:7" s="32" customFormat="1" x14ac:dyDescent="0.25">
      <c r="A135" s="1381"/>
      <c r="B135" s="8">
        <v>2019</v>
      </c>
      <c r="C135" s="8">
        <v>2020</v>
      </c>
      <c r="D135" s="8">
        <v>2021</v>
      </c>
      <c r="E135" s="8">
        <v>2022</v>
      </c>
    </row>
    <row r="136" spans="1:7" s="32" customFormat="1" ht="15.75" thickBot="1" x14ac:dyDescent="0.3">
      <c r="A136" s="1382"/>
      <c r="B136" s="9" t="s">
        <v>8</v>
      </c>
      <c r="C136" s="9" t="s">
        <v>9</v>
      </c>
      <c r="D136" s="9" t="s">
        <v>9</v>
      </c>
      <c r="E136" s="9" t="s">
        <v>9</v>
      </c>
    </row>
    <row r="137" spans="1:7" s="32" customFormat="1" ht="15" customHeight="1" thickBot="1" x14ac:dyDescent="0.3">
      <c r="A137" s="13" t="s">
        <v>42</v>
      </c>
      <c r="B137" s="14"/>
      <c r="C137" s="14"/>
      <c r="D137" s="14"/>
      <c r="E137" s="14"/>
    </row>
    <row r="138" spans="1:7" ht="15" customHeight="1" thickBot="1" x14ac:dyDescent="0.3">
      <c r="A138" s="26" t="s">
        <v>296</v>
      </c>
      <c r="B138" s="14"/>
      <c r="C138" s="14"/>
      <c r="D138" s="14"/>
      <c r="E138" s="595"/>
      <c r="F138" s="485"/>
      <c r="G138" s="485"/>
    </row>
    <row r="139" spans="1:7" ht="15.75" thickBot="1" x14ac:dyDescent="0.3">
      <c r="A139" s="26" t="s">
        <v>311</v>
      </c>
      <c r="B139" s="14"/>
      <c r="C139" s="14"/>
      <c r="D139" s="14"/>
      <c r="E139" s="596"/>
      <c r="F139" s="485"/>
      <c r="G139" s="485"/>
    </row>
    <row r="140" spans="1:7" ht="15.75" thickBot="1" x14ac:dyDescent="0.3">
      <c r="A140" s="26" t="s">
        <v>312</v>
      </c>
      <c r="B140" s="14"/>
      <c r="C140" s="14"/>
      <c r="D140" s="14"/>
      <c r="E140" s="596"/>
      <c r="F140" s="485"/>
      <c r="G140" s="485"/>
    </row>
    <row r="141" spans="1:7" ht="15.75" thickBot="1" x14ac:dyDescent="0.3">
      <c r="A141" s="26" t="s">
        <v>313</v>
      </c>
      <c r="B141" s="14"/>
      <c r="C141" s="14"/>
      <c r="D141" s="14"/>
      <c r="E141" s="14"/>
      <c r="F141" s="485"/>
      <c r="G141" s="485"/>
    </row>
    <row r="142" spans="1:7" s="32" customFormat="1" ht="15.75" thickBot="1" x14ac:dyDescent="0.3">
      <c r="A142" s="13" t="s">
        <v>43</v>
      </c>
      <c r="B142" s="15">
        <v>120</v>
      </c>
      <c r="C142" s="14"/>
      <c r="D142" s="14"/>
      <c r="E142" s="14"/>
    </row>
    <row r="143" spans="1:7" ht="15" customHeight="1" thickBot="1" x14ac:dyDescent="0.3">
      <c r="A143" s="26" t="s">
        <v>296</v>
      </c>
      <c r="B143" s="15">
        <v>120</v>
      </c>
      <c r="C143" s="14"/>
      <c r="D143" s="14"/>
      <c r="E143" s="14"/>
      <c r="F143" s="485"/>
      <c r="G143" s="485"/>
    </row>
    <row r="144" spans="1:7" ht="15.75" thickBot="1" x14ac:dyDescent="0.3">
      <c r="A144" s="26" t="s">
        <v>311</v>
      </c>
      <c r="B144" s="14"/>
      <c r="C144" s="14"/>
      <c r="D144" s="14"/>
      <c r="E144" s="596"/>
      <c r="F144" s="485"/>
      <c r="G144" s="485"/>
    </row>
    <row r="145" spans="1:7" ht="15.75" thickBot="1" x14ac:dyDescent="0.3">
      <c r="A145" s="26" t="s">
        <v>312</v>
      </c>
      <c r="B145" s="14"/>
      <c r="C145" s="14"/>
      <c r="D145" s="14"/>
      <c r="E145" s="596"/>
      <c r="F145" s="485"/>
      <c r="G145" s="485"/>
    </row>
    <row r="146" spans="1:7" ht="15.75" thickBot="1" x14ac:dyDescent="0.3">
      <c r="A146" s="26" t="s">
        <v>313</v>
      </c>
      <c r="B146" s="14"/>
      <c r="C146" s="14"/>
      <c r="D146" s="14"/>
      <c r="E146" s="14"/>
      <c r="F146" s="485"/>
      <c r="G146" s="485"/>
    </row>
    <row r="147" spans="1:7" s="32" customFormat="1" ht="15.75" thickBot="1" x14ac:dyDescent="0.3">
      <c r="A147" s="110" t="s">
        <v>31</v>
      </c>
      <c r="B147" s="597">
        <f>B142+B137</f>
        <v>120</v>
      </c>
      <c r="C147" s="597">
        <f t="shared" ref="C147:E147" si="10">C142+C137</f>
        <v>0</v>
      </c>
      <c r="D147" s="597">
        <f t="shared" si="10"/>
        <v>0</v>
      </c>
      <c r="E147" s="597">
        <f t="shared" si="10"/>
        <v>0</v>
      </c>
    </row>
    <row r="148" spans="1:7" s="32" customFormat="1" ht="15.75" customHeight="1" x14ac:dyDescent="0.25">
      <c r="A148" s="1436" t="s">
        <v>44</v>
      </c>
      <c r="B148" s="1439"/>
      <c r="C148" s="1440"/>
      <c r="D148" s="1440"/>
      <c r="E148" s="1441"/>
    </row>
    <row r="149" spans="1:7" s="32" customFormat="1" ht="3.75" customHeight="1" x14ac:dyDescent="0.25">
      <c r="A149" s="1437"/>
      <c r="B149" s="1442"/>
      <c r="C149" s="1443"/>
      <c r="D149" s="1443"/>
      <c r="E149" s="1444"/>
    </row>
    <row r="150" spans="1:7" s="32" customFormat="1" ht="15.75" hidden="1" customHeight="1" thickBot="1" x14ac:dyDescent="0.3">
      <c r="A150" s="1438"/>
      <c r="B150" s="1445"/>
      <c r="C150" s="1446"/>
      <c r="D150" s="1446"/>
      <c r="E150" s="1447"/>
    </row>
    <row r="151" spans="1:7" s="32" customFormat="1" ht="12.75" customHeight="1" thickBot="1" x14ac:dyDescent="0.3">
      <c r="A151" s="20"/>
      <c r="B151" s="21"/>
      <c r="C151" s="21"/>
      <c r="D151" s="21"/>
      <c r="E151" s="21"/>
    </row>
    <row r="152" spans="1:7" s="32" customFormat="1" ht="17.25" customHeight="1" thickBot="1" x14ac:dyDescent="0.3">
      <c r="A152" s="19" t="s">
        <v>56</v>
      </c>
      <c r="B152" s="1427" t="s">
        <v>961</v>
      </c>
      <c r="C152" s="1429"/>
      <c r="D152" s="1429"/>
      <c r="E152" s="1430"/>
    </row>
    <row r="153" spans="1:7" s="32" customFormat="1" ht="15.75" thickBot="1" x14ac:dyDescent="0.3">
      <c r="A153" s="7" t="s">
        <v>14</v>
      </c>
      <c r="B153" s="1427" t="s">
        <v>963</v>
      </c>
      <c r="C153" s="1429"/>
      <c r="D153" s="1429"/>
      <c r="E153" s="1430"/>
    </row>
    <row r="154" spans="1:7" s="32" customFormat="1" ht="15.75" thickBot="1" x14ac:dyDescent="0.3">
      <c r="A154" s="5" t="s">
        <v>15</v>
      </c>
      <c r="B154" s="1427" t="s">
        <v>964</v>
      </c>
      <c r="C154" s="1429"/>
      <c r="D154" s="1429"/>
      <c r="E154" s="1430"/>
    </row>
    <row r="155" spans="1:7" s="32" customFormat="1" ht="15.75" thickBot="1" x14ac:dyDescent="0.3">
      <c r="A155" s="5" t="s">
        <v>16</v>
      </c>
      <c r="B155" s="1427" t="s">
        <v>83</v>
      </c>
      <c r="C155" s="1429"/>
      <c r="D155" s="1429"/>
      <c r="E155" s="1430"/>
    </row>
    <row r="156" spans="1:7" s="32" customFormat="1" x14ac:dyDescent="0.25">
      <c r="A156" s="1381"/>
      <c r="B156" s="8">
        <v>2019</v>
      </c>
      <c r="C156" s="8">
        <v>2020</v>
      </c>
      <c r="D156" s="8">
        <v>2021</v>
      </c>
      <c r="E156" s="8">
        <v>2022</v>
      </c>
    </row>
    <row r="157" spans="1:7" s="32" customFormat="1" ht="15.75" thickBot="1" x14ac:dyDescent="0.3">
      <c r="A157" s="1382"/>
      <c r="B157" s="9" t="s">
        <v>8</v>
      </c>
      <c r="C157" s="9" t="s">
        <v>9</v>
      </c>
      <c r="D157" s="9" t="s">
        <v>9</v>
      </c>
      <c r="E157" s="9" t="s">
        <v>9</v>
      </c>
    </row>
    <row r="158" spans="1:7" s="32" customFormat="1" ht="15.75" thickBot="1" x14ac:dyDescent="0.3">
      <c r="A158" s="5" t="s">
        <v>17</v>
      </c>
      <c r="B158" s="10">
        <v>1</v>
      </c>
      <c r="C158" s="10"/>
      <c r="D158" s="10"/>
      <c r="E158" s="10"/>
    </row>
    <row r="159" spans="1:7" s="32" customFormat="1" ht="15.75" customHeight="1" thickBot="1" x14ac:dyDescent="0.3">
      <c r="A159" s="5" t="s">
        <v>18</v>
      </c>
      <c r="B159" s="10">
        <v>759</v>
      </c>
      <c r="C159" s="10"/>
      <c r="D159" s="10"/>
      <c r="E159" s="10"/>
    </row>
    <row r="160" spans="1:7" s="32" customFormat="1" ht="12.75" customHeight="1" thickBot="1" x14ac:dyDescent="0.3">
      <c r="A160" s="5" t="s">
        <v>19</v>
      </c>
      <c r="B160" s="10">
        <f>B159/B158</f>
        <v>759</v>
      </c>
      <c r="C160" s="10" t="e">
        <f t="shared" ref="C160:E160" si="11">C159/C158</f>
        <v>#DIV/0!</v>
      </c>
      <c r="D160" s="10" t="e">
        <f t="shared" si="11"/>
        <v>#DIV/0!</v>
      </c>
      <c r="E160" s="10" t="e">
        <f t="shared" si="11"/>
        <v>#DIV/0!</v>
      </c>
    </row>
    <row r="161" spans="1:7" s="32" customFormat="1" ht="9" customHeight="1" thickBot="1" x14ac:dyDescent="0.3">
      <c r="A161" s="5" t="s">
        <v>20</v>
      </c>
      <c r="B161" s="407" t="s">
        <v>21</v>
      </c>
      <c r="C161" s="11">
        <f>C158/B158-1</f>
        <v>-1</v>
      </c>
      <c r="D161" s="11" t="e">
        <f t="shared" ref="D161:E163" si="12">D158/C158-1</f>
        <v>#DIV/0!</v>
      </c>
      <c r="E161" s="11" t="e">
        <f t="shared" si="12"/>
        <v>#DIV/0!</v>
      </c>
    </row>
    <row r="162" spans="1:7" s="32" customFormat="1" ht="15.75" thickBot="1" x14ac:dyDescent="0.3">
      <c r="A162" s="5" t="s">
        <v>22</v>
      </c>
      <c r="B162" s="407" t="s">
        <v>21</v>
      </c>
      <c r="C162" s="11">
        <f>C159/B159-1</f>
        <v>-1</v>
      </c>
      <c r="D162" s="11" t="e">
        <f t="shared" si="12"/>
        <v>#DIV/0!</v>
      </c>
      <c r="E162" s="11" t="e">
        <f t="shared" si="12"/>
        <v>#DIV/0!</v>
      </c>
    </row>
    <row r="163" spans="1:7" s="32" customFormat="1" ht="23.25" thickBot="1" x14ac:dyDescent="0.3">
      <c r="A163" s="5" t="s">
        <v>23</v>
      </c>
      <c r="B163" s="407" t="s">
        <v>21</v>
      </c>
      <c r="C163" s="11" t="e">
        <f>C160/B160-1</f>
        <v>#DIV/0!</v>
      </c>
      <c r="D163" s="11" t="e">
        <f t="shared" si="12"/>
        <v>#DIV/0!</v>
      </c>
      <c r="E163" s="11" t="e">
        <f t="shared" si="12"/>
        <v>#DIV/0!</v>
      </c>
    </row>
    <row r="164" spans="1:7" s="32" customFormat="1" ht="15.75" thickBot="1" x14ac:dyDescent="0.3">
      <c r="A164" s="1378" t="s">
        <v>164</v>
      </c>
      <c r="B164" s="1379"/>
      <c r="C164" s="1379"/>
      <c r="D164" s="1379"/>
      <c r="E164" s="1380"/>
    </row>
    <row r="165" spans="1:7" s="32" customFormat="1" x14ac:dyDescent="0.25">
      <c r="A165" s="1381"/>
      <c r="B165" s="8">
        <v>2019</v>
      </c>
      <c r="C165" s="8">
        <v>2020</v>
      </c>
      <c r="D165" s="8">
        <v>2021</v>
      </c>
      <c r="E165" s="8">
        <v>2022</v>
      </c>
    </row>
    <row r="166" spans="1:7" s="32" customFormat="1" ht="15.75" thickBot="1" x14ac:dyDescent="0.3">
      <c r="A166" s="1382"/>
      <c r="B166" s="9" t="s">
        <v>8</v>
      </c>
      <c r="C166" s="9" t="s">
        <v>9</v>
      </c>
      <c r="D166" s="9" t="s">
        <v>9</v>
      </c>
      <c r="E166" s="9" t="s">
        <v>9</v>
      </c>
    </row>
    <row r="167" spans="1:7" s="32" customFormat="1" ht="15.75" thickBot="1" x14ac:dyDescent="0.3">
      <c r="A167" s="598" t="s">
        <v>42</v>
      </c>
      <c r="B167" s="599"/>
      <c r="C167" s="599"/>
      <c r="D167" s="599"/>
      <c r="E167" s="599"/>
    </row>
    <row r="168" spans="1:7" ht="15" customHeight="1" thickBot="1" x14ac:dyDescent="0.3">
      <c r="A168" s="26" t="s">
        <v>296</v>
      </c>
      <c r="B168" s="14"/>
      <c r="C168" s="14"/>
      <c r="D168" s="14"/>
      <c r="E168" s="595"/>
      <c r="F168" s="485"/>
      <c r="G168" s="485"/>
    </row>
    <row r="169" spans="1:7" ht="15.75" thickBot="1" x14ac:dyDescent="0.3">
      <c r="A169" s="26" t="s">
        <v>311</v>
      </c>
      <c r="B169" s="14"/>
      <c r="C169" s="14"/>
      <c r="D169" s="14"/>
      <c r="E169" s="596"/>
      <c r="F169" s="485"/>
      <c r="G169" s="485"/>
    </row>
    <row r="170" spans="1:7" ht="15.75" thickBot="1" x14ac:dyDescent="0.3">
      <c r="A170" s="26" t="s">
        <v>312</v>
      </c>
      <c r="B170" s="14"/>
      <c r="C170" s="14"/>
      <c r="D170" s="14"/>
      <c r="E170" s="596"/>
      <c r="F170" s="485"/>
      <c r="G170" s="485"/>
    </row>
    <row r="171" spans="1:7" ht="15.75" thickBot="1" x14ac:dyDescent="0.3">
      <c r="A171" s="26" t="s">
        <v>313</v>
      </c>
      <c r="B171" s="14"/>
      <c r="C171" s="14"/>
      <c r="D171" s="14"/>
      <c r="E171" s="14"/>
      <c r="F171" s="485"/>
      <c r="G171" s="485"/>
    </row>
    <row r="172" spans="1:7" s="32" customFormat="1" ht="15.75" thickBot="1" x14ac:dyDescent="0.3">
      <c r="A172" s="13" t="s">
        <v>43</v>
      </c>
      <c r="B172" s="10">
        <v>759</v>
      </c>
      <c r="C172" s="10"/>
      <c r="D172" s="10"/>
      <c r="E172" s="10"/>
    </row>
    <row r="173" spans="1:7" ht="15" customHeight="1" thickBot="1" x14ac:dyDescent="0.3">
      <c r="A173" s="26" t="s">
        <v>296</v>
      </c>
      <c r="B173" s="10">
        <v>759</v>
      </c>
      <c r="C173" s="10"/>
      <c r="D173" s="10"/>
      <c r="E173" s="10"/>
      <c r="F173" s="485"/>
      <c r="G173" s="485"/>
    </row>
    <row r="174" spans="1:7" ht="15.75" thickBot="1" x14ac:dyDescent="0.3">
      <c r="A174" s="26" t="s">
        <v>311</v>
      </c>
      <c r="B174" s="14"/>
      <c r="C174" s="14"/>
      <c r="D174" s="14"/>
      <c r="E174" s="596"/>
      <c r="F174" s="485"/>
      <c r="G174" s="485"/>
    </row>
    <row r="175" spans="1:7" ht="15.75" thickBot="1" x14ac:dyDescent="0.3">
      <c r="A175" s="26" t="s">
        <v>312</v>
      </c>
      <c r="B175" s="14"/>
      <c r="C175" s="14"/>
      <c r="D175" s="14"/>
      <c r="E175" s="596"/>
      <c r="F175" s="485"/>
      <c r="G175" s="485"/>
    </row>
    <row r="176" spans="1:7" ht="15.75" thickBot="1" x14ac:dyDescent="0.3">
      <c r="A176" s="26" t="s">
        <v>313</v>
      </c>
      <c r="B176" s="14"/>
      <c r="C176" s="14"/>
      <c r="D176" s="14"/>
      <c r="E176" s="14"/>
      <c r="F176" s="485"/>
      <c r="G176" s="485"/>
    </row>
    <row r="177" spans="1:8" s="32" customFormat="1" ht="15.75" thickBot="1" x14ac:dyDescent="0.3">
      <c r="A177" s="16" t="s">
        <v>31</v>
      </c>
      <c r="B177" s="15">
        <f>B172+B167</f>
        <v>759</v>
      </c>
      <c r="C177" s="15">
        <f t="shared" ref="C177:E177" si="13">C172+C167</f>
        <v>0</v>
      </c>
      <c r="D177" s="15">
        <f t="shared" si="13"/>
        <v>0</v>
      </c>
      <c r="E177" s="15">
        <f t="shared" si="13"/>
        <v>0</v>
      </c>
    </row>
    <row r="178" spans="1:8" s="32" customFormat="1" x14ac:dyDescent="0.25">
      <c r="A178" s="1436" t="s">
        <v>44</v>
      </c>
      <c r="B178" s="1439"/>
      <c r="C178" s="1440"/>
      <c r="D178" s="1440"/>
      <c r="E178" s="1441"/>
    </row>
    <row r="179" spans="1:8" s="32" customFormat="1" ht="3.75" customHeight="1" x14ac:dyDescent="0.25">
      <c r="A179" s="1437"/>
      <c r="B179" s="1442"/>
      <c r="C179" s="1443"/>
      <c r="D179" s="1443"/>
      <c r="E179" s="1444"/>
    </row>
    <row r="180" spans="1:8" s="32" customFormat="1" ht="15.75" hidden="1" thickBot="1" x14ac:dyDescent="0.3">
      <c r="A180" s="1438"/>
      <c r="B180" s="1445"/>
      <c r="C180" s="1446"/>
      <c r="D180" s="1446"/>
      <c r="E180" s="1447"/>
    </row>
    <row r="181" spans="1:8" s="32" customFormat="1" ht="15.75" thickBot="1" x14ac:dyDescent="0.3">
      <c r="A181" s="20"/>
      <c r="B181" s="21"/>
      <c r="C181" s="21"/>
      <c r="D181" s="21"/>
      <c r="E181" s="21"/>
    </row>
    <row r="182" spans="1:8" ht="39" customHeight="1" thickBot="1" x14ac:dyDescent="0.3">
      <c r="A182" s="6" t="s">
        <v>57</v>
      </c>
      <c r="B182" s="22">
        <f>B28+B68+B98+B129+B159</f>
        <v>58000</v>
      </c>
      <c r="C182" s="22">
        <f>C28+C68+C98+C129+C159</f>
        <v>59000</v>
      </c>
      <c r="D182" s="22">
        <f>D28+D68+D98+D129+D159</f>
        <v>60000</v>
      </c>
      <c r="E182" s="22">
        <f>E28+E68+E98+E129+E159</f>
        <v>60500</v>
      </c>
    </row>
    <row r="183" spans="1:8" ht="36.75" thickBot="1" x14ac:dyDescent="0.3">
      <c r="A183" s="6" t="s">
        <v>58</v>
      </c>
      <c r="B183" s="22">
        <f>B57+B86+B116+B147+B177</f>
        <v>58000</v>
      </c>
      <c r="C183" s="22">
        <f>C57+C116+C86</f>
        <v>59000</v>
      </c>
      <c r="D183" s="22">
        <f>D57+D116+D86</f>
        <v>60000</v>
      </c>
      <c r="E183" s="22">
        <f>E57+E116+E86</f>
        <v>60500</v>
      </c>
    </row>
    <row r="184" spans="1:8" ht="36.75" thickBot="1" x14ac:dyDescent="0.3">
      <c r="A184" s="23" t="s">
        <v>965</v>
      </c>
      <c r="B184" s="24"/>
      <c r="C184" s="25">
        <f>C183/B183-1</f>
        <v>1.7241379310344751E-2</v>
      </c>
      <c r="D184" s="25">
        <f t="shared" ref="D184:E184" si="14">D183/C183-1</f>
        <v>1.6949152542372836E-2</v>
      </c>
      <c r="E184" s="25">
        <f t="shared" si="14"/>
        <v>8.3333333333333037E-3</v>
      </c>
    </row>
    <row r="185" spans="1:8" ht="15.75" thickBot="1" x14ac:dyDescent="0.3">
      <c r="A185" s="13" t="s">
        <v>24</v>
      </c>
      <c r="B185" s="14">
        <f>B36</f>
        <v>32500</v>
      </c>
      <c r="C185" s="14">
        <f>C36</f>
        <v>32500</v>
      </c>
      <c r="D185" s="14">
        <f>D36</f>
        <v>32500</v>
      </c>
      <c r="E185" s="14">
        <f>E36</f>
        <v>32500</v>
      </c>
      <c r="H185" s="12"/>
    </row>
    <row r="186" spans="1:8" ht="15.75" thickBot="1" x14ac:dyDescent="0.3">
      <c r="A186" s="26" t="s">
        <v>296</v>
      </c>
      <c r="B186" s="15">
        <f t="shared" ref="B186:E197" si="15">B37</f>
        <v>32500</v>
      </c>
      <c r="C186" s="15">
        <f t="shared" si="15"/>
        <v>32500</v>
      </c>
      <c r="D186" s="15">
        <f t="shared" si="15"/>
        <v>32500</v>
      </c>
      <c r="E186" s="15">
        <f t="shared" si="15"/>
        <v>32500</v>
      </c>
    </row>
    <row r="187" spans="1:8" ht="15.75" thickBot="1" x14ac:dyDescent="0.3">
      <c r="A187" s="26" t="s">
        <v>297</v>
      </c>
      <c r="B187" s="15">
        <f t="shared" si="15"/>
        <v>0</v>
      </c>
      <c r="C187" s="15">
        <f t="shared" si="15"/>
        <v>0</v>
      </c>
      <c r="D187" s="15">
        <f t="shared" si="15"/>
        <v>0</v>
      </c>
      <c r="E187" s="15">
        <f t="shared" si="15"/>
        <v>0</v>
      </c>
    </row>
    <row r="188" spans="1:8" ht="24.75" thickBot="1" x14ac:dyDescent="0.3">
      <c r="A188" s="13" t="s">
        <v>25</v>
      </c>
      <c r="B188" s="14">
        <f t="shared" si="15"/>
        <v>5500</v>
      </c>
      <c r="C188" s="14">
        <f>C39</f>
        <v>5500</v>
      </c>
      <c r="D188" s="14">
        <f>D39</f>
        <v>5500</v>
      </c>
      <c r="E188" s="14">
        <f>E39</f>
        <v>5500</v>
      </c>
    </row>
    <row r="189" spans="1:8" ht="15.75" thickBot="1" x14ac:dyDescent="0.3">
      <c r="A189" s="26" t="s">
        <v>296</v>
      </c>
      <c r="B189" s="15">
        <f t="shared" si="15"/>
        <v>5500</v>
      </c>
      <c r="C189" s="15">
        <f t="shared" si="15"/>
        <v>5500</v>
      </c>
      <c r="D189" s="15">
        <f t="shared" si="15"/>
        <v>5500</v>
      </c>
      <c r="E189" s="15">
        <f t="shared" si="15"/>
        <v>5500</v>
      </c>
    </row>
    <row r="190" spans="1:8" ht="15.75" thickBot="1" x14ac:dyDescent="0.3">
      <c r="A190" s="26" t="s">
        <v>297</v>
      </c>
      <c r="B190" s="15">
        <f t="shared" si="15"/>
        <v>0</v>
      </c>
      <c r="C190" s="15">
        <f t="shared" si="15"/>
        <v>0</v>
      </c>
      <c r="D190" s="15">
        <f t="shared" si="15"/>
        <v>0</v>
      </c>
      <c r="E190" s="15">
        <f t="shared" si="15"/>
        <v>0</v>
      </c>
    </row>
    <row r="191" spans="1:8" ht="15.75" thickBot="1" x14ac:dyDescent="0.3">
      <c r="A191" s="13" t="s">
        <v>26</v>
      </c>
      <c r="B191" s="14">
        <f t="shared" si="15"/>
        <v>18000</v>
      </c>
      <c r="C191" s="14">
        <f>C42</f>
        <v>19000</v>
      </c>
      <c r="D191" s="14">
        <f>D42</f>
        <v>20000</v>
      </c>
      <c r="E191" s="14">
        <f>E42</f>
        <v>20500</v>
      </c>
    </row>
    <row r="192" spans="1:8" ht="15.75" thickBot="1" x14ac:dyDescent="0.3">
      <c r="A192" s="26" t="s">
        <v>296</v>
      </c>
      <c r="B192" s="15">
        <f t="shared" si="15"/>
        <v>18000</v>
      </c>
      <c r="C192" s="15">
        <f t="shared" si="15"/>
        <v>19000</v>
      </c>
      <c r="D192" s="15">
        <f t="shared" si="15"/>
        <v>20000</v>
      </c>
      <c r="E192" s="15">
        <f t="shared" si="15"/>
        <v>20500</v>
      </c>
    </row>
    <row r="193" spans="1:7" ht="15.75" thickBot="1" x14ac:dyDescent="0.3">
      <c r="A193" s="26" t="s">
        <v>297</v>
      </c>
      <c r="B193" s="15">
        <f t="shared" si="15"/>
        <v>0</v>
      </c>
      <c r="C193" s="15">
        <f t="shared" si="15"/>
        <v>0</v>
      </c>
      <c r="D193" s="15">
        <f t="shared" si="15"/>
        <v>0</v>
      </c>
      <c r="E193" s="15">
        <f t="shared" si="15"/>
        <v>0</v>
      </c>
    </row>
    <row r="194" spans="1:7" ht="15.75" thickBot="1" x14ac:dyDescent="0.3">
      <c r="A194" s="13" t="s">
        <v>27</v>
      </c>
      <c r="B194" s="14">
        <f t="shared" si="15"/>
        <v>0</v>
      </c>
      <c r="C194" s="14">
        <f>C45</f>
        <v>0</v>
      </c>
      <c r="D194" s="14">
        <f>D45</f>
        <v>0</v>
      </c>
      <c r="E194" s="14">
        <f>E45</f>
        <v>0</v>
      </c>
    </row>
    <row r="195" spans="1:7" ht="15.75" thickBot="1" x14ac:dyDescent="0.3">
      <c r="A195" s="26" t="s">
        <v>296</v>
      </c>
      <c r="B195" s="15">
        <f t="shared" si="15"/>
        <v>0</v>
      </c>
      <c r="C195" s="15">
        <f t="shared" si="15"/>
        <v>0</v>
      </c>
      <c r="D195" s="15">
        <f t="shared" si="15"/>
        <v>0</v>
      </c>
      <c r="E195" s="15">
        <f t="shared" si="15"/>
        <v>0</v>
      </c>
    </row>
    <row r="196" spans="1:7" ht="15.75" thickBot="1" x14ac:dyDescent="0.3">
      <c r="A196" s="26" t="s">
        <v>297</v>
      </c>
      <c r="B196" s="15">
        <f t="shared" si="15"/>
        <v>0</v>
      </c>
      <c r="C196" s="15">
        <f t="shared" si="15"/>
        <v>0</v>
      </c>
      <c r="D196" s="15">
        <f t="shared" si="15"/>
        <v>0</v>
      </c>
      <c r="E196" s="15">
        <f t="shared" si="15"/>
        <v>0</v>
      </c>
    </row>
    <row r="197" spans="1:7" ht="24.75" thickBot="1" x14ac:dyDescent="0.3">
      <c r="A197" s="13" t="s">
        <v>28</v>
      </c>
      <c r="B197" s="14">
        <f t="shared" si="15"/>
        <v>0</v>
      </c>
      <c r="C197" s="14">
        <f>C48</f>
        <v>0</v>
      </c>
      <c r="D197" s="14">
        <f>D48</f>
        <v>0</v>
      </c>
      <c r="E197" s="14">
        <f>E48</f>
        <v>0</v>
      </c>
    </row>
    <row r="198" spans="1:7" ht="15.75" thickBot="1" x14ac:dyDescent="0.3">
      <c r="A198" s="26" t="s">
        <v>296</v>
      </c>
      <c r="B198" s="15">
        <v>0</v>
      </c>
      <c r="C198" s="15">
        <v>0</v>
      </c>
      <c r="D198" s="15">
        <v>0</v>
      </c>
      <c r="E198" s="15">
        <v>0</v>
      </c>
    </row>
    <row r="199" spans="1:7" ht="15.75" thickBot="1" x14ac:dyDescent="0.3">
      <c r="A199" s="26" t="s">
        <v>297</v>
      </c>
      <c r="B199" s="15"/>
      <c r="C199" s="27"/>
      <c r="D199" s="27"/>
      <c r="E199" s="27"/>
    </row>
    <row r="200" spans="1:7" ht="15.75" thickBot="1" x14ac:dyDescent="0.3">
      <c r="A200" s="13" t="s">
        <v>29</v>
      </c>
      <c r="B200" s="14">
        <f>B51</f>
        <v>0</v>
      </c>
      <c r="C200" s="14">
        <f>C51</f>
        <v>0</v>
      </c>
      <c r="D200" s="14">
        <f>D51</f>
        <v>0</v>
      </c>
      <c r="E200" s="14">
        <f>E51</f>
        <v>0</v>
      </c>
    </row>
    <row r="201" spans="1:7" ht="15.75" thickBot="1" x14ac:dyDescent="0.3">
      <c r="A201" s="26" t="s">
        <v>296</v>
      </c>
      <c r="B201" s="15">
        <v>0</v>
      </c>
      <c r="C201" s="15">
        <v>0</v>
      </c>
      <c r="D201" s="15">
        <v>0</v>
      </c>
      <c r="E201" s="15">
        <v>0</v>
      </c>
    </row>
    <row r="202" spans="1:7" ht="15.75" thickBot="1" x14ac:dyDescent="0.3">
      <c r="A202" s="26" t="s">
        <v>297</v>
      </c>
      <c r="B202" s="15"/>
      <c r="C202" s="27"/>
      <c r="D202" s="27"/>
      <c r="E202" s="27"/>
    </row>
    <row r="203" spans="1:7" ht="24.75" thickBot="1" x14ac:dyDescent="0.3">
      <c r="A203" s="13" t="s">
        <v>30</v>
      </c>
      <c r="B203" s="14">
        <f>B54</f>
        <v>0</v>
      </c>
      <c r="C203" s="14">
        <f t="shared" ref="C203:E205" si="16">C54</f>
        <v>0</v>
      </c>
      <c r="D203" s="14">
        <f t="shared" si="16"/>
        <v>0</v>
      </c>
      <c r="E203" s="14">
        <f t="shared" si="16"/>
        <v>0</v>
      </c>
    </row>
    <row r="204" spans="1:7" ht="15.75" thickBot="1" x14ac:dyDescent="0.3">
      <c r="A204" s="26" t="s">
        <v>296</v>
      </c>
      <c r="B204" s="15">
        <f>B55</f>
        <v>0</v>
      </c>
      <c r="C204" s="15">
        <f t="shared" si="16"/>
        <v>0</v>
      </c>
      <c r="D204" s="15">
        <f t="shared" si="16"/>
        <v>0</v>
      </c>
      <c r="E204" s="15">
        <f t="shared" si="16"/>
        <v>0</v>
      </c>
    </row>
    <row r="205" spans="1:7" ht="15.75" thickBot="1" x14ac:dyDescent="0.3">
      <c r="A205" s="26" t="s">
        <v>297</v>
      </c>
      <c r="B205" s="15">
        <f>B56</f>
        <v>0</v>
      </c>
      <c r="C205" s="15">
        <f t="shared" si="16"/>
        <v>0</v>
      </c>
      <c r="D205" s="15">
        <f t="shared" si="16"/>
        <v>0</v>
      </c>
      <c r="E205" s="15">
        <f t="shared" si="16"/>
        <v>0</v>
      </c>
    </row>
    <row r="206" spans="1:7" ht="15.75" thickBot="1" x14ac:dyDescent="0.3">
      <c r="A206" s="13" t="s">
        <v>59</v>
      </c>
      <c r="B206" s="14">
        <f>B106</f>
        <v>0</v>
      </c>
      <c r="C206" s="14">
        <f>C106</f>
        <v>0</v>
      </c>
      <c r="D206" s="14">
        <f>D106</f>
        <v>0</v>
      </c>
      <c r="E206" s="14">
        <f>E106</f>
        <v>0</v>
      </c>
    </row>
    <row r="207" spans="1:7" ht="15" customHeight="1" thickBot="1" x14ac:dyDescent="0.3">
      <c r="A207" s="26" t="s">
        <v>296</v>
      </c>
      <c r="B207" s="14">
        <f>B77+B107+B138</f>
        <v>0</v>
      </c>
      <c r="C207" s="14">
        <f t="shared" ref="C207:E207" si="17">C77+C107+C138</f>
        <v>0</v>
      </c>
      <c r="D207" s="14">
        <f t="shared" si="17"/>
        <v>0</v>
      </c>
      <c r="E207" s="14">
        <f t="shared" si="17"/>
        <v>0</v>
      </c>
      <c r="F207" s="485"/>
      <c r="G207" s="485"/>
    </row>
    <row r="208" spans="1:7" ht="15.75" thickBot="1" x14ac:dyDescent="0.3">
      <c r="A208" s="26" t="s">
        <v>311</v>
      </c>
      <c r="B208" s="14">
        <f t="shared" ref="B208:E212" si="18">B78+B108+B139</f>
        <v>0</v>
      </c>
      <c r="C208" s="14">
        <f t="shared" si="18"/>
        <v>0</v>
      </c>
      <c r="D208" s="14">
        <f t="shared" si="18"/>
        <v>0</v>
      </c>
      <c r="E208" s="14">
        <f t="shared" si="18"/>
        <v>0</v>
      </c>
      <c r="F208" s="485"/>
      <c r="G208" s="485"/>
    </row>
    <row r="209" spans="1:7" ht="15.75" thickBot="1" x14ac:dyDescent="0.3">
      <c r="A209" s="26" t="s">
        <v>312</v>
      </c>
      <c r="B209" s="14">
        <f t="shared" si="18"/>
        <v>0</v>
      </c>
      <c r="C209" s="14">
        <f t="shared" si="18"/>
        <v>0</v>
      </c>
      <c r="D209" s="14">
        <f t="shared" si="18"/>
        <v>0</v>
      </c>
      <c r="E209" s="14">
        <f t="shared" si="18"/>
        <v>0</v>
      </c>
      <c r="F209" s="485"/>
      <c r="G209" s="485"/>
    </row>
    <row r="210" spans="1:7" ht="15.75" thickBot="1" x14ac:dyDescent="0.3">
      <c r="A210" s="26" t="s">
        <v>313</v>
      </c>
      <c r="B210" s="14">
        <f t="shared" si="18"/>
        <v>0</v>
      </c>
      <c r="C210" s="14">
        <f t="shared" si="18"/>
        <v>0</v>
      </c>
      <c r="D210" s="14">
        <f t="shared" si="18"/>
        <v>0</v>
      </c>
      <c r="E210" s="14">
        <f t="shared" si="18"/>
        <v>0</v>
      </c>
      <c r="F210" s="485"/>
      <c r="G210" s="485"/>
    </row>
    <row r="211" spans="1:7" ht="15.75" thickBot="1" x14ac:dyDescent="0.3">
      <c r="A211" s="13" t="s">
        <v>60</v>
      </c>
      <c r="B211" s="14">
        <f>B81+B111+B142</f>
        <v>1241</v>
      </c>
      <c r="C211" s="14">
        <f t="shared" si="18"/>
        <v>2000</v>
      </c>
      <c r="D211" s="14">
        <f t="shared" si="18"/>
        <v>2000</v>
      </c>
      <c r="E211" s="14">
        <f t="shared" si="18"/>
        <v>2000</v>
      </c>
    </row>
    <row r="212" spans="1:7" ht="15" customHeight="1" thickBot="1" x14ac:dyDescent="0.3">
      <c r="A212" s="26" t="s">
        <v>296</v>
      </c>
      <c r="B212" s="14">
        <f>B82+B112+B143</f>
        <v>1241</v>
      </c>
      <c r="C212" s="14">
        <f t="shared" si="18"/>
        <v>2000</v>
      </c>
      <c r="D212" s="14">
        <f t="shared" si="18"/>
        <v>2000</v>
      </c>
      <c r="E212" s="14">
        <f t="shared" si="18"/>
        <v>2000</v>
      </c>
      <c r="F212" s="485"/>
      <c r="G212" s="485"/>
    </row>
    <row r="213" spans="1:7" ht="15.75" thickBot="1" x14ac:dyDescent="0.3">
      <c r="A213" s="26" t="s">
        <v>311</v>
      </c>
      <c r="B213" s="14"/>
      <c r="C213" s="14"/>
      <c r="D213" s="14"/>
      <c r="E213" s="596"/>
      <c r="F213" s="485"/>
      <c r="G213" s="485"/>
    </row>
    <row r="214" spans="1:7" ht="15.75" thickBot="1" x14ac:dyDescent="0.3">
      <c r="A214" s="26" t="s">
        <v>312</v>
      </c>
      <c r="B214" s="14"/>
      <c r="C214" s="14"/>
      <c r="D214" s="14"/>
      <c r="E214" s="596"/>
      <c r="F214" s="485"/>
      <c r="G214" s="485"/>
    </row>
    <row r="215" spans="1:7" ht="15.75" thickBot="1" x14ac:dyDescent="0.3">
      <c r="A215" s="26" t="s">
        <v>313</v>
      </c>
      <c r="B215" s="14"/>
      <c r="C215" s="14"/>
      <c r="D215" s="14"/>
      <c r="E215" s="14"/>
      <c r="F215" s="485"/>
      <c r="G215" s="485"/>
    </row>
    <row r="216" spans="1:7" ht="15.75" thickBot="1" x14ac:dyDescent="0.3">
      <c r="A216" s="17" t="s">
        <v>32</v>
      </c>
      <c r="B216" s="18">
        <f>IF(B183-B182=0,0,"Error")</f>
        <v>0</v>
      </c>
      <c r="C216" s="18">
        <f>IF(C183-C182=0,0,"Error")</f>
        <v>0</v>
      </c>
      <c r="D216" s="18">
        <f>IF(D183-D182=0,0,"Error")</f>
        <v>0</v>
      </c>
      <c r="E216" s="18">
        <f>IF(E183-E182=0,0,"Error")</f>
        <v>0</v>
      </c>
    </row>
  </sheetData>
  <mergeCells count="60">
    <mergeCell ref="A1:E1"/>
    <mergeCell ref="A165:A166"/>
    <mergeCell ref="A178:A180"/>
    <mergeCell ref="B178:E180"/>
    <mergeCell ref="A2:E2"/>
    <mergeCell ref="B152:E152"/>
    <mergeCell ref="B153:E153"/>
    <mergeCell ref="B154:E154"/>
    <mergeCell ref="B155:E155"/>
    <mergeCell ref="A156:A157"/>
    <mergeCell ref="A164:E164"/>
    <mergeCell ref="B124:E124"/>
    <mergeCell ref="B125:E125"/>
    <mergeCell ref="A126:A127"/>
    <mergeCell ref="A134:E134"/>
    <mergeCell ref="A135:A136"/>
    <mergeCell ref="A148:A150"/>
    <mergeCell ref="B148:E150"/>
    <mergeCell ref="A117:A119"/>
    <mergeCell ref="B117:E119"/>
    <mergeCell ref="A120:E120"/>
    <mergeCell ref="A121:E121"/>
    <mergeCell ref="B122:E122"/>
    <mergeCell ref="B123:E123"/>
    <mergeCell ref="A104:A105"/>
    <mergeCell ref="A65:A66"/>
    <mergeCell ref="A73:E73"/>
    <mergeCell ref="A74:A75"/>
    <mergeCell ref="A87:A89"/>
    <mergeCell ref="B87:E89"/>
    <mergeCell ref="B91:E91"/>
    <mergeCell ref="B92:E92"/>
    <mergeCell ref="B93:E93"/>
    <mergeCell ref="B94:E94"/>
    <mergeCell ref="A95:A96"/>
    <mergeCell ref="A103:E103"/>
    <mergeCell ref="B64:E64"/>
    <mergeCell ref="B22:E22"/>
    <mergeCell ref="B23:E23"/>
    <mergeCell ref="B24:E24"/>
    <mergeCell ref="A25:A26"/>
    <mergeCell ref="A33:E33"/>
    <mergeCell ref="A34:A35"/>
    <mergeCell ref="A59:E59"/>
    <mergeCell ref="A60:E60"/>
    <mergeCell ref="B61:E61"/>
    <mergeCell ref="B62:E62"/>
    <mergeCell ref="B63:E63"/>
    <mergeCell ref="A21:E21"/>
    <mergeCell ref="A3:E3"/>
    <mergeCell ref="B4:E4"/>
    <mergeCell ref="B5:E5"/>
    <mergeCell ref="B6:E6"/>
    <mergeCell ref="A7:E7"/>
    <mergeCell ref="A8:E10"/>
    <mergeCell ref="B11:E11"/>
    <mergeCell ref="A12:A13"/>
    <mergeCell ref="B16:E16"/>
    <mergeCell ref="A17:E17"/>
    <mergeCell ref="A20:E20"/>
  </mergeCells>
  <pageMargins left="0.7" right="0.7" top="0.75" bottom="0.75" header="0.3" footer="0.3"/>
  <pageSetup scale="11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450"/>
  <sheetViews>
    <sheetView view="pageBreakPreview" zoomScale="85" zoomScaleNormal="170" zoomScaleSheetLayoutView="85" workbookViewId="0">
      <selection sqref="A1:E1"/>
    </sheetView>
  </sheetViews>
  <sheetFormatPr defaultRowHeight="15" x14ac:dyDescent="0.25"/>
  <cols>
    <col min="1" max="1" width="41" customWidth="1"/>
    <col min="2" max="3" width="18" customWidth="1"/>
    <col min="4" max="4" width="16.140625" customWidth="1"/>
    <col min="5" max="5" width="30.42578125" customWidth="1"/>
  </cols>
  <sheetData>
    <row r="1" spans="1:5" ht="15.75" x14ac:dyDescent="0.25">
      <c r="A1" s="2604" t="s">
        <v>1652</v>
      </c>
      <c r="B1" s="2604"/>
      <c r="C1" s="2604"/>
      <c r="D1" s="2604"/>
      <c r="E1" s="2604"/>
    </row>
    <row r="2" spans="1:5" ht="18" customHeight="1" x14ac:dyDescent="0.25">
      <c r="A2" s="1503" t="s">
        <v>884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352</v>
      </c>
      <c r="C5" s="1301"/>
      <c r="D5" s="1301"/>
      <c r="E5" s="1301"/>
    </row>
    <row r="6" spans="1:5" ht="15.75" thickBot="1" x14ac:dyDescent="0.3">
      <c r="A6" s="2" t="s">
        <v>1</v>
      </c>
      <c r="B6" s="1302" t="s">
        <v>353</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thickBot="1" x14ac:dyDescent="0.3">
      <c r="A9" s="1545" t="s">
        <v>354</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38.25" customHeight="1" thickBot="1" x14ac:dyDescent="0.3">
      <c r="A12" s="3" t="s">
        <v>6</v>
      </c>
      <c r="B12" s="1552" t="s">
        <v>355</v>
      </c>
      <c r="C12" s="1553"/>
      <c r="D12" s="1553"/>
      <c r="E12" s="1554"/>
    </row>
    <row r="13" spans="1:5" ht="23.2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18.75" customHeight="1" thickBot="1" x14ac:dyDescent="0.3">
      <c r="A15" s="5" t="s">
        <v>1539</v>
      </c>
      <c r="B15" s="90" t="s">
        <v>68</v>
      </c>
      <c r="C15" s="90">
        <v>0.04</v>
      </c>
      <c r="D15" s="90">
        <v>0.06</v>
      </c>
      <c r="E15" s="90">
        <v>0.08</v>
      </c>
    </row>
    <row r="16" spans="1:5" ht="15.75" thickBot="1" x14ac:dyDescent="0.3">
      <c r="A16" s="5" t="s">
        <v>93</v>
      </c>
      <c r="B16" s="90" t="s">
        <v>68</v>
      </c>
      <c r="C16" s="90" t="s">
        <v>69</v>
      </c>
      <c r="D16" s="90" t="s">
        <v>69</v>
      </c>
      <c r="E16" s="90" t="s">
        <v>69</v>
      </c>
    </row>
    <row r="17" spans="1:5" ht="15.75" thickBot="1" x14ac:dyDescent="0.3">
      <c r="A17" s="5" t="s">
        <v>67</v>
      </c>
      <c r="B17" s="90" t="s">
        <v>68</v>
      </c>
      <c r="C17" s="90" t="s">
        <v>69</v>
      </c>
      <c r="D17" s="90" t="s">
        <v>69</v>
      </c>
      <c r="E17" s="90" t="s">
        <v>69</v>
      </c>
    </row>
    <row r="18" spans="1:5" ht="32.25" customHeight="1" thickBot="1" x14ac:dyDescent="0.3">
      <c r="A18" s="6" t="s">
        <v>10</v>
      </c>
      <c r="B18" s="1536" t="s">
        <v>1540</v>
      </c>
      <c r="C18" s="1537"/>
      <c r="D18" s="1537"/>
      <c r="E18" s="1538"/>
    </row>
    <row r="19" spans="1:5" ht="23.25" customHeight="1" thickBot="1" x14ac:dyDescent="0.3">
      <c r="A19" s="1411" t="s">
        <v>11</v>
      </c>
      <c r="B19" s="1412"/>
      <c r="C19" s="1412"/>
      <c r="D19" s="1412"/>
      <c r="E19" s="1413"/>
    </row>
    <row r="20" spans="1:5" ht="27" customHeight="1" thickBot="1" x14ac:dyDescent="0.3">
      <c r="A20" s="5" t="s">
        <v>1541</v>
      </c>
      <c r="B20" s="111" t="s">
        <v>68</v>
      </c>
      <c r="C20" s="346" t="s">
        <v>1542</v>
      </c>
      <c r="D20" s="346" t="s">
        <v>1542</v>
      </c>
      <c r="E20" s="346" t="s">
        <v>1542</v>
      </c>
    </row>
    <row r="21" spans="1:5" ht="30.75" customHeight="1" thickBot="1" x14ac:dyDescent="0.3">
      <c r="A21" s="5" t="s">
        <v>1543</v>
      </c>
      <c r="B21" s="345" t="s">
        <v>68</v>
      </c>
      <c r="C21" s="346" t="s">
        <v>1542</v>
      </c>
      <c r="D21" s="346" t="s">
        <v>1542</v>
      </c>
      <c r="E21" s="346" t="s">
        <v>1542</v>
      </c>
    </row>
    <row r="22" spans="1:5" ht="24" customHeight="1" thickBot="1" x14ac:dyDescent="0.3">
      <c r="A22" s="1414" t="s">
        <v>12</v>
      </c>
      <c r="B22" s="1415"/>
      <c r="C22" s="1415"/>
      <c r="D22" s="1415"/>
      <c r="E22" s="1416"/>
    </row>
    <row r="23" spans="1:5" ht="15.75" thickBot="1" x14ac:dyDescent="0.3">
      <c r="A23" s="1322" t="s">
        <v>13</v>
      </c>
      <c r="B23" s="1323"/>
      <c r="C23" s="1323"/>
      <c r="D23" s="1323"/>
      <c r="E23" s="1324"/>
    </row>
    <row r="24" spans="1:5" ht="18.75" customHeight="1" thickBot="1" x14ac:dyDescent="0.3">
      <c r="A24" s="7" t="s">
        <v>14</v>
      </c>
      <c r="B24" s="1527" t="s">
        <v>356</v>
      </c>
      <c r="C24" s="1528"/>
      <c r="D24" s="1528"/>
      <c r="E24" s="1529"/>
    </row>
    <row r="25" spans="1:5" ht="31.5" customHeight="1" thickBot="1" x14ac:dyDescent="0.3">
      <c r="A25" s="5" t="s">
        <v>15</v>
      </c>
      <c r="B25" s="1530" t="s">
        <v>357</v>
      </c>
      <c r="C25" s="1531"/>
      <c r="D25" s="1531"/>
      <c r="E25" s="1532"/>
    </row>
    <row r="26" spans="1:5" ht="15.75" thickBot="1" x14ac:dyDescent="0.3">
      <c r="A26" s="5" t="s">
        <v>16</v>
      </c>
      <c r="B26" s="1406"/>
      <c r="C26" s="1407"/>
      <c r="D26" s="1407"/>
      <c r="E26" s="1408"/>
    </row>
    <row r="27" spans="1:5" ht="12.75" customHeight="1" x14ac:dyDescent="0.25">
      <c r="A27" s="1381"/>
      <c r="B27" s="8">
        <v>2019</v>
      </c>
      <c r="C27" s="8">
        <v>2020</v>
      </c>
      <c r="D27" s="8">
        <v>2021</v>
      </c>
      <c r="E27" s="8">
        <v>2022</v>
      </c>
    </row>
    <row r="28" spans="1:5" ht="9" customHeight="1" thickBot="1" x14ac:dyDescent="0.3">
      <c r="A28" s="1382"/>
      <c r="B28" s="751" t="s">
        <v>8</v>
      </c>
      <c r="C28" s="751" t="s">
        <v>9</v>
      </c>
      <c r="D28" s="751" t="s">
        <v>9</v>
      </c>
      <c r="E28" s="751" t="s">
        <v>9</v>
      </c>
    </row>
    <row r="29" spans="1:5" ht="15.75" thickBot="1" x14ac:dyDescent="0.3">
      <c r="A29" s="5" t="s">
        <v>17</v>
      </c>
      <c r="B29" s="10">
        <v>87600</v>
      </c>
      <c r="C29" s="10">
        <v>87600</v>
      </c>
      <c r="D29" s="10">
        <v>87600</v>
      </c>
      <c r="E29" s="10">
        <v>87600</v>
      </c>
    </row>
    <row r="30" spans="1:5" ht="15.75" thickBot="1" x14ac:dyDescent="0.3">
      <c r="A30" s="5" t="s">
        <v>18</v>
      </c>
      <c r="B30" s="10">
        <v>200000</v>
      </c>
      <c r="C30" s="10">
        <v>200000</v>
      </c>
      <c r="D30" s="10">
        <v>210000</v>
      </c>
      <c r="E30" s="10">
        <v>210000</v>
      </c>
    </row>
    <row r="31" spans="1:5" ht="15.75" thickBot="1" x14ac:dyDescent="0.3">
      <c r="A31" s="5" t="s">
        <v>19</v>
      </c>
      <c r="B31" s="10">
        <f>B30/B29</f>
        <v>2.2831050228310503</v>
      </c>
      <c r="C31" s="10">
        <f t="shared" ref="C31:E31" si="0">C30/C29</f>
        <v>2.2831050228310503</v>
      </c>
      <c r="D31" s="10">
        <f t="shared" si="0"/>
        <v>2.3972602739726026</v>
      </c>
      <c r="E31" s="10">
        <f t="shared" si="0"/>
        <v>2.3972602739726026</v>
      </c>
    </row>
    <row r="32" spans="1:5" ht="15.75" thickBot="1" x14ac:dyDescent="0.3">
      <c r="A32" s="5" t="s">
        <v>20</v>
      </c>
      <c r="B32" s="434" t="s">
        <v>21</v>
      </c>
      <c r="C32" s="11">
        <f>C29/B29-1</f>
        <v>0</v>
      </c>
      <c r="D32" s="11">
        <f t="shared" ref="D32:E34" si="1">D29/C29-1</f>
        <v>0</v>
      </c>
      <c r="E32" s="11">
        <f t="shared" si="1"/>
        <v>0</v>
      </c>
    </row>
    <row r="33" spans="1:5" ht="15.75" thickBot="1" x14ac:dyDescent="0.3">
      <c r="A33" s="5" t="s">
        <v>22</v>
      </c>
      <c r="B33" s="434" t="s">
        <v>21</v>
      </c>
      <c r="C33" s="11">
        <f>C30/B30-1</f>
        <v>0</v>
      </c>
      <c r="D33" s="11">
        <f t="shared" si="1"/>
        <v>5.0000000000000044E-2</v>
      </c>
      <c r="E33" s="11">
        <f t="shared" si="1"/>
        <v>0</v>
      </c>
    </row>
    <row r="34" spans="1:5" ht="15.75" thickBot="1" x14ac:dyDescent="0.3">
      <c r="A34" s="5" t="s">
        <v>23</v>
      </c>
      <c r="B34" s="434" t="s">
        <v>21</v>
      </c>
      <c r="C34" s="11">
        <f>C31/B31-1</f>
        <v>0</v>
      </c>
      <c r="D34" s="11">
        <f t="shared" si="1"/>
        <v>4.9999999999999822E-2</v>
      </c>
      <c r="E34" s="11">
        <f t="shared" si="1"/>
        <v>0</v>
      </c>
    </row>
    <row r="35" spans="1:5" ht="15.75" thickBot="1" x14ac:dyDescent="0.3">
      <c r="A35" s="1378" t="s">
        <v>164</v>
      </c>
      <c r="B35" s="1379"/>
      <c r="C35" s="1379"/>
      <c r="D35" s="1379"/>
      <c r="E35" s="1380"/>
    </row>
    <row r="36" spans="1:5" ht="12.75" customHeight="1" x14ac:dyDescent="0.25">
      <c r="A36" s="1381"/>
      <c r="B36" s="8">
        <v>2019</v>
      </c>
      <c r="C36" s="8">
        <v>2020</v>
      </c>
      <c r="D36" s="8">
        <v>2021</v>
      </c>
      <c r="E36" s="8">
        <v>2022</v>
      </c>
    </row>
    <row r="37" spans="1:5" ht="9" customHeight="1" thickBot="1" x14ac:dyDescent="0.3">
      <c r="A37" s="1382"/>
      <c r="B37" s="751" t="s">
        <v>8</v>
      </c>
      <c r="C37" s="751" t="s">
        <v>9</v>
      </c>
      <c r="D37" s="751" t="s">
        <v>9</v>
      </c>
      <c r="E37" s="751" t="s">
        <v>9</v>
      </c>
    </row>
    <row r="38" spans="1:5" ht="15.75" thickBot="1" x14ac:dyDescent="0.3">
      <c r="A38" s="13" t="s">
        <v>24</v>
      </c>
      <c r="B38" s="14">
        <f>B39+B40</f>
        <v>0</v>
      </c>
      <c r="C38" s="14">
        <f>C39+C40</f>
        <v>0</v>
      </c>
      <c r="D38" s="14">
        <f t="shared" ref="D38:E38" si="2">D39+D40</f>
        <v>0</v>
      </c>
      <c r="E38" s="14">
        <f t="shared" si="2"/>
        <v>0</v>
      </c>
    </row>
    <row r="39" spans="1:5" ht="15.75" thickBot="1" x14ac:dyDescent="0.3">
      <c r="A39" s="26" t="s">
        <v>296</v>
      </c>
      <c r="B39" s="424"/>
      <c r="C39" s="15">
        <v>0</v>
      </c>
      <c r="D39" s="15">
        <v>0</v>
      </c>
      <c r="E39" s="15">
        <v>0</v>
      </c>
    </row>
    <row r="40" spans="1:5" ht="15.75" thickBot="1" x14ac:dyDescent="0.3">
      <c r="A40" s="26" t="s">
        <v>297</v>
      </c>
      <c r="B40" s="15"/>
      <c r="C40" s="15"/>
      <c r="D40" s="15"/>
      <c r="E40" s="15"/>
    </row>
    <row r="41" spans="1:5" ht="15.75" thickBot="1" x14ac:dyDescent="0.3">
      <c r="A41" s="13" t="s">
        <v>25</v>
      </c>
      <c r="B41" s="14">
        <f>B42+B43</f>
        <v>0</v>
      </c>
      <c r="C41" s="14">
        <f>C42+C43</f>
        <v>0</v>
      </c>
      <c r="D41" s="14">
        <f t="shared" ref="D41:E41" si="3">D42+D43</f>
        <v>0</v>
      </c>
      <c r="E41" s="14">
        <f t="shared" si="3"/>
        <v>0</v>
      </c>
    </row>
    <row r="42" spans="1:5" ht="15.75" thickBot="1" x14ac:dyDescent="0.3">
      <c r="A42" s="26" t="s">
        <v>296</v>
      </c>
      <c r="B42" s="424"/>
      <c r="C42" s="14">
        <v>0</v>
      </c>
      <c r="D42" s="14">
        <v>0</v>
      </c>
      <c r="E42" s="14">
        <v>0</v>
      </c>
    </row>
    <row r="43" spans="1:5" ht="15.75" thickBot="1" x14ac:dyDescent="0.3">
      <c r="A43" s="26" t="s">
        <v>297</v>
      </c>
      <c r="B43" s="15"/>
      <c r="C43" s="14"/>
      <c r="D43" s="14"/>
      <c r="E43" s="14"/>
    </row>
    <row r="44" spans="1:5" ht="15.75" thickBot="1" x14ac:dyDescent="0.3">
      <c r="A44" s="13" t="s">
        <v>26</v>
      </c>
      <c r="B44" s="15">
        <f>B45+B46</f>
        <v>0</v>
      </c>
      <c r="C44" s="14">
        <f>C45+C46</f>
        <v>0</v>
      </c>
      <c r="D44" s="14">
        <f t="shared" ref="D44:E44" si="4">D45+D46</f>
        <v>0</v>
      </c>
      <c r="E44" s="14">
        <f t="shared" si="4"/>
        <v>0</v>
      </c>
    </row>
    <row r="45" spans="1:5" ht="15.75" thickBot="1" x14ac:dyDescent="0.3">
      <c r="A45" s="26" t="s">
        <v>296</v>
      </c>
      <c r="B45" s="424"/>
      <c r="C45" s="14">
        <v>0</v>
      </c>
      <c r="D45" s="31">
        <v>0</v>
      </c>
      <c r="E45" s="31">
        <v>0</v>
      </c>
    </row>
    <row r="46" spans="1:5" ht="15.75" thickBot="1" x14ac:dyDescent="0.3">
      <c r="A46" s="26" t="s">
        <v>297</v>
      </c>
      <c r="B46" s="15"/>
      <c r="C46" s="14"/>
      <c r="D46" s="14"/>
      <c r="E46" s="14"/>
    </row>
    <row r="47" spans="1:5" ht="15.75" thickBot="1" x14ac:dyDescent="0.3">
      <c r="A47" s="13" t="s">
        <v>27</v>
      </c>
      <c r="B47" s="15"/>
      <c r="C47" s="14"/>
      <c r="D47" s="14"/>
      <c r="E47" s="14"/>
    </row>
    <row r="48" spans="1:5" ht="15.75" thickBot="1" x14ac:dyDescent="0.3">
      <c r="A48" s="26" t="s">
        <v>296</v>
      </c>
      <c r="B48" s="15"/>
      <c r="C48" s="14"/>
      <c r="D48" s="14"/>
      <c r="E48" s="14"/>
    </row>
    <row r="49" spans="1:5" ht="15.75" thickBot="1" x14ac:dyDescent="0.3">
      <c r="A49" s="26" t="s">
        <v>297</v>
      </c>
      <c r="B49" s="15"/>
      <c r="C49" s="14"/>
      <c r="D49" s="14"/>
      <c r="E49" s="14"/>
    </row>
    <row r="50" spans="1:5" ht="15.75" thickBot="1" x14ac:dyDescent="0.3">
      <c r="A50" s="13" t="s">
        <v>28</v>
      </c>
      <c r="B50" s="15">
        <v>200000</v>
      </c>
      <c r="C50" s="14">
        <v>200000</v>
      </c>
      <c r="D50" s="14">
        <v>210000</v>
      </c>
      <c r="E50" s="14">
        <v>210000</v>
      </c>
    </row>
    <row r="51" spans="1:5" ht="15.75" thickBot="1" x14ac:dyDescent="0.3">
      <c r="A51" s="26" t="s">
        <v>296</v>
      </c>
      <c r="B51" s="15"/>
      <c r="C51" s="14"/>
      <c r="D51" s="14"/>
      <c r="E51" s="14"/>
    </row>
    <row r="52" spans="1:5" ht="15.75" thickBot="1" x14ac:dyDescent="0.3">
      <c r="A52" s="26" t="s">
        <v>297</v>
      </c>
      <c r="B52" s="15"/>
      <c r="C52" s="14"/>
      <c r="D52" s="14"/>
      <c r="E52" s="14"/>
    </row>
    <row r="53" spans="1:5" ht="15.75" thickBot="1" x14ac:dyDescent="0.3">
      <c r="A53" s="13" t="s">
        <v>29</v>
      </c>
      <c r="B53" s="15">
        <f>B54+B55</f>
        <v>0</v>
      </c>
      <c r="C53" s="14">
        <f t="shared" ref="C53:E53" si="5">C54+C55</f>
        <v>0</v>
      </c>
      <c r="D53" s="14">
        <f t="shared" si="5"/>
        <v>0</v>
      </c>
      <c r="E53" s="14">
        <f t="shared" si="5"/>
        <v>0</v>
      </c>
    </row>
    <row r="54" spans="1:5" ht="15.75" thickBot="1" x14ac:dyDescent="0.3">
      <c r="A54" s="26" t="s">
        <v>296</v>
      </c>
      <c r="B54" s="424"/>
      <c r="C54" s="14">
        <v>0</v>
      </c>
      <c r="D54" s="31">
        <v>0</v>
      </c>
      <c r="E54" s="31">
        <v>0</v>
      </c>
    </row>
    <row r="55" spans="1:5" ht="15.75" thickBot="1" x14ac:dyDescent="0.3">
      <c r="A55" s="26" t="s">
        <v>297</v>
      </c>
      <c r="B55" s="15"/>
      <c r="C55" s="14"/>
      <c r="D55" s="14"/>
      <c r="E55" s="14"/>
    </row>
    <row r="56" spans="1:5" ht="15.75" thickBot="1" x14ac:dyDescent="0.3">
      <c r="A56" s="13" t="s">
        <v>30</v>
      </c>
      <c r="B56" s="15">
        <v>0</v>
      </c>
      <c r="C56" s="14">
        <v>0</v>
      </c>
      <c r="D56" s="14">
        <f>C56*1.03*0.99</f>
        <v>0</v>
      </c>
      <c r="E56" s="14">
        <f>D56*1.03*0.99</f>
        <v>0</v>
      </c>
    </row>
    <row r="57" spans="1:5" ht="15.75" thickBot="1" x14ac:dyDescent="0.3">
      <c r="A57" s="26" t="s">
        <v>296</v>
      </c>
      <c r="B57" s="15"/>
      <c r="C57" s="40"/>
      <c r="D57" s="40"/>
      <c r="E57" s="40"/>
    </row>
    <row r="58" spans="1:5" ht="15.75" thickBot="1" x14ac:dyDescent="0.3">
      <c r="A58" s="26" t="s">
        <v>297</v>
      </c>
      <c r="B58" s="15"/>
      <c r="C58" s="98"/>
      <c r="D58" s="40"/>
      <c r="E58" s="40"/>
    </row>
    <row r="59" spans="1:5" ht="15.75" thickBot="1" x14ac:dyDescent="0.3">
      <c r="A59" s="16" t="s">
        <v>31</v>
      </c>
      <c r="B59" s="15">
        <f>B56+B53+B50+B47+B44+B41+B38</f>
        <v>200000</v>
      </c>
      <c r="C59" s="15">
        <f>C56+C53+C50+C47+C44+C41+C38</f>
        <v>200000</v>
      </c>
      <c r="D59" s="15">
        <f t="shared" ref="D59:E59" si="6">D56+D53+D50+D47+D44+D41+D38</f>
        <v>210000</v>
      </c>
      <c r="E59" s="15">
        <f t="shared" si="6"/>
        <v>210000</v>
      </c>
    </row>
    <row r="60" spans="1:5" ht="15.75" thickBot="1" x14ac:dyDescent="0.3">
      <c r="A60" s="17" t="s">
        <v>32</v>
      </c>
      <c r="B60" s="18">
        <f>IF(B59-B30=0,0,"Error")</f>
        <v>0</v>
      </c>
      <c r="C60" s="18">
        <f>IF(C59-C30=0,0,"Error")</f>
        <v>0</v>
      </c>
      <c r="D60" s="18">
        <f>IF(D59-D30=0,0,"Error")</f>
        <v>0</v>
      </c>
      <c r="E60" s="18">
        <f>IF(E59-E30=0,0,"Error")</f>
        <v>0</v>
      </c>
    </row>
    <row r="61" spans="1:5" ht="15.75" hidden="1" thickBot="1" x14ac:dyDescent="0.3">
      <c r="A61" s="37" t="s">
        <v>344</v>
      </c>
      <c r="B61" s="1423"/>
      <c r="C61" s="1418"/>
      <c r="D61" s="1418"/>
      <c r="E61" s="1419"/>
    </row>
    <row r="62" spans="1:5" ht="26.25" hidden="1" customHeight="1" thickBot="1" x14ac:dyDescent="0.3">
      <c r="A62" s="5" t="s">
        <v>15</v>
      </c>
      <c r="B62" s="1411"/>
      <c r="C62" s="1412"/>
      <c r="D62" s="1412"/>
      <c r="E62" s="1413"/>
    </row>
    <row r="63" spans="1:5" ht="15.75" hidden="1" thickBot="1" x14ac:dyDescent="0.3">
      <c r="A63" s="5" t="s">
        <v>16</v>
      </c>
      <c r="B63" s="1406"/>
      <c r="C63" s="1407"/>
      <c r="D63" s="1407"/>
      <c r="E63" s="1408"/>
    </row>
    <row r="64" spans="1:5" ht="12.75" hidden="1" customHeight="1" x14ac:dyDescent="0.25">
      <c r="A64" s="1381"/>
      <c r="B64" s="8">
        <v>2018</v>
      </c>
      <c r="C64" s="8">
        <v>2019</v>
      </c>
      <c r="D64" s="8">
        <v>2020</v>
      </c>
      <c r="E64" s="8">
        <v>2021</v>
      </c>
    </row>
    <row r="65" spans="1:5" ht="9" hidden="1" customHeight="1" thickBot="1" x14ac:dyDescent="0.3">
      <c r="A65" s="1382"/>
      <c r="B65" s="751" t="s">
        <v>8</v>
      </c>
      <c r="C65" s="751" t="s">
        <v>9</v>
      </c>
      <c r="D65" s="751" t="s">
        <v>9</v>
      </c>
      <c r="E65" s="751" t="s">
        <v>9</v>
      </c>
    </row>
    <row r="66" spans="1:5" ht="15.75" hidden="1" thickBot="1" x14ac:dyDescent="0.3">
      <c r="A66" s="5" t="s">
        <v>17</v>
      </c>
      <c r="B66" s="5"/>
      <c r="C66" s="5"/>
      <c r="D66" s="5"/>
      <c r="E66" s="5"/>
    </row>
    <row r="67" spans="1:5" ht="15.75" hidden="1" thickBot="1" x14ac:dyDescent="0.3">
      <c r="A67" s="5" t="s">
        <v>18</v>
      </c>
      <c r="B67" s="10">
        <f>B96</f>
        <v>0</v>
      </c>
      <c r="C67" s="10">
        <f t="shared" ref="C67:E67" si="7">C96</f>
        <v>0</v>
      </c>
      <c r="D67" s="10">
        <f t="shared" si="7"/>
        <v>0</v>
      </c>
      <c r="E67" s="10">
        <f t="shared" si="7"/>
        <v>0</v>
      </c>
    </row>
    <row r="68" spans="1:5" ht="15.75" hidden="1" thickBot="1" x14ac:dyDescent="0.3">
      <c r="A68" s="5" t="s">
        <v>19</v>
      </c>
      <c r="B68" s="10" t="e">
        <f>B67/B66</f>
        <v>#DIV/0!</v>
      </c>
      <c r="C68" s="10" t="e">
        <f>C67/C66</f>
        <v>#DIV/0!</v>
      </c>
      <c r="D68" s="10" t="e">
        <f>D67/D66</f>
        <v>#DIV/0!</v>
      </c>
      <c r="E68" s="10" t="e">
        <f>E67/E66</f>
        <v>#DIV/0!</v>
      </c>
    </row>
    <row r="69" spans="1:5" ht="15.75" hidden="1" thickBot="1" x14ac:dyDescent="0.3">
      <c r="A69" s="5" t="s">
        <v>20</v>
      </c>
      <c r="B69" s="434"/>
      <c r="C69" s="11" t="e">
        <f>C66/B66-1</f>
        <v>#DIV/0!</v>
      </c>
      <c r="D69" s="11" t="e">
        <f>D66/C66-1</f>
        <v>#DIV/0!</v>
      </c>
      <c r="E69" s="11" t="e">
        <f>E66/D66-1</f>
        <v>#DIV/0!</v>
      </c>
    </row>
    <row r="70" spans="1:5" ht="15.75" hidden="1" thickBot="1" x14ac:dyDescent="0.3">
      <c r="A70" s="5" t="s">
        <v>22</v>
      </c>
      <c r="B70" s="434"/>
      <c r="C70" s="11" t="e">
        <f>C67/B67-1</f>
        <v>#DIV/0!</v>
      </c>
      <c r="D70" s="11" t="e">
        <f t="shared" ref="D70:E71" si="8">D67/C67-1</f>
        <v>#DIV/0!</v>
      </c>
      <c r="E70" s="11" t="e">
        <f t="shared" si="8"/>
        <v>#DIV/0!</v>
      </c>
    </row>
    <row r="71" spans="1:5" ht="15.75" hidden="1" thickBot="1" x14ac:dyDescent="0.3">
      <c r="A71" s="5" t="s">
        <v>23</v>
      </c>
      <c r="B71" s="434"/>
      <c r="C71" s="11" t="e">
        <f>C68/B68-1</f>
        <v>#DIV/0!</v>
      </c>
      <c r="D71" s="11" t="e">
        <f t="shared" si="8"/>
        <v>#DIV/0!</v>
      </c>
      <c r="E71" s="11" t="e">
        <f t="shared" si="8"/>
        <v>#DIV/0!</v>
      </c>
    </row>
    <row r="72" spans="1:5" ht="24.75" hidden="1" customHeight="1" thickBot="1" x14ac:dyDescent="0.3">
      <c r="A72" s="1378" t="s">
        <v>224</v>
      </c>
      <c r="B72" s="1379"/>
      <c r="C72" s="1379"/>
      <c r="D72" s="1379"/>
      <c r="E72" s="1380"/>
    </row>
    <row r="73" spans="1:5" ht="12.75" hidden="1" customHeight="1" x14ac:dyDescent="0.25">
      <c r="A73" s="1381"/>
      <c r="B73" s="8">
        <v>2018</v>
      </c>
      <c r="C73" s="8">
        <v>2019</v>
      </c>
      <c r="D73" s="8">
        <v>2020</v>
      </c>
      <c r="E73" s="8">
        <v>2021</v>
      </c>
    </row>
    <row r="74" spans="1:5" ht="9" hidden="1" customHeight="1" thickBot="1" x14ac:dyDescent="0.3">
      <c r="A74" s="1382"/>
      <c r="B74" s="751" t="s">
        <v>8</v>
      </c>
      <c r="C74" s="751" t="s">
        <v>9</v>
      </c>
      <c r="D74" s="751" t="s">
        <v>9</v>
      </c>
      <c r="E74" s="751" t="s">
        <v>9</v>
      </c>
    </row>
    <row r="75" spans="1:5" ht="24.75" hidden="1" customHeight="1" thickBot="1" x14ac:dyDescent="0.3">
      <c r="A75" s="13" t="s">
        <v>24</v>
      </c>
      <c r="B75" s="14"/>
      <c r="C75" s="14"/>
      <c r="D75" s="14"/>
      <c r="E75" s="14"/>
    </row>
    <row r="76" spans="1:5" ht="38.25" hidden="1" customHeight="1" thickBot="1" x14ac:dyDescent="0.3">
      <c r="A76" s="26" t="s">
        <v>296</v>
      </c>
      <c r="B76" s="15"/>
      <c r="C76" s="27"/>
      <c r="D76" s="27"/>
      <c r="E76" s="27"/>
    </row>
    <row r="77" spans="1:5" ht="24.75" hidden="1" customHeight="1" thickBot="1" x14ac:dyDescent="0.3">
      <c r="A77" s="26" t="s">
        <v>297</v>
      </c>
      <c r="B77" s="15"/>
      <c r="C77" s="27"/>
      <c r="D77" s="27"/>
      <c r="E77" s="27"/>
    </row>
    <row r="78" spans="1:5" ht="24.75" hidden="1" customHeight="1" thickBot="1" x14ac:dyDescent="0.3">
      <c r="A78" s="13" t="s">
        <v>25</v>
      </c>
      <c r="B78" s="14"/>
      <c r="C78" s="14"/>
      <c r="D78" s="14"/>
      <c r="E78" s="14"/>
    </row>
    <row r="79" spans="1:5" ht="15.75" hidden="1" thickBot="1" x14ac:dyDescent="0.3">
      <c r="A79" s="26" t="s">
        <v>296</v>
      </c>
      <c r="B79" s="15"/>
      <c r="C79" s="14"/>
      <c r="D79" s="14"/>
      <c r="E79" s="14"/>
    </row>
    <row r="80" spans="1:5" ht="15.75" hidden="1" thickBot="1" x14ac:dyDescent="0.3">
      <c r="A80" s="26" t="s">
        <v>297</v>
      </c>
      <c r="B80" s="15"/>
      <c r="C80" s="14"/>
      <c r="D80" s="14"/>
      <c r="E80" s="14"/>
    </row>
    <row r="81" spans="1:5" ht="24.75" hidden="1" customHeight="1" thickBot="1" x14ac:dyDescent="0.3">
      <c r="A81" s="13" t="s">
        <v>26</v>
      </c>
      <c r="B81" s="15">
        <v>0</v>
      </c>
      <c r="C81" s="14">
        <v>0</v>
      </c>
      <c r="D81" s="14">
        <v>0</v>
      </c>
      <c r="E81" s="14">
        <v>0</v>
      </c>
    </row>
    <row r="82" spans="1:5" ht="15.75" hidden="1" thickBot="1" x14ac:dyDescent="0.3">
      <c r="A82" s="26" t="s">
        <v>296</v>
      </c>
      <c r="B82" s="15"/>
      <c r="C82" s="14"/>
      <c r="D82" s="14"/>
      <c r="E82" s="14"/>
    </row>
    <row r="83" spans="1:5" ht="15.75" hidden="1" thickBot="1" x14ac:dyDescent="0.3">
      <c r="A83" s="26" t="s">
        <v>297</v>
      </c>
      <c r="B83" s="15"/>
      <c r="C83" s="14"/>
      <c r="D83" s="14"/>
      <c r="E83" s="14"/>
    </row>
    <row r="84" spans="1:5" ht="15.75" hidden="1" thickBot="1" x14ac:dyDescent="0.3">
      <c r="A84" s="13" t="s">
        <v>27</v>
      </c>
      <c r="B84" s="15"/>
      <c r="C84" s="14"/>
      <c r="D84" s="14"/>
      <c r="E84" s="14"/>
    </row>
    <row r="85" spans="1:5" ht="15.75" hidden="1" thickBot="1" x14ac:dyDescent="0.3">
      <c r="A85" s="26" t="s">
        <v>296</v>
      </c>
      <c r="B85" s="15"/>
      <c r="C85" s="14"/>
      <c r="D85" s="14"/>
      <c r="E85" s="14"/>
    </row>
    <row r="86" spans="1:5" ht="15.75" hidden="1" thickBot="1" x14ac:dyDescent="0.3">
      <c r="A86" s="26" t="s">
        <v>297</v>
      </c>
      <c r="B86" s="15"/>
      <c r="C86" s="14"/>
      <c r="D86" s="14"/>
      <c r="E86" s="14"/>
    </row>
    <row r="87" spans="1:5" ht="15.75" hidden="1" thickBot="1" x14ac:dyDescent="0.3">
      <c r="A87" s="13" t="s">
        <v>28</v>
      </c>
      <c r="B87" s="15"/>
      <c r="C87" s="14"/>
      <c r="D87" s="14"/>
      <c r="E87" s="14"/>
    </row>
    <row r="88" spans="1:5" ht="15.75" hidden="1" thickBot="1" x14ac:dyDescent="0.3">
      <c r="A88" s="26" t="s">
        <v>296</v>
      </c>
      <c r="B88" s="15"/>
      <c r="C88" s="14"/>
      <c r="D88" s="14"/>
      <c r="E88" s="14"/>
    </row>
    <row r="89" spans="1:5" ht="15.75" hidden="1" thickBot="1" x14ac:dyDescent="0.3">
      <c r="A89" s="26" t="s">
        <v>297</v>
      </c>
      <c r="B89" s="15"/>
      <c r="C89" s="14"/>
      <c r="D89" s="14"/>
      <c r="E89" s="14"/>
    </row>
    <row r="90" spans="1:5" ht="15.75" hidden="1" thickBot="1" x14ac:dyDescent="0.3">
      <c r="A90" s="13" t="s">
        <v>29</v>
      </c>
      <c r="B90" s="15"/>
      <c r="C90" s="14"/>
      <c r="D90" s="14"/>
      <c r="E90" s="14"/>
    </row>
    <row r="91" spans="1:5" ht="15.75" hidden="1" thickBot="1" x14ac:dyDescent="0.3">
      <c r="A91" s="26" t="s">
        <v>296</v>
      </c>
      <c r="B91" s="15"/>
      <c r="C91" s="14"/>
      <c r="D91" s="14"/>
      <c r="E91" s="14"/>
    </row>
    <row r="92" spans="1:5" ht="15.75" hidden="1" thickBot="1" x14ac:dyDescent="0.3">
      <c r="A92" s="26" t="s">
        <v>297</v>
      </c>
      <c r="B92" s="15"/>
      <c r="C92" s="14"/>
      <c r="D92" s="14"/>
      <c r="E92" s="14"/>
    </row>
    <row r="93" spans="1:5" ht="15.75" hidden="1" thickBot="1" x14ac:dyDescent="0.3">
      <c r="A93" s="13" t="s">
        <v>30</v>
      </c>
      <c r="B93" s="15"/>
      <c r="C93" s="14"/>
      <c r="D93" s="14"/>
      <c r="E93" s="14"/>
    </row>
    <row r="94" spans="1:5" ht="15.75" hidden="1" thickBot="1" x14ac:dyDescent="0.3">
      <c r="A94" s="26" t="s">
        <v>296</v>
      </c>
      <c r="B94" s="15"/>
      <c r="C94" s="14"/>
      <c r="D94" s="14"/>
      <c r="E94" s="14"/>
    </row>
    <row r="95" spans="1:5" ht="15.75" hidden="1" thickBot="1" x14ac:dyDescent="0.3">
      <c r="A95" s="26" t="s">
        <v>297</v>
      </c>
      <c r="B95" s="15"/>
      <c r="C95" s="14"/>
      <c r="D95" s="14"/>
      <c r="E95" s="14"/>
    </row>
    <row r="96" spans="1:5" ht="15.75" hidden="1" thickBot="1" x14ac:dyDescent="0.3">
      <c r="A96" s="35" t="s">
        <v>53</v>
      </c>
      <c r="B96" s="15">
        <f>B93+B90+B87+B84+B81+B78+B75</f>
        <v>0</v>
      </c>
      <c r="C96" s="15">
        <f t="shared" ref="C96:E96" si="9">C93+C90+C87+C84+C81+C78+C75</f>
        <v>0</v>
      </c>
      <c r="D96" s="15">
        <f t="shared" si="9"/>
        <v>0</v>
      </c>
      <c r="E96" s="15">
        <f t="shared" si="9"/>
        <v>0</v>
      </c>
    </row>
    <row r="97" spans="1:5" ht="17.25" hidden="1" customHeight="1" thickBot="1" x14ac:dyDescent="0.3">
      <c r="A97" s="17" t="s">
        <v>32</v>
      </c>
      <c r="B97" s="18">
        <f>IF(B96-B67=0,0,"Error")</f>
        <v>0</v>
      </c>
      <c r="C97" s="18">
        <f>IF(C96-C67=0,0,"Error")</f>
        <v>0</v>
      </c>
      <c r="D97" s="18">
        <f>IF(D96-D67=0,0,"Error")</f>
        <v>0</v>
      </c>
      <c r="E97" s="18">
        <f>IF(E96-E67=0,0,"Error")</f>
        <v>0</v>
      </c>
    </row>
    <row r="98" spans="1:5" ht="15.75" hidden="1" thickBot="1" x14ac:dyDescent="0.3">
      <c r="A98" s="37" t="s">
        <v>345</v>
      </c>
      <c r="B98" s="1423"/>
      <c r="C98" s="1418"/>
      <c r="D98" s="1418"/>
      <c r="E98" s="1419"/>
    </row>
    <row r="99" spans="1:5" ht="26.25" hidden="1" customHeight="1" thickBot="1" x14ac:dyDescent="0.3">
      <c r="A99" s="5" t="s">
        <v>15</v>
      </c>
      <c r="B99" s="1411"/>
      <c r="C99" s="1412"/>
      <c r="D99" s="1412"/>
      <c r="E99" s="1413"/>
    </row>
    <row r="100" spans="1:5" ht="15.75" hidden="1" thickBot="1" x14ac:dyDescent="0.3">
      <c r="A100" s="5" t="s">
        <v>16</v>
      </c>
      <c r="B100" s="1406"/>
      <c r="C100" s="1407"/>
      <c r="D100" s="1407"/>
      <c r="E100" s="1408"/>
    </row>
    <row r="101" spans="1:5" ht="12.75" hidden="1" customHeight="1" x14ac:dyDescent="0.25">
      <c r="A101" s="1381"/>
      <c r="B101" s="8">
        <v>2018</v>
      </c>
      <c r="C101" s="8">
        <v>2019</v>
      </c>
      <c r="D101" s="8">
        <v>2020</v>
      </c>
      <c r="E101" s="8">
        <v>2021</v>
      </c>
    </row>
    <row r="102" spans="1:5" ht="9" hidden="1" customHeight="1" thickBot="1" x14ac:dyDescent="0.3">
      <c r="A102" s="1382"/>
      <c r="B102" s="751" t="s">
        <v>8</v>
      </c>
      <c r="C102" s="751" t="s">
        <v>9</v>
      </c>
      <c r="D102" s="751" t="s">
        <v>9</v>
      </c>
      <c r="E102" s="751" t="s">
        <v>9</v>
      </c>
    </row>
    <row r="103" spans="1:5" ht="15.75" hidden="1" thickBot="1" x14ac:dyDescent="0.3">
      <c r="A103" s="5" t="s">
        <v>17</v>
      </c>
      <c r="B103" s="41"/>
      <c r="C103" s="41"/>
      <c r="D103" s="41"/>
      <c r="E103" s="41"/>
    </row>
    <row r="104" spans="1:5" ht="15.75" hidden="1" thickBot="1" x14ac:dyDescent="0.3">
      <c r="A104" s="5" t="s">
        <v>18</v>
      </c>
      <c r="B104" s="10">
        <f>B133</f>
        <v>0</v>
      </c>
      <c r="C104" s="10">
        <f t="shared" ref="C104:E104" si="10">C133</f>
        <v>0</v>
      </c>
      <c r="D104" s="10">
        <f t="shared" si="10"/>
        <v>0</v>
      </c>
      <c r="E104" s="10">
        <f t="shared" si="10"/>
        <v>0</v>
      </c>
    </row>
    <row r="105" spans="1:5" ht="15.75" hidden="1" thickBot="1" x14ac:dyDescent="0.3">
      <c r="A105" s="5" t="s">
        <v>19</v>
      </c>
      <c r="B105" s="10" t="e">
        <f>B104/B103</f>
        <v>#DIV/0!</v>
      </c>
      <c r="C105" s="10" t="e">
        <f>C104/C103</f>
        <v>#DIV/0!</v>
      </c>
      <c r="D105" s="10" t="e">
        <f>D104/D103</f>
        <v>#DIV/0!</v>
      </c>
      <c r="E105" s="10" t="e">
        <f>E104/E103</f>
        <v>#DIV/0!</v>
      </c>
    </row>
    <row r="106" spans="1:5" ht="15.75" hidden="1" thickBot="1" x14ac:dyDescent="0.3">
      <c r="A106" s="5" t="s">
        <v>20</v>
      </c>
      <c r="B106" s="434"/>
      <c r="C106" s="11" t="e">
        <f>C103/B103-1</f>
        <v>#DIV/0!</v>
      </c>
      <c r="D106" s="11" t="e">
        <f>D103/C103-1</f>
        <v>#DIV/0!</v>
      </c>
      <c r="E106" s="11" t="e">
        <f>E103/D103-1</f>
        <v>#DIV/0!</v>
      </c>
    </row>
    <row r="107" spans="1:5" ht="15.75" hidden="1" thickBot="1" x14ac:dyDescent="0.3">
      <c r="A107" s="5" t="s">
        <v>22</v>
      </c>
      <c r="B107" s="434"/>
      <c r="C107" s="11" t="e">
        <f>C104/B104-1</f>
        <v>#DIV/0!</v>
      </c>
      <c r="D107" s="11" t="e">
        <f t="shared" ref="D107:E108" si="11">D104/C104-1</f>
        <v>#DIV/0!</v>
      </c>
      <c r="E107" s="11" t="e">
        <f t="shared" si="11"/>
        <v>#DIV/0!</v>
      </c>
    </row>
    <row r="108" spans="1:5" ht="15.75" hidden="1" thickBot="1" x14ac:dyDescent="0.3">
      <c r="A108" s="5" t="s">
        <v>23</v>
      </c>
      <c r="B108" s="434"/>
      <c r="C108" s="11" t="e">
        <f>C105/B105-1</f>
        <v>#DIV/0!</v>
      </c>
      <c r="D108" s="11" t="e">
        <f t="shared" si="11"/>
        <v>#DIV/0!</v>
      </c>
      <c r="E108" s="11" t="e">
        <f t="shared" si="11"/>
        <v>#DIV/0!</v>
      </c>
    </row>
    <row r="109" spans="1:5" ht="24.75" hidden="1" customHeight="1" thickBot="1" x14ac:dyDescent="0.3">
      <c r="A109" s="1378" t="s">
        <v>224</v>
      </c>
      <c r="B109" s="1379"/>
      <c r="C109" s="1379"/>
      <c r="D109" s="1379"/>
      <c r="E109" s="1380"/>
    </row>
    <row r="110" spans="1:5" ht="12.75" hidden="1" customHeight="1" x14ac:dyDescent="0.25">
      <c r="A110" s="1381"/>
      <c r="B110" s="8">
        <v>2018</v>
      </c>
      <c r="C110" s="8">
        <v>2019</v>
      </c>
      <c r="D110" s="8">
        <v>2020</v>
      </c>
      <c r="E110" s="8">
        <v>2021</v>
      </c>
    </row>
    <row r="111" spans="1:5" ht="9" hidden="1" customHeight="1" thickBot="1" x14ac:dyDescent="0.3">
      <c r="A111" s="1382"/>
      <c r="B111" s="751" t="s">
        <v>8</v>
      </c>
      <c r="C111" s="751" t="s">
        <v>9</v>
      </c>
      <c r="D111" s="751" t="s">
        <v>9</v>
      </c>
      <c r="E111" s="751" t="s">
        <v>9</v>
      </c>
    </row>
    <row r="112" spans="1:5" ht="24.75" hidden="1" customHeight="1" thickBot="1" x14ac:dyDescent="0.3">
      <c r="A112" s="13" t="s">
        <v>24</v>
      </c>
      <c r="B112" s="14"/>
      <c r="C112" s="14"/>
      <c r="D112" s="14"/>
      <c r="E112" s="14"/>
    </row>
    <row r="113" spans="1:5" ht="15.75" hidden="1" thickBot="1" x14ac:dyDescent="0.3">
      <c r="A113" s="26" t="s">
        <v>296</v>
      </c>
      <c r="B113" s="15"/>
      <c r="C113" s="27"/>
      <c r="D113" s="27"/>
      <c r="E113" s="27"/>
    </row>
    <row r="114" spans="1:5" ht="15.75" hidden="1" thickBot="1" x14ac:dyDescent="0.3">
      <c r="A114" s="26" t="s">
        <v>297</v>
      </c>
      <c r="B114" s="15"/>
      <c r="C114" s="27"/>
      <c r="D114" s="27"/>
      <c r="E114" s="27"/>
    </row>
    <row r="115" spans="1:5" ht="24.75" hidden="1" customHeight="1" thickBot="1" x14ac:dyDescent="0.3">
      <c r="A115" s="13" t="s">
        <v>25</v>
      </c>
      <c r="B115" s="14"/>
      <c r="C115" s="14"/>
      <c r="D115" s="14"/>
      <c r="E115" s="14"/>
    </row>
    <row r="116" spans="1:5" ht="15.75" hidden="1" thickBot="1" x14ac:dyDescent="0.3">
      <c r="A116" s="26" t="s">
        <v>296</v>
      </c>
      <c r="B116" s="15"/>
      <c r="C116" s="14"/>
      <c r="D116" s="14"/>
      <c r="E116" s="14"/>
    </row>
    <row r="117" spans="1:5" ht="15.75" hidden="1" thickBot="1" x14ac:dyDescent="0.3">
      <c r="A117" s="26" t="s">
        <v>297</v>
      </c>
      <c r="B117" s="15"/>
      <c r="C117" s="14"/>
      <c r="D117" s="14"/>
      <c r="E117" s="14"/>
    </row>
    <row r="118" spans="1:5" ht="24.75" hidden="1" customHeight="1" thickBot="1" x14ac:dyDescent="0.3">
      <c r="A118" s="13" t="s">
        <v>26</v>
      </c>
      <c r="B118" s="42">
        <v>0</v>
      </c>
      <c r="C118" s="43">
        <v>0</v>
      </c>
      <c r="D118" s="43">
        <v>0</v>
      </c>
      <c r="E118" s="43">
        <v>0</v>
      </c>
    </row>
    <row r="119" spans="1:5" ht="15.75" hidden="1" thickBot="1" x14ac:dyDescent="0.3">
      <c r="A119" s="26" t="s">
        <v>296</v>
      </c>
      <c r="B119" s="15"/>
      <c r="C119" s="14"/>
      <c r="D119" s="14"/>
      <c r="E119" s="14"/>
    </row>
    <row r="120" spans="1:5" ht="15.75" hidden="1" thickBot="1" x14ac:dyDescent="0.3">
      <c r="A120" s="26" t="s">
        <v>297</v>
      </c>
      <c r="B120" s="15"/>
      <c r="C120" s="14"/>
      <c r="D120" s="14"/>
      <c r="E120" s="14"/>
    </row>
    <row r="121" spans="1:5" ht="15.75" hidden="1" thickBot="1" x14ac:dyDescent="0.3">
      <c r="A121" s="13" t="s">
        <v>27</v>
      </c>
      <c r="B121" s="15"/>
      <c r="C121" s="14"/>
      <c r="D121" s="14"/>
      <c r="E121" s="14"/>
    </row>
    <row r="122" spans="1:5" ht="15.75" hidden="1" thickBot="1" x14ac:dyDescent="0.3">
      <c r="A122" s="26" t="s">
        <v>296</v>
      </c>
      <c r="B122" s="15"/>
      <c r="C122" s="14"/>
      <c r="D122" s="14"/>
      <c r="E122" s="14"/>
    </row>
    <row r="123" spans="1:5" ht="15.75" hidden="1" thickBot="1" x14ac:dyDescent="0.3">
      <c r="A123" s="26" t="s">
        <v>297</v>
      </c>
      <c r="B123" s="15"/>
      <c r="C123" s="14"/>
      <c r="D123" s="14"/>
      <c r="E123" s="14"/>
    </row>
    <row r="124" spans="1:5" ht="15.75" hidden="1" thickBot="1" x14ac:dyDescent="0.3">
      <c r="A124" s="13" t="s">
        <v>28</v>
      </c>
      <c r="B124" s="15"/>
      <c r="C124" s="14"/>
      <c r="D124" s="14"/>
      <c r="E124" s="14"/>
    </row>
    <row r="125" spans="1:5" ht="15.75" hidden="1" thickBot="1" x14ac:dyDescent="0.3">
      <c r="A125" s="26" t="s">
        <v>296</v>
      </c>
      <c r="B125" s="15"/>
      <c r="C125" s="14"/>
      <c r="D125" s="14"/>
      <c r="E125" s="14"/>
    </row>
    <row r="126" spans="1:5" ht="15" hidden="1" customHeight="1" thickBot="1" x14ac:dyDescent="0.3">
      <c r="A126" s="26" t="s">
        <v>297</v>
      </c>
      <c r="B126" s="15"/>
      <c r="C126" s="14"/>
      <c r="D126" s="14"/>
      <c r="E126" s="14"/>
    </row>
    <row r="127" spans="1:5" ht="15.75" hidden="1" thickBot="1" x14ac:dyDescent="0.3">
      <c r="A127" s="13" t="s">
        <v>29</v>
      </c>
      <c r="B127" s="15">
        <v>0</v>
      </c>
      <c r="C127" s="14">
        <v>0</v>
      </c>
      <c r="D127" s="14">
        <v>0</v>
      </c>
      <c r="E127" s="14">
        <v>0</v>
      </c>
    </row>
    <row r="128" spans="1:5" ht="15.75" hidden="1" thickBot="1" x14ac:dyDescent="0.3">
      <c r="A128" s="26" t="s">
        <v>296</v>
      </c>
      <c r="B128" s="15"/>
      <c r="C128" s="14"/>
      <c r="D128" s="14"/>
      <c r="E128" s="14"/>
    </row>
    <row r="129" spans="1:5" ht="15.75" hidden="1" thickBot="1" x14ac:dyDescent="0.3">
      <c r="A129" s="26" t="s">
        <v>297</v>
      </c>
      <c r="B129" s="15"/>
      <c r="C129" s="14"/>
      <c r="D129" s="14"/>
      <c r="E129" s="14"/>
    </row>
    <row r="130" spans="1:5" ht="15.75" hidden="1" thickBot="1" x14ac:dyDescent="0.3">
      <c r="A130" s="13" t="s">
        <v>30</v>
      </c>
      <c r="B130" s="15"/>
      <c r="C130" s="14"/>
      <c r="D130" s="14"/>
      <c r="E130" s="14"/>
    </row>
    <row r="131" spans="1:5" ht="15.75" hidden="1" thickBot="1" x14ac:dyDescent="0.3">
      <c r="A131" s="26" t="s">
        <v>296</v>
      </c>
      <c r="B131" s="15"/>
      <c r="C131" s="14"/>
      <c r="D131" s="14"/>
      <c r="E131" s="14"/>
    </row>
    <row r="132" spans="1:5" ht="15.75" hidden="1" thickBot="1" x14ac:dyDescent="0.3">
      <c r="A132" s="26" t="s">
        <v>297</v>
      </c>
      <c r="B132" s="15"/>
      <c r="C132" s="14"/>
      <c r="D132" s="14"/>
      <c r="E132" s="14"/>
    </row>
    <row r="133" spans="1:5" ht="15.75" hidden="1" thickBot="1" x14ac:dyDescent="0.3">
      <c r="A133" s="35" t="s">
        <v>53</v>
      </c>
      <c r="B133" s="15">
        <f>B130+B127+B124+B121+B118+B115+B112</f>
        <v>0</v>
      </c>
      <c r="C133" s="15">
        <f t="shared" ref="C133:E133" si="12">C130+C127+C124+C121+C118+C115+C112</f>
        <v>0</v>
      </c>
      <c r="D133" s="15">
        <f t="shared" si="12"/>
        <v>0</v>
      </c>
      <c r="E133" s="15">
        <f t="shared" si="12"/>
        <v>0</v>
      </c>
    </row>
    <row r="134" spans="1:5" ht="17.25" hidden="1" customHeight="1" thickBot="1" x14ac:dyDescent="0.3">
      <c r="A134" s="17" t="s">
        <v>32</v>
      </c>
      <c r="B134" s="18">
        <f>IF(B133-B104=0,0,"Error")</f>
        <v>0</v>
      </c>
      <c r="C134" s="18">
        <f>IF(C133-C104=0,0,"Error")</f>
        <v>0</v>
      </c>
      <c r="D134" s="18">
        <f>IF(D133-D104=0,0,"Error")</f>
        <v>0</v>
      </c>
      <c r="E134" s="18">
        <f>IF(E133-E104=0,0,"Error")</f>
        <v>0</v>
      </c>
    </row>
    <row r="135" spans="1:5" ht="15.75" thickBot="1" x14ac:dyDescent="0.3">
      <c r="A135" s="1322" t="s">
        <v>39</v>
      </c>
      <c r="B135" s="1323"/>
      <c r="C135" s="1323"/>
      <c r="D135" s="1323"/>
      <c r="E135" s="1324"/>
    </row>
    <row r="136" spans="1:5" ht="15.75" thickBot="1" x14ac:dyDescent="0.3">
      <c r="A136" s="1322" t="s">
        <v>40</v>
      </c>
      <c r="B136" s="1323"/>
      <c r="C136" s="1323"/>
      <c r="D136" s="1323"/>
      <c r="E136" s="1324"/>
    </row>
    <row r="137" spans="1:5" ht="15.75" thickBot="1" x14ac:dyDescent="0.3">
      <c r="A137" s="7" t="s">
        <v>56</v>
      </c>
      <c r="B137" s="1449"/>
      <c r="C137" s="1518"/>
      <c r="D137" s="1450"/>
      <c r="E137" s="1451"/>
    </row>
    <row r="138" spans="1:5" ht="30.75" customHeight="1" thickBot="1" x14ac:dyDescent="0.3">
      <c r="A138" s="7" t="s">
        <v>82</v>
      </c>
      <c r="B138" s="7"/>
      <c r="C138" s="101" t="s">
        <v>306</v>
      </c>
      <c r="D138" s="1543" t="s">
        <v>1114</v>
      </c>
      <c r="E138" s="1544"/>
    </row>
    <row r="139" spans="1:5" ht="15.75" thickBot="1" x14ac:dyDescent="0.3">
      <c r="A139" s="112"/>
      <c r="B139" s="1427"/>
      <c r="C139" s="1431"/>
      <c r="D139" s="1429"/>
      <c r="E139" s="1430"/>
    </row>
    <row r="140" spans="1:5" ht="17.25" customHeight="1" thickBot="1" x14ac:dyDescent="0.3">
      <c r="A140" s="5" t="s">
        <v>15</v>
      </c>
      <c r="B140" s="1411" t="s">
        <v>62</v>
      </c>
      <c r="C140" s="1412"/>
      <c r="D140" s="1412"/>
      <c r="E140" s="1413"/>
    </row>
    <row r="141" spans="1:5" ht="15.75" thickBot="1" x14ac:dyDescent="0.3">
      <c r="A141" s="5" t="s">
        <v>16</v>
      </c>
      <c r="B141" s="1406" t="s">
        <v>231</v>
      </c>
      <c r="C141" s="1407"/>
      <c r="D141" s="1407"/>
      <c r="E141" s="1408"/>
    </row>
    <row r="142" spans="1:5" ht="12.75" customHeight="1" x14ac:dyDescent="0.25">
      <c r="A142" s="1381"/>
      <c r="B142" s="8">
        <v>2019</v>
      </c>
      <c r="C142" s="8">
        <v>2020</v>
      </c>
      <c r="D142" s="8">
        <v>2021</v>
      </c>
      <c r="E142" s="8">
        <v>2022</v>
      </c>
    </row>
    <row r="143" spans="1:5" ht="9" customHeight="1" thickBot="1" x14ac:dyDescent="0.3">
      <c r="A143" s="1382"/>
      <c r="B143" s="751" t="s">
        <v>8</v>
      </c>
      <c r="C143" s="751" t="s">
        <v>9</v>
      </c>
      <c r="D143" s="751" t="s">
        <v>9</v>
      </c>
      <c r="E143" s="751" t="s">
        <v>9</v>
      </c>
    </row>
    <row r="144" spans="1:5" ht="15.75" thickBot="1" x14ac:dyDescent="0.3">
      <c r="A144" s="5" t="s">
        <v>17</v>
      </c>
      <c r="B144" s="10">
        <v>0</v>
      </c>
      <c r="C144" s="10">
        <v>0</v>
      </c>
      <c r="D144" s="10">
        <v>0</v>
      </c>
      <c r="E144" s="10">
        <v>0</v>
      </c>
    </row>
    <row r="145" spans="1:5" ht="15.75" thickBot="1" x14ac:dyDescent="0.3">
      <c r="A145" s="5" t="s">
        <v>18</v>
      </c>
      <c r="B145" s="10">
        <f>B163</f>
        <v>0</v>
      </c>
      <c r="C145" s="10">
        <f t="shared" ref="C145:E145" si="13">C163</f>
        <v>0</v>
      </c>
      <c r="D145" s="10">
        <f t="shared" si="13"/>
        <v>0</v>
      </c>
      <c r="E145" s="10">
        <f t="shared" si="13"/>
        <v>0</v>
      </c>
    </row>
    <row r="146" spans="1:5" ht="15.75" thickBot="1" x14ac:dyDescent="0.3">
      <c r="A146" s="5" t="s">
        <v>19</v>
      </c>
      <c r="B146" s="10" t="e">
        <f>B145/B144</f>
        <v>#DIV/0!</v>
      </c>
      <c r="C146" s="10" t="e">
        <f t="shared" ref="C146:E146" si="14">C145/C144</f>
        <v>#DIV/0!</v>
      </c>
      <c r="D146" s="10" t="e">
        <f t="shared" si="14"/>
        <v>#DIV/0!</v>
      </c>
      <c r="E146" s="10" t="e">
        <f t="shared" si="14"/>
        <v>#DIV/0!</v>
      </c>
    </row>
    <row r="147" spans="1:5" ht="15.75" thickBot="1" x14ac:dyDescent="0.3">
      <c r="A147" s="5" t="s">
        <v>20</v>
      </c>
      <c r="B147" s="434" t="s">
        <v>21</v>
      </c>
      <c r="C147" s="11" t="e">
        <f>C144/B144-1</f>
        <v>#DIV/0!</v>
      </c>
      <c r="D147" s="11" t="e">
        <f t="shared" ref="D147:E149" si="15">D144/C144-1</f>
        <v>#DIV/0!</v>
      </c>
      <c r="E147" s="11" t="e">
        <f t="shared" si="15"/>
        <v>#DIV/0!</v>
      </c>
    </row>
    <row r="148" spans="1:5" ht="15.75" thickBot="1" x14ac:dyDescent="0.3">
      <c r="A148" s="5" t="s">
        <v>22</v>
      </c>
      <c r="B148" s="434" t="s">
        <v>21</v>
      </c>
      <c r="C148" s="11" t="e">
        <f>C145/B145-1</f>
        <v>#DIV/0!</v>
      </c>
      <c r="D148" s="11" t="e">
        <f t="shared" si="15"/>
        <v>#DIV/0!</v>
      </c>
      <c r="E148" s="11" t="e">
        <f t="shared" si="15"/>
        <v>#DIV/0!</v>
      </c>
    </row>
    <row r="149" spans="1:5" ht="15.75" thickBot="1" x14ac:dyDescent="0.3">
      <c r="A149" s="5" t="s">
        <v>23</v>
      </c>
      <c r="B149" s="434" t="s">
        <v>21</v>
      </c>
      <c r="C149" s="11" t="e">
        <f>C146/B146-1</f>
        <v>#DIV/0!</v>
      </c>
      <c r="D149" s="11" t="e">
        <f t="shared" si="15"/>
        <v>#DIV/0!</v>
      </c>
      <c r="E149" s="11" t="e">
        <f t="shared" si="15"/>
        <v>#DIV/0!</v>
      </c>
    </row>
    <row r="150" spans="1:5" ht="15.75" customHeight="1" thickBot="1" x14ac:dyDescent="0.3">
      <c r="A150" s="1378" t="s">
        <v>167</v>
      </c>
      <c r="B150" s="1379"/>
      <c r="C150" s="1379"/>
      <c r="D150" s="1379"/>
      <c r="E150" s="1380"/>
    </row>
    <row r="151" spans="1:5" ht="12.75" customHeight="1" x14ac:dyDescent="0.25">
      <c r="A151" s="1381"/>
      <c r="B151" s="8">
        <v>2018</v>
      </c>
      <c r="C151" s="8">
        <v>2019</v>
      </c>
      <c r="D151" s="8">
        <v>2020</v>
      </c>
      <c r="E151" s="8">
        <v>2021</v>
      </c>
    </row>
    <row r="152" spans="1:5" ht="9" customHeight="1" thickBot="1" x14ac:dyDescent="0.3">
      <c r="A152" s="1382"/>
      <c r="B152" s="751" t="s">
        <v>8</v>
      </c>
      <c r="C152" s="751" t="s">
        <v>9</v>
      </c>
      <c r="D152" s="751" t="s">
        <v>9</v>
      </c>
      <c r="E152" s="751" t="s">
        <v>9</v>
      </c>
    </row>
    <row r="153" spans="1:5" ht="15.75" thickBot="1" x14ac:dyDescent="0.3">
      <c r="A153" s="13" t="s">
        <v>42</v>
      </c>
      <c r="B153" s="14">
        <f>B154+B155+B156+B157</f>
        <v>0</v>
      </c>
      <c r="C153" s="14">
        <f t="shared" ref="C153:E153" si="16">C154+C155+C156+C157</f>
        <v>0</v>
      </c>
      <c r="D153" s="14">
        <f t="shared" si="16"/>
        <v>0</v>
      </c>
      <c r="E153" s="14">
        <f t="shared" si="16"/>
        <v>0</v>
      </c>
    </row>
    <row r="154" spans="1:5" ht="15.75" thickBot="1" x14ac:dyDescent="0.3">
      <c r="A154" s="26" t="s">
        <v>296</v>
      </c>
      <c r="B154" s="14"/>
      <c r="C154" s="14"/>
      <c r="D154" s="14"/>
      <c r="E154" s="14"/>
    </row>
    <row r="155" spans="1:5" ht="15.75" thickBot="1" x14ac:dyDescent="0.3">
      <c r="A155" s="26" t="s">
        <v>311</v>
      </c>
      <c r="B155" s="14"/>
      <c r="C155" s="14"/>
      <c r="D155" s="14"/>
      <c r="E155" s="14"/>
    </row>
    <row r="156" spans="1:5" ht="15.75" thickBot="1" x14ac:dyDescent="0.3">
      <c r="A156" s="26" t="s">
        <v>312</v>
      </c>
      <c r="B156" s="14"/>
      <c r="C156" s="14"/>
      <c r="D156" s="14"/>
      <c r="E156" s="14"/>
    </row>
    <row r="157" spans="1:5" ht="15.75" thickBot="1" x14ac:dyDescent="0.3">
      <c r="A157" s="26" t="s">
        <v>313</v>
      </c>
      <c r="B157" s="14"/>
      <c r="C157" s="14"/>
      <c r="D157" s="14"/>
      <c r="E157" s="14"/>
    </row>
    <row r="158" spans="1:5" ht="15.75" thickBot="1" x14ac:dyDescent="0.3">
      <c r="A158" s="13" t="s">
        <v>43</v>
      </c>
      <c r="B158" s="15">
        <f>B159+B160+B161+B162</f>
        <v>0</v>
      </c>
      <c r="C158" s="15">
        <f t="shared" ref="C158:E158" si="17">C159+C160+C161+C162</f>
        <v>0</v>
      </c>
      <c r="D158" s="15">
        <f t="shared" si="17"/>
        <v>0</v>
      </c>
      <c r="E158" s="15">
        <f t="shared" si="17"/>
        <v>0</v>
      </c>
    </row>
    <row r="159" spans="1:5" ht="15.75" thickBot="1" x14ac:dyDescent="0.3">
      <c r="A159" s="26" t="s">
        <v>296</v>
      </c>
      <c r="B159" s="15">
        <v>0</v>
      </c>
      <c r="C159" s="14">
        <v>0</v>
      </c>
      <c r="D159" s="14">
        <v>0</v>
      </c>
      <c r="E159" s="14"/>
    </row>
    <row r="160" spans="1:5" ht="15.75" thickBot="1" x14ac:dyDescent="0.3">
      <c r="A160" s="26" t="s">
        <v>311</v>
      </c>
      <c r="B160" s="15"/>
      <c r="C160" s="14"/>
      <c r="D160" s="14"/>
      <c r="E160" s="14"/>
    </row>
    <row r="161" spans="1:5" ht="15.75" thickBot="1" x14ac:dyDescent="0.3">
      <c r="A161" s="26" t="s">
        <v>312</v>
      </c>
      <c r="B161" s="15"/>
      <c r="C161" s="14"/>
      <c r="D161" s="14"/>
      <c r="E161" s="14"/>
    </row>
    <row r="162" spans="1:5" ht="15.75" thickBot="1" x14ac:dyDescent="0.3">
      <c r="A162" s="26" t="s">
        <v>313</v>
      </c>
      <c r="B162" s="15"/>
      <c r="C162" s="14"/>
      <c r="D162" s="14"/>
      <c r="E162" s="14"/>
    </row>
    <row r="163" spans="1:5" ht="15.75" thickBot="1" x14ac:dyDescent="0.3">
      <c r="A163" s="102" t="s">
        <v>31</v>
      </c>
      <c r="B163" s="15">
        <f>B153+B158</f>
        <v>0</v>
      </c>
      <c r="C163" s="15">
        <f t="shared" ref="C163:E163" si="18">C153+C158</f>
        <v>0</v>
      </c>
      <c r="D163" s="15">
        <f t="shared" si="18"/>
        <v>0</v>
      </c>
      <c r="E163" s="15">
        <f t="shared" si="18"/>
        <v>0</v>
      </c>
    </row>
    <row r="164" spans="1:5" ht="15.75" thickBot="1" x14ac:dyDescent="0.3">
      <c r="A164" s="7" t="s">
        <v>33</v>
      </c>
      <c r="B164" s="1527" t="s">
        <v>358</v>
      </c>
      <c r="C164" s="1528"/>
      <c r="D164" s="1528"/>
      <c r="E164" s="1529"/>
    </row>
    <row r="165" spans="1:5" ht="17.25" customHeight="1" thickBot="1" x14ac:dyDescent="0.3">
      <c r="A165" s="5" t="s">
        <v>15</v>
      </c>
      <c r="B165" s="1530" t="s">
        <v>359</v>
      </c>
      <c r="C165" s="1531"/>
      <c r="D165" s="1531"/>
      <c r="E165" s="1532"/>
    </row>
    <row r="166" spans="1:5" ht="15.75" customHeight="1" thickBot="1" x14ac:dyDescent="0.3">
      <c r="A166" s="5" t="s">
        <v>16</v>
      </c>
      <c r="B166" s="1406" t="s">
        <v>360</v>
      </c>
      <c r="C166" s="1407"/>
      <c r="D166" s="1407"/>
      <c r="E166" s="1408"/>
    </row>
    <row r="167" spans="1:5" ht="12.75" customHeight="1" x14ac:dyDescent="0.25">
      <c r="A167" s="1381"/>
      <c r="B167" s="8">
        <v>2019</v>
      </c>
      <c r="C167" s="8">
        <v>2020</v>
      </c>
      <c r="D167" s="8">
        <v>2021</v>
      </c>
      <c r="E167" s="8">
        <v>2022</v>
      </c>
    </row>
    <row r="168" spans="1:5" ht="9" customHeight="1" thickBot="1" x14ac:dyDescent="0.3">
      <c r="A168" s="1382"/>
      <c r="B168" s="751" t="s">
        <v>8</v>
      </c>
      <c r="C168" s="751" t="s">
        <v>9</v>
      </c>
      <c r="D168" s="751" t="s">
        <v>9</v>
      </c>
      <c r="E168" s="751" t="s">
        <v>9</v>
      </c>
    </row>
    <row r="169" spans="1:5" ht="15.75" thickBot="1" x14ac:dyDescent="0.3">
      <c r="A169" s="5" t="s">
        <v>17</v>
      </c>
      <c r="B169" s="10">
        <v>43800</v>
      </c>
      <c r="C169" s="10">
        <v>43800</v>
      </c>
      <c r="D169" s="10">
        <v>43800</v>
      </c>
      <c r="E169" s="10">
        <v>43800</v>
      </c>
    </row>
    <row r="170" spans="1:5" ht="15.75" thickBot="1" x14ac:dyDescent="0.3">
      <c r="A170" s="5" t="s">
        <v>18</v>
      </c>
      <c r="B170" s="10">
        <v>40000</v>
      </c>
      <c r="C170" s="10">
        <v>40000</v>
      </c>
      <c r="D170" s="10">
        <v>40000</v>
      </c>
      <c r="E170" s="10">
        <v>40000</v>
      </c>
    </row>
    <row r="171" spans="1:5" ht="15.75" thickBot="1" x14ac:dyDescent="0.3">
      <c r="A171" s="5" t="s">
        <v>19</v>
      </c>
      <c r="B171" s="10">
        <f>B170/B169</f>
        <v>0.91324200913242004</v>
      </c>
      <c r="C171" s="10">
        <f t="shared" ref="C171:E171" si="19">C170/C169</f>
        <v>0.91324200913242004</v>
      </c>
      <c r="D171" s="10">
        <f t="shared" si="19"/>
        <v>0.91324200913242004</v>
      </c>
      <c r="E171" s="10">
        <f t="shared" si="19"/>
        <v>0.91324200913242004</v>
      </c>
    </row>
    <row r="172" spans="1:5" ht="15.75" thickBot="1" x14ac:dyDescent="0.3">
      <c r="A172" s="5" t="s">
        <v>20</v>
      </c>
      <c r="B172" s="434" t="s">
        <v>21</v>
      </c>
      <c r="C172" s="11">
        <f>C169/B169-1</f>
        <v>0</v>
      </c>
      <c r="D172" s="11">
        <f t="shared" ref="D172:E174" si="20">D169/C169-1</f>
        <v>0</v>
      </c>
      <c r="E172" s="11">
        <f t="shared" si="20"/>
        <v>0</v>
      </c>
    </row>
    <row r="173" spans="1:5" ht="15.75" thickBot="1" x14ac:dyDescent="0.3">
      <c r="A173" s="5" t="s">
        <v>22</v>
      </c>
      <c r="B173" s="434" t="s">
        <v>21</v>
      </c>
      <c r="C173" s="11">
        <f>C170/B170-1</f>
        <v>0</v>
      </c>
      <c r="D173" s="11">
        <f t="shared" si="20"/>
        <v>0</v>
      </c>
      <c r="E173" s="11">
        <f t="shared" si="20"/>
        <v>0</v>
      </c>
    </row>
    <row r="174" spans="1:5" ht="15.75" thickBot="1" x14ac:dyDescent="0.3">
      <c r="A174" s="5" t="s">
        <v>23</v>
      </c>
      <c r="B174" s="434" t="s">
        <v>21</v>
      </c>
      <c r="C174" s="11">
        <f>C171/B171-1</f>
        <v>0</v>
      </c>
      <c r="D174" s="11">
        <f t="shared" si="20"/>
        <v>0</v>
      </c>
      <c r="E174" s="11">
        <f t="shared" si="20"/>
        <v>0</v>
      </c>
    </row>
    <row r="175" spans="1:5" ht="15.75" customHeight="1" thickBot="1" x14ac:dyDescent="0.3">
      <c r="A175" s="1378" t="s">
        <v>227</v>
      </c>
      <c r="B175" s="1379"/>
      <c r="C175" s="1379"/>
      <c r="D175" s="1379"/>
      <c r="E175" s="1380"/>
    </row>
    <row r="176" spans="1:5" ht="12.75" customHeight="1" x14ac:dyDescent="0.25">
      <c r="A176" s="1381"/>
      <c r="B176" s="8">
        <v>2019</v>
      </c>
      <c r="C176" s="8">
        <v>2020</v>
      </c>
      <c r="D176" s="8">
        <v>2021</v>
      </c>
      <c r="E176" s="8">
        <v>2022</v>
      </c>
    </row>
    <row r="177" spans="1:5" ht="9" customHeight="1" thickBot="1" x14ac:dyDescent="0.3">
      <c r="A177" s="1382"/>
      <c r="B177" s="751" t="s">
        <v>8</v>
      </c>
      <c r="C177" s="751" t="s">
        <v>9</v>
      </c>
      <c r="D177" s="751" t="s">
        <v>9</v>
      </c>
      <c r="E177" s="751" t="s">
        <v>9</v>
      </c>
    </row>
    <row r="178" spans="1:5" ht="15.75" thickBot="1" x14ac:dyDescent="0.3">
      <c r="A178" s="13" t="s">
        <v>24</v>
      </c>
      <c r="B178" s="14">
        <f>B179+B180</f>
        <v>0</v>
      </c>
      <c r="C178" s="14">
        <f>C179+C180</f>
        <v>0</v>
      </c>
      <c r="D178" s="14">
        <f t="shared" ref="D178:E178" si="21">D179+D180</f>
        <v>0</v>
      </c>
      <c r="E178" s="14">
        <f t="shared" si="21"/>
        <v>0</v>
      </c>
    </row>
    <row r="179" spans="1:5" ht="15.75" thickBot="1" x14ac:dyDescent="0.3">
      <c r="A179" s="26" t="s">
        <v>296</v>
      </c>
      <c r="B179" s="424"/>
      <c r="C179" s="15">
        <v>0</v>
      </c>
      <c r="D179" s="15">
        <v>0</v>
      </c>
      <c r="E179" s="15">
        <v>0</v>
      </c>
    </row>
    <row r="180" spans="1:5" ht="15.75" thickBot="1" x14ac:dyDescent="0.3">
      <c r="A180" s="26" t="s">
        <v>297</v>
      </c>
      <c r="B180" s="15"/>
      <c r="C180" s="15"/>
      <c r="D180" s="15"/>
      <c r="E180" s="15"/>
    </row>
    <row r="181" spans="1:5" ht="15.75" thickBot="1" x14ac:dyDescent="0.3">
      <c r="A181" s="13" t="s">
        <v>25</v>
      </c>
      <c r="B181" s="14">
        <f>B182+B183</f>
        <v>0</v>
      </c>
      <c r="C181" s="14">
        <f>C182+C183</f>
        <v>0</v>
      </c>
      <c r="D181" s="14">
        <f t="shared" ref="D181:E181" si="22">D182+D183</f>
        <v>0</v>
      </c>
      <c r="E181" s="14">
        <f t="shared" si="22"/>
        <v>0</v>
      </c>
    </row>
    <row r="182" spans="1:5" ht="15.75" thickBot="1" x14ac:dyDescent="0.3">
      <c r="A182" s="26" t="s">
        <v>296</v>
      </c>
      <c r="B182" s="424"/>
      <c r="C182" s="14">
        <v>0</v>
      </c>
      <c r="D182" s="14">
        <v>0</v>
      </c>
      <c r="E182" s="14">
        <v>0</v>
      </c>
    </row>
    <row r="183" spans="1:5" ht="15.75" thickBot="1" x14ac:dyDescent="0.3">
      <c r="A183" s="26" t="s">
        <v>297</v>
      </c>
      <c r="B183" s="15"/>
      <c r="C183" s="14"/>
      <c r="D183" s="14"/>
      <c r="E183" s="14"/>
    </row>
    <row r="184" spans="1:5" ht="15.75" thickBot="1" x14ac:dyDescent="0.3">
      <c r="A184" s="13" t="s">
        <v>26</v>
      </c>
      <c r="B184" s="15">
        <f>B185+B186</f>
        <v>0</v>
      </c>
      <c r="C184" s="14">
        <f>C185+C186</f>
        <v>0</v>
      </c>
      <c r="D184" s="14">
        <f t="shared" ref="D184:E184" si="23">D185+D186</f>
        <v>0</v>
      </c>
      <c r="E184" s="14">
        <f t="shared" si="23"/>
        <v>0</v>
      </c>
    </row>
    <row r="185" spans="1:5" ht="15.75" thickBot="1" x14ac:dyDescent="0.3">
      <c r="A185" s="26" t="s">
        <v>296</v>
      </c>
      <c r="B185" s="424"/>
      <c r="C185" s="14">
        <v>0</v>
      </c>
      <c r="D185" s="31">
        <v>0</v>
      </c>
      <c r="E185" s="31">
        <v>0</v>
      </c>
    </row>
    <row r="186" spans="1:5" ht="15.75" thickBot="1" x14ac:dyDescent="0.3">
      <c r="A186" s="26" t="s">
        <v>297</v>
      </c>
      <c r="B186" s="15"/>
      <c r="C186" s="14"/>
      <c r="D186" s="14"/>
      <c r="E186" s="14"/>
    </row>
    <row r="187" spans="1:5" ht="15.75" thickBot="1" x14ac:dyDescent="0.3">
      <c r="A187" s="13" t="s">
        <v>27</v>
      </c>
      <c r="B187" s="15"/>
      <c r="C187" s="14"/>
      <c r="D187" s="14"/>
      <c r="E187" s="14"/>
    </row>
    <row r="188" spans="1:5" ht="15.75" thickBot="1" x14ac:dyDescent="0.3">
      <c r="A188" s="26" t="s">
        <v>296</v>
      </c>
      <c r="B188" s="15"/>
      <c r="C188" s="14"/>
      <c r="D188" s="14"/>
      <c r="E188" s="14"/>
    </row>
    <row r="189" spans="1:5" ht="15.75" thickBot="1" x14ac:dyDescent="0.3">
      <c r="A189" s="26" t="s">
        <v>297</v>
      </c>
      <c r="B189" s="15"/>
      <c r="C189" s="14"/>
      <c r="D189" s="14"/>
      <c r="E189" s="14"/>
    </row>
    <row r="190" spans="1:5" ht="15.75" thickBot="1" x14ac:dyDescent="0.3">
      <c r="A190" s="13" t="s">
        <v>28</v>
      </c>
      <c r="B190" s="15">
        <v>40000</v>
      </c>
      <c r="C190" s="14">
        <v>40000</v>
      </c>
      <c r="D190" s="14">
        <v>40000</v>
      </c>
      <c r="E190" s="14">
        <v>40000</v>
      </c>
    </row>
    <row r="191" spans="1:5" ht="15.75" thickBot="1" x14ac:dyDescent="0.3">
      <c r="A191" s="26" t="s">
        <v>296</v>
      </c>
      <c r="B191" s="15"/>
      <c r="C191" s="14"/>
      <c r="D191" s="14"/>
      <c r="E191" s="14"/>
    </row>
    <row r="192" spans="1:5" ht="15.75" thickBot="1" x14ac:dyDescent="0.3">
      <c r="A192" s="26" t="s">
        <v>297</v>
      </c>
      <c r="B192" s="15"/>
      <c r="C192" s="14"/>
      <c r="D192" s="14"/>
      <c r="E192" s="14"/>
    </row>
    <row r="193" spans="1:5" ht="15.75" thickBot="1" x14ac:dyDescent="0.3">
      <c r="A193" s="13" t="s">
        <v>29</v>
      </c>
      <c r="B193" s="15">
        <f>B194+B195</f>
        <v>0</v>
      </c>
      <c r="C193" s="14">
        <f t="shared" ref="C193:E193" si="24">C194+C195</f>
        <v>0</v>
      </c>
      <c r="D193" s="14">
        <f t="shared" si="24"/>
        <v>0</v>
      </c>
      <c r="E193" s="14">
        <f t="shared" si="24"/>
        <v>0</v>
      </c>
    </row>
    <row r="194" spans="1:5" ht="15.75" thickBot="1" x14ac:dyDescent="0.3">
      <c r="A194" s="26" t="s">
        <v>296</v>
      </c>
      <c r="B194" s="424"/>
      <c r="C194" s="14">
        <v>0</v>
      </c>
      <c r="D194" s="31">
        <v>0</v>
      </c>
      <c r="E194" s="31">
        <v>0</v>
      </c>
    </row>
    <row r="195" spans="1:5" ht="15.75" thickBot="1" x14ac:dyDescent="0.3">
      <c r="A195" s="26" t="s">
        <v>297</v>
      </c>
      <c r="B195" s="15"/>
      <c r="C195" s="14"/>
      <c r="D195" s="14"/>
      <c r="E195" s="14"/>
    </row>
    <row r="196" spans="1:5" ht="15.75" thickBot="1" x14ac:dyDescent="0.3">
      <c r="A196" s="13" t="s">
        <v>30</v>
      </c>
      <c r="B196" s="15">
        <v>0</v>
      </c>
      <c r="C196" s="14">
        <v>0</v>
      </c>
      <c r="D196" s="14">
        <f>C196*1.03*0.99</f>
        <v>0</v>
      </c>
      <c r="E196" s="14">
        <f>D196*1.03*0.99</f>
        <v>0</v>
      </c>
    </row>
    <row r="197" spans="1:5" ht="15.75" thickBot="1" x14ac:dyDescent="0.3">
      <c r="A197" s="26" t="s">
        <v>296</v>
      </c>
      <c r="B197" s="15"/>
      <c r="C197" s="40"/>
      <c r="D197" s="40"/>
      <c r="E197" s="40"/>
    </row>
    <row r="198" spans="1:5" ht="15.75" thickBot="1" x14ac:dyDescent="0.3">
      <c r="A198" s="26" t="s">
        <v>297</v>
      </c>
      <c r="B198" s="15"/>
      <c r="C198" s="98"/>
      <c r="D198" s="40"/>
      <c r="E198" s="40"/>
    </row>
    <row r="199" spans="1:5" ht="15.75" thickBot="1" x14ac:dyDescent="0.3">
      <c r="A199" s="16" t="s">
        <v>31</v>
      </c>
      <c r="B199" s="15">
        <f>B196+B193+B190+B187+B184+B181+B178</f>
        <v>40000</v>
      </c>
      <c r="C199" s="15">
        <f>C196+C193+C190+C187+C184+C181+C178</f>
        <v>40000</v>
      </c>
      <c r="D199" s="15">
        <f t="shared" ref="D199:E199" si="25">D196+D193+D190+D187+D184+D181+D178</f>
        <v>40000</v>
      </c>
      <c r="E199" s="15">
        <f t="shared" si="25"/>
        <v>40000</v>
      </c>
    </row>
    <row r="200" spans="1:5" ht="15.75" thickBot="1" x14ac:dyDescent="0.3">
      <c r="A200" s="17" t="s">
        <v>32</v>
      </c>
      <c r="B200" s="18" t="str">
        <f>IF(B199-B171=0,0,"Error")</f>
        <v>Error</v>
      </c>
      <c r="C200" s="18" t="str">
        <f>IF(C199-C171=0,0,"Error")</f>
        <v>Error</v>
      </c>
      <c r="D200" s="18" t="str">
        <f>IF(D199-D171=0,0,"Error")</f>
        <v>Error</v>
      </c>
      <c r="E200" s="18" t="str">
        <f>IF(E199-E171=0,0,"Error")</f>
        <v>Error</v>
      </c>
    </row>
    <row r="201" spans="1:5" ht="12.75" customHeight="1" x14ac:dyDescent="0.25">
      <c r="A201" s="1381"/>
      <c r="B201" s="8">
        <v>2019</v>
      </c>
      <c r="C201" s="8">
        <v>2020</v>
      </c>
      <c r="D201" s="8">
        <v>2021</v>
      </c>
      <c r="E201" s="8">
        <v>2022</v>
      </c>
    </row>
    <row r="202" spans="1:5" ht="9" customHeight="1" thickBot="1" x14ac:dyDescent="0.3">
      <c r="A202" s="1382"/>
      <c r="B202" s="751" t="s">
        <v>8</v>
      </c>
      <c r="C202" s="751" t="s">
        <v>9</v>
      </c>
      <c r="D202" s="751" t="s">
        <v>9</v>
      </c>
      <c r="E202" s="751" t="s">
        <v>9</v>
      </c>
    </row>
    <row r="203" spans="1:5" ht="15.75" thickBot="1" x14ac:dyDescent="0.3">
      <c r="A203" s="13" t="s">
        <v>42</v>
      </c>
      <c r="B203" s="14">
        <f>B204+B205+B206+B207</f>
        <v>0</v>
      </c>
      <c r="C203" s="14">
        <f t="shared" ref="C203:E203" si="26">C204+C205+C206+C207</f>
        <v>0</v>
      </c>
      <c r="D203" s="14">
        <f t="shared" si="26"/>
        <v>0</v>
      </c>
      <c r="E203" s="14">
        <f t="shared" si="26"/>
        <v>0</v>
      </c>
    </row>
    <row r="204" spans="1:5" ht="15.75" thickBot="1" x14ac:dyDescent="0.3">
      <c r="A204" s="26" t="s">
        <v>296</v>
      </c>
      <c r="B204" s="14"/>
      <c r="C204" s="14"/>
      <c r="D204" s="14"/>
      <c r="E204" s="14"/>
    </row>
    <row r="205" spans="1:5" ht="15.75" thickBot="1" x14ac:dyDescent="0.3">
      <c r="A205" s="26" t="s">
        <v>311</v>
      </c>
      <c r="B205" s="14"/>
      <c r="C205" s="14"/>
      <c r="D205" s="14"/>
      <c r="E205" s="14"/>
    </row>
    <row r="206" spans="1:5" ht="15.75" thickBot="1" x14ac:dyDescent="0.3">
      <c r="A206" s="26" t="s">
        <v>312</v>
      </c>
      <c r="B206" s="14"/>
      <c r="C206" s="14"/>
      <c r="D206" s="14"/>
      <c r="E206" s="14"/>
    </row>
    <row r="207" spans="1:5" ht="15.75" thickBot="1" x14ac:dyDescent="0.3">
      <c r="A207" s="26" t="s">
        <v>313</v>
      </c>
      <c r="B207" s="14"/>
      <c r="C207" s="14"/>
      <c r="D207" s="14"/>
      <c r="E207" s="14"/>
    </row>
    <row r="208" spans="1:5" ht="15.75" thickBot="1" x14ac:dyDescent="0.3">
      <c r="A208" s="13" t="s">
        <v>43</v>
      </c>
      <c r="B208" s="15">
        <f>B209+B210+B211+B212</f>
        <v>0</v>
      </c>
      <c r="C208" s="15">
        <f t="shared" ref="C208:E208" si="27">C209+C210+C211+C212</f>
        <v>0</v>
      </c>
      <c r="D208" s="15">
        <f t="shared" si="27"/>
        <v>0</v>
      </c>
      <c r="E208" s="15">
        <f t="shared" si="27"/>
        <v>0</v>
      </c>
    </row>
    <row r="209" spans="1:5" ht="15.75" thickBot="1" x14ac:dyDescent="0.3">
      <c r="A209" s="26" t="s">
        <v>296</v>
      </c>
      <c r="B209" s="15"/>
      <c r="C209" s="31">
        <v>0</v>
      </c>
      <c r="D209" s="14"/>
      <c r="E209" s="14"/>
    </row>
    <row r="210" spans="1:5" ht="15.75" thickBot="1" x14ac:dyDescent="0.3">
      <c r="A210" s="26" t="s">
        <v>311</v>
      </c>
      <c r="B210" s="15"/>
      <c r="C210" s="14"/>
      <c r="D210" s="14"/>
      <c r="E210" s="14"/>
    </row>
    <row r="211" spans="1:5" ht="15.75" thickBot="1" x14ac:dyDescent="0.3">
      <c r="A211" s="26" t="s">
        <v>312</v>
      </c>
      <c r="B211" s="15"/>
      <c r="C211" s="14"/>
      <c r="D211" s="14"/>
      <c r="E211" s="14"/>
    </row>
    <row r="212" spans="1:5" ht="15.75" thickBot="1" x14ac:dyDescent="0.3">
      <c r="A212" s="26" t="s">
        <v>313</v>
      </c>
      <c r="B212" s="15"/>
      <c r="C212" s="14"/>
      <c r="D212" s="14"/>
      <c r="E212" s="14"/>
    </row>
    <row r="213" spans="1:5" ht="15.75" thickBot="1" x14ac:dyDescent="0.3">
      <c r="A213" s="102" t="s">
        <v>315</v>
      </c>
      <c r="B213" s="15">
        <f>B203+B208</f>
        <v>0</v>
      </c>
      <c r="C213" s="15">
        <f t="shared" ref="C213:E213" si="28">C203+C208</f>
        <v>0</v>
      </c>
      <c r="D213" s="15">
        <f t="shared" si="28"/>
        <v>0</v>
      </c>
      <c r="E213" s="15">
        <f t="shared" si="28"/>
        <v>0</v>
      </c>
    </row>
    <row r="214" spans="1:5" ht="34.5" hidden="1" customHeight="1" thickBot="1" x14ac:dyDescent="0.3">
      <c r="A214" s="7" t="s">
        <v>74</v>
      </c>
      <c r="B214" s="105"/>
      <c r="C214" s="103" t="s">
        <v>306</v>
      </c>
      <c r="D214" s="106"/>
      <c r="E214" s="107"/>
    </row>
    <row r="215" spans="1:5" ht="17.25" hidden="1" customHeight="1" thickBot="1" x14ac:dyDescent="0.3">
      <c r="A215" s="5" t="s">
        <v>15</v>
      </c>
      <c r="B215" s="1411"/>
      <c r="C215" s="1412"/>
      <c r="D215" s="1412"/>
      <c r="E215" s="1413"/>
    </row>
    <row r="216" spans="1:5" ht="15.75" hidden="1" customHeight="1" thickBot="1" x14ac:dyDescent="0.3">
      <c r="A216" s="5" t="s">
        <v>16</v>
      </c>
      <c r="B216" s="1406"/>
      <c r="C216" s="1407"/>
      <c r="D216" s="1407"/>
      <c r="E216" s="1408"/>
    </row>
    <row r="217" spans="1:5" ht="12.75" hidden="1" customHeight="1" x14ac:dyDescent="0.25">
      <c r="A217" s="1381"/>
      <c r="B217" s="8">
        <v>2018</v>
      </c>
      <c r="C217" s="8">
        <v>2019</v>
      </c>
      <c r="D217" s="8">
        <v>2020</v>
      </c>
      <c r="E217" s="8">
        <v>2021</v>
      </c>
    </row>
    <row r="218" spans="1:5" ht="9" hidden="1" customHeight="1" thickBot="1" x14ac:dyDescent="0.3">
      <c r="A218" s="1382"/>
      <c r="B218" s="751" t="s">
        <v>8</v>
      </c>
      <c r="C218" s="751" t="s">
        <v>9</v>
      </c>
      <c r="D218" s="751" t="s">
        <v>9</v>
      </c>
      <c r="E218" s="751" t="s">
        <v>9</v>
      </c>
    </row>
    <row r="219" spans="1:5" ht="15.75" hidden="1" customHeight="1" thickBot="1" x14ac:dyDescent="0.3">
      <c r="A219" s="5" t="s">
        <v>17</v>
      </c>
      <c r="B219" s="5"/>
      <c r="C219" s="5"/>
      <c r="D219" s="5"/>
      <c r="E219" s="5"/>
    </row>
    <row r="220" spans="1:5" ht="15.75" hidden="1" customHeight="1" thickBot="1" x14ac:dyDescent="0.3">
      <c r="A220" s="5" t="s">
        <v>18</v>
      </c>
      <c r="B220" s="10">
        <f>B238</f>
        <v>0</v>
      </c>
      <c r="C220" s="10">
        <f t="shared" ref="C220:E220" si="29">C238</f>
        <v>0</v>
      </c>
      <c r="D220" s="10">
        <f t="shared" si="29"/>
        <v>0</v>
      </c>
      <c r="E220" s="10">
        <f t="shared" si="29"/>
        <v>0</v>
      </c>
    </row>
    <row r="221" spans="1:5" ht="15.75" hidden="1" customHeight="1" thickBot="1" x14ac:dyDescent="0.3">
      <c r="A221" s="5" t="s">
        <v>19</v>
      </c>
      <c r="B221" s="10" t="e">
        <f>B220/B219</f>
        <v>#DIV/0!</v>
      </c>
      <c r="C221" s="10" t="e">
        <f t="shared" ref="C221:E221" si="30">C220/C219</f>
        <v>#DIV/0!</v>
      </c>
      <c r="D221" s="10" t="e">
        <f t="shared" si="30"/>
        <v>#DIV/0!</v>
      </c>
      <c r="E221" s="10" t="e">
        <f t="shared" si="30"/>
        <v>#DIV/0!</v>
      </c>
    </row>
    <row r="222" spans="1:5" ht="15.75" hidden="1" customHeight="1" thickBot="1" x14ac:dyDescent="0.3">
      <c r="A222" s="5" t="s">
        <v>20</v>
      </c>
      <c r="B222" s="434" t="s">
        <v>21</v>
      </c>
      <c r="C222" s="11" t="e">
        <f>C219/B219-1</f>
        <v>#DIV/0!</v>
      </c>
      <c r="D222" s="11" t="e">
        <f t="shared" ref="D222:E224" si="31">D219/C219-1</f>
        <v>#DIV/0!</v>
      </c>
      <c r="E222" s="11" t="e">
        <f t="shared" si="31"/>
        <v>#DIV/0!</v>
      </c>
    </row>
    <row r="223" spans="1:5" ht="15.75" hidden="1" customHeight="1" thickBot="1" x14ac:dyDescent="0.3">
      <c r="A223" s="5" t="s">
        <v>22</v>
      </c>
      <c r="B223" s="434" t="s">
        <v>21</v>
      </c>
      <c r="C223" s="11" t="e">
        <f>C220/B220-1</f>
        <v>#DIV/0!</v>
      </c>
      <c r="D223" s="11" t="e">
        <f t="shared" si="31"/>
        <v>#DIV/0!</v>
      </c>
      <c r="E223" s="11" t="e">
        <f t="shared" si="31"/>
        <v>#DIV/0!</v>
      </c>
    </row>
    <row r="224" spans="1:5" ht="15.75" hidden="1" customHeight="1" thickBot="1" x14ac:dyDescent="0.3">
      <c r="A224" s="5" t="s">
        <v>23</v>
      </c>
      <c r="B224" s="434" t="s">
        <v>21</v>
      </c>
      <c r="C224" s="11" t="e">
        <f>C221/B221-1</f>
        <v>#DIV/0!</v>
      </c>
      <c r="D224" s="11" t="e">
        <f t="shared" si="31"/>
        <v>#DIV/0!</v>
      </c>
      <c r="E224" s="11" t="e">
        <f t="shared" si="31"/>
        <v>#DIV/0!</v>
      </c>
    </row>
    <row r="225" spans="1:5" ht="15.75" hidden="1" thickBot="1" x14ac:dyDescent="0.3">
      <c r="A225" s="1378" t="s">
        <v>335</v>
      </c>
      <c r="B225" s="1379"/>
      <c r="C225" s="1379"/>
      <c r="D225" s="1379"/>
      <c r="E225" s="1380"/>
    </row>
    <row r="226" spans="1:5" ht="12.75" hidden="1" customHeight="1" x14ac:dyDescent="0.25">
      <c r="A226" s="1381"/>
      <c r="B226" s="8">
        <v>2018</v>
      </c>
      <c r="C226" s="8">
        <v>2019</v>
      </c>
      <c r="D226" s="8">
        <v>2020</v>
      </c>
      <c r="E226" s="8">
        <v>2021</v>
      </c>
    </row>
    <row r="227" spans="1:5" ht="9" hidden="1" customHeight="1" thickBot="1" x14ac:dyDescent="0.3">
      <c r="A227" s="1382"/>
      <c r="B227" s="751" t="s">
        <v>8</v>
      </c>
      <c r="C227" s="751" t="s">
        <v>9</v>
      </c>
      <c r="D227" s="751" t="s">
        <v>9</v>
      </c>
      <c r="E227" s="751" t="s">
        <v>9</v>
      </c>
    </row>
    <row r="228" spans="1:5" ht="15.75" hidden="1" thickBot="1" x14ac:dyDescent="0.3">
      <c r="A228" s="13" t="s">
        <v>42</v>
      </c>
      <c r="B228" s="14">
        <f>B229+B230+B231+B232</f>
        <v>0</v>
      </c>
      <c r="C228" s="14">
        <f t="shared" ref="C228:E228" si="32">C229+C230+C231+C232</f>
        <v>0</v>
      </c>
      <c r="D228" s="14">
        <f t="shared" si="32"/>
        <v>0</v>
      </c>
      <c r="E228" s="14">
        <f t="shared" si="32"/>
        <v>0</v>
      </c>
    </row>
    <row r="229" spans="1:5" ht="15.75" hidden="1" thickBot="1" x14ac:dyDescent="0.3">
      <c r="A229" s="26" t="s">
        <v>296</v>
      </c>
      <c r="B229" s="14"/>
      <c r="C229" s="14"/>
      <c r="D229" s="14"/>
      <c r="E229" s="14"/>
    </row>
    <row r="230" spans="1:5" ht="15.75" hidden="1" thickBot="1" x14ac:dyDescent="0.3">
      <c r="A230" s="26" t="s">
        <v>311</v>
      </c>
      <c r="B230" s="14"/>
      <c r="C230" s="14"/>
      <c r="D230" s="14"/>
      <c r="E230" s="14"/>
    </row>
    <row r="231" spans="1:5" ht="15.75" hidden="1" thickBot="1" x14ac:dyDescent="0.3">
      <c r="A231" s="26" t="s">
        <v>312</v>
      </c>
      <c r="B231" s="14"/>
      <c r="C231" s="14"/>
      <c r="D231" s="14"/>
      <c r="E231" s="14"/>
    </row>
    <row r="232" spans="1:5" ht="15.75" hidden="1" thickBot="1" x14ac:dyDescent="0.3">
      <c r="A232" s="26" t="s">
        <v>313</v>
      </c>
      <c r="B232" s="14"/>
      <c r="C232" s="14"/>
      <c r="D232" s="14"/>
      <c r="E232" s="14"/>
    </row>
    <row r="233" spans="1:5" ht="15.75" hidden="1" thickBot="1" x14ac:dyDescent="0.3">
      <c r="A233" s="13" t="s">
        <v>43</v>
      </c>
      <c r="B233" s="15">
        <f>B234+B235+B236+B237</f>
        <v>0</v>
      </c>
      <c r="C233" s="15">
        <f t="shared" ref="C233:E233" si="33">C234+C235+C236+C237</f>
        <v>0</v>
      </c>
      <c r="D233" s="15">
        <f t="shared" si="33"/>
        <v>0</v>
      </c>
      <c r="E233" s="15">
        <f t="shared" si="33"/>
        <v>0</v>
      </c>
    </row>
    <row r="234" spans="1:5" ht="15.75" hidden="1" thickBot="1" x14ac:dyDescent="0.3">
      <c r="A234" s="26" t="s">
        <v>296</v>
      </c>
      <c r="B234" s="15"/>
      <c r="C234" s="14"/>
      <c r="D234" s="14"/>
      <c r="E234" s="14"/>
    </row>
    <row r="235" spans="1:5" ht="15.75" hidden="1" thickBot="1" x14ac:dyDescent="0.3">
      <c r="A235" s="26" t="s">
        <v>311</v>
      </c>
      <c r="B235" s="15"/>
      <c r="C235" s="14"/>
      <c r="D235" s="14"/>
      <c r="E235" s="14"/>
    </row>
    <row r="236" spans="1:5" ht="15.75" hidden="1" thickBot="1" x14ac:dyDescent="0.3">
      <c r="A236" s="26" t="s">
        <v>312</v>
      </c>
      <c r="B236" s="15"/>
      <c r="C236" s="14"/>
      <c r="D236" s="14"/>
      <c r="E236" s="14"/>
    </row>
    <row r="237" spans="1:5" ht="15.75" hidden="1" thickBot="1" x14ac:dyDescent="0.3">
      <c r="A237" s="26" t="s">
        <v>313</v>
      </c>
      <c r="B237" s="15"/>
      <c r="C237" s="14"/>
      <c r="D237" s="14"/>
      <c r="E237" s="14"/>
    </row>
    <row r="238" spans="1:5" ht="15.75" hidden="1" thickBot="1" x14ac:dyDescent="0.3">
      <c r="A238" s="16" t="s">
        <v>336</v>
      </c>
      <c r="B238" s="15">
        <f>B228+B233</f>
        <v>0</v>
      </c>
      <c r="C238" s="15">
        <f t="shared" ref="C238:E238" si="34">C228+C233</f>
        <v>0</v>
      </c>
      <c r="D238" s="15">
        <f t="shared" si="34"/>
        <v>0</v>
      </c>
      <c r="E238" s="15">
        <f t="shared" si="34"/>
        <v>0</v>
      </c>
    </row>
    <row r="239" spans="1:5" ht="25.5" customHeight="1" thickBot="1" x14ac:dyDescent="0.3">
      <c r="A239" s="108" t="s">
        <v>45</v>
      </c>
      <c r="B239" s="1427"/>
      <c r="C239" s="1429"/>
      <c r="D239" s="1429"/>
      <c r="E239" s="1430"/>
    </row>
    <row r="240" spans="1:5" ht="23.25" thickBot="1" x14ac:dyDescent="0.3">
      <c r="A240" s="7" t="s">
        <v>179</v>
      </c>
      <c r="B240" s="105"/>
      <c r="C240" s="103" t="s">
        <v>306</v>
      </c>
      <c r="D240" s="106"/>
      <c r="E240" s="107"/>
    </row>
    <row r="241" spans="1:5" ht="17.25" customHeight="1" thickBot="1" x14ac:dyDescent="0.3">
      <c r="A241" s="5" t="s">
        <v>15</v>
      </c>
      <c r="B241" s="1411"/>
      <c r="C241" s="1412"/>
      <c r="D241" s="1412"/>
      <c r="E241" s="1413"/>
    </row>
    <row r="242" spans="1:5" ht="15.75" thickBot="1" x14ac:dyDescent="0.3">
      <c r="A242" s="5" t="s">
        <v>16</v>
      </c>
      <c r="B242" s="1551"/>
      <c r="C242" s="1407"/>
      <c r="D242" s="1407"/>
      <c r="E242" s="1408"/>
    </row>
    <row r="243" spans="1:5" ht="12.75" customHeight="1" x14ac:dyDescent="0.25">
      <c r="A243" s="1381"/>
      <c r="B243" s="8">
        <v>2019</v>
      </c>
      <c r="C243" s="8">
        <v>2020</v>
      </c>
      <c r="D243" s="8">
        <v>2021</v>
      </c>
      <c r="E243" s="8">
        <v>2022</v>
      </c>
    </row>
    <row r="244" spans="1:5" ht="9" customHeight="1" thickBot="1" x14ac:dyDescent="0.3">
      <c r="A244" s="1382"/>
      <c r="B244" s="751" t="s">
        <v>8</v>
      </c>
      <c r="C244" s="751" t="s">
        <v>9</v>
      </c>
      <c r="D244" s="751" t="s">
        <v>9</v>
      </c>
      <c r="E244" s="751" t="s">
        <v>9</v>
      </c>
    </row>
    <row r="245" spans="1:5" ht="15.75" thickBot="1" x14ac:dyDescent="0.3">
      <c r="A245" s="5" t="s">
        <v>17</v>
      </c>
      <c r="B245" s="5">
        <v>0</v>
      </c>
      <c r="C245" s="434">
        <v>0</v>
      </c>
      <c r="D245" s="434">
        <v>0</v>
      </c>
      <c r="E245" s="5">
        <v>0</v>
      </c>
    </row>
    <row r="246" spans="1:5" ht="15.75" thickBot="1" x14ac:dyDescent="0.3">
      <c r="A246" s="5" t="s">
        <v>18</v>
      </c>
      <c r="B246" s="10">
        <f>B264</f>
        <v>0</v>
      </c>
      <c r="C246" s="10">
        <f t="shared" ref="C246:E246" si="35">C264</f>
        <v>0</v>
      </c>
      <c r="D246" s="10">
        <f t="shared" si="35"/>
        <v>0</v>
      </c>
      <c r="E246" s="10">
        <f t="shared" si="35"/>
        <v>0</v>
      </c>
    </row>
    <row r="247" spans="1:5" ht="15.75" thickBot="1" x14ac:dyDescent="0.3">
      <c r="A247" s="5" t="s">
        <v>19</v>
      </c>
      <c r="B247" s="10" t="e">
        <f>B246/B245</f>
        <v>#DIV/0!</v>
      </c>
      <c r="C247" s="10" t="e">
        <f t="shared" ref="C247:E247" si="36">C246/C245</f>
        <v>#DIV/0!</v>
      </c>
      <c r="D247" s="10" t="e">
        <f t="shared" si="36"/>
        <v>#DIV/0!</v>
      </c>
      <c r="E247" s="10" t="e">
        <f t="shared" si="36"/>
        <v>#DIV/0!</v>
      </c>
    </row>
    <row r="248" spans="1:5" ht="15.75" thickBot="1" x14ac:dyDescent="0.3">
      <c r="A248" s="5" t="s">
        <v>20</v>
      </c>
      <c r="B248" s="434" t="s">
        <v>21</v>
      </c>
      <c r="C248" s="11" t="e">
        <f>C245/B245-1</f>
        <v>#DIV/0!</v>
      </c>
      <c r="D248" s="11" t="e">
        <f t="shared" ref="D248:E250" si="37">D245/C245-1</f>
        <v>#DIV/0!</v>
      </c>
      <c r="E248" s="11" t="e">
        <f t="shared" si="37"/>
        <v>#DIV/0!</v>
      </c>
    </row>
    <row r="249" spans="1:5" ht="15.75" thickBot="1" x14ac:dyDescent="0.3">
      <c r="A249" s="5" t="s">
        <v>22</v>
      </c>
      <c r="B249" s="434" t="s">
        <v>21</v>
      </c>
      <c r="C249" s="11" t="e">
        <f>C246/B246-1</f>
        <v>#DIV/0!</v>
      </c>
      <c r="D249" s="11" t="e">
        <f t="shared" si="37"/>
        <v>#DIV/0!</v>
      </c>
      <c r="E249" s="11" t="e">
        <f t="shared" si="37"/>
        <v>#DIV/0!</v>
      </c>
    </row>
    <row r="250" spans="1:5" ht="15.75" thickBot="1" x14ac:dyDescent="0.3">
      <c r="A250" s="5" t="s">
        <v>23</v>
      </c>
      <c r="B250" s="434" t="s">
        <v>21</v>
      </c>
      <c r="C250" s="11" t="e">
        <f>C247/B247-1</f>
        <v>#DIV/0!</v>
      </c>
      <c r="D250" s="11" t="e">
        <f t="shared" si="37"/>
        <v>#DIV/0!</v>
      </c>
      <c r="E250" s="11" t="e">
        <f t="shared" si="37"/>
        <v>#DIV/0!</v>
      </c>
    </row>
    <row r="251" spans="1:5" ht="15.75" thickBot="1" x14ac:dyDescent="0.3">
      <c r="A251" s="1378" t="s">
        <v>166</v>
      </c>
      <c r="B251" s="1379"/>
      <c r="C251" s="1379"/>
      <c r="D251" s="1379"/>
      <c r="E251" s="1380"/>
    </row>
    <row r="252" spans="1:5" ht="12.75" customHeight="1" x14ac:dyDescent="0.25">
      <c r="A252" s="1381"/>
      <c r="B252" s="8">
        <v>2019</v>
      </c>
      <c r="C252" s="8">
        <v>2020</v>
      </c>
      <c r="D252" s="8">
        <v>2021</v>
      </c>
      <c r="E252" s="8">
        <v>2022</v>
      </c>
    </row>
    <row r="253" spans="1:5" ht="9" customHeight="1" thickBot="1" x14ac:dyDescent="0.3">
      <c r="A253" s="1382"/>
      <c r="B253" s="751" t="s">
        <v>8</v>
      </c>
      <c r="C253" s="751" t="s">
        <v>9</v>
      </c>
      <c r="D253" s="751" t="s">
        <v>9</v>
      </c>
      <c r="E253" s="751" t="s">
        <v>9</v>
      </c>
    </row>
    <row r="254" spans="1:5" ht="15.75" thickBot="1" x14ac:dyDescent="0.3">
      <c r="A254" s="13" t="s">
        <v>42</v>
      </c>
      <c r="B254" s="14">
        <f>B255+B256+B257+B258</f>
        <v>0</v>
      </c>
      <c r="C254" s="14">
        <f t="shared" ref="C254:E254" si="38">C255+C256+C257+C258</f>
        <v>0</v>
      </c>
      <c r="D254" s="14">
        <f t="shared" si="38"/>
        <v>0</v>
      </c>
      <c r="E254" s="14">
        <f t="shared" si="38"/>
        <v>0</v>
      </c>
    </row>
    <row r="255" spans="1:5" ht="15.75" thickBot="1" x14ac:dyDescent="0.3">
      <c r="A255" s="26" t="s">
        <v>296</v>
      </c>
      <c r="B255" s="14"/>
      <c r="C255" s="14"/>
      <c r="D255" s="14"/>
      <c r="E255" s="14"/>
    </row>
    <row r="256" spans="1:5" ht="15.75" thickBot="1" x14ac:dyDescent="0.3">
      <c r="A256" s="26" t="s">
        <v>311</v>
      </c>
      <c r="B256" s="14"/>
      <c r="C256" s="14"/>
      <c r="D256" s="14"/>
      <c r="E256" s="14"/>
    </row>
    <row r="257" spans="1:5" ht="15.75" thickBot="1" x14ac:dyDescent="0.3">
      <c r="A257" s="26" t="s">
        <v>312</v>
      </c>
      <c r="B257" s="14"/>
      <c r="C257" s="14"/>
      <c r="D257" s="14"/>
      <c r="E257" s="14"/>
    </row>
    <row r="258" spans="1:5" ht="15.75" thickBot="1" x14ac:dyDescent="0.3">
      <c r="A258" s="26" t="s">
        <v>313</v>
      </c>
      <c r="B258" s="14"/>
      <c r="C258" s="14"/>
      <c r="D258" s="14"/>
      <c r="E258" s="14"/>
    </row>
    <row r="259" spans="1:5" ht="15.75" thickBot="1" x14ac:dyDescent="0.3">
      <c r="A259" s="13" t="s">
        <v>43</v>
      </c>
      <c r="B259" s="15">
        <f>B260+B261+B262+B263</f>
        <v>0</v>
      </c>
      <c r="C259" s="15">
        <f t="shared" ref="C259:E259" si="39">C260+C261+C262+C263</f>
        <v>0</v>
      </c>
      <c r="D259" s="15">
        <f t="shared" si="39"/>
        <v>0</v>
      </c>
      <c r="E259" s="15">
        <f t="shared" si="39"/>
        <v>0</v>
      </c>
    </row>
    <row r="260" spans="1:5" ht="15.75" thickBot="1" x14ac:dyDescent="0.3">
      <c r="A260" s="26" t="s">
        <v>296</v>
      </c>
      <c r="B260" s="15"/>
      <c r="C260" s="15">
        <v>0</v>
      </c>
      <c r="D260" s="15">
        <v>0</v>
      </c>
      <c r="E260" s="15"/>
    </row>
    <row r="261" spans="1:5" ht="15.75" thickBot="1" x14ac:dyDescent="0.3">
      <c r="A261" s="26" t="s">
        <v>311</v>
      </c>
      <c r="B261" s="15"/>
      <c r="C261" s="15"/>
      <c r="D261" s="15"/>
      <c r="E261" s="15"/>
    </row>
    <row r="262" spans="1:5" ht="15.75" thickBot="1" x14ac:dyDescent="0.3">
      <c r="A262" s="26" t="s">
        <v>312</v>
      </c>
      <c r="B262" s="15"/>
      <c r="C262" s="15"/>
      <c r="D262" s="15"/>
      <c r="E262" s="15"/>
    </row>
    <row r="263" spans="1:5" ht="15.75" thickBot="1" x14ac:dyDescent="0.3">
      <c r="A263" s="26" t="s">
        <v>313</v>
      </c>
      <c r="B263" s="15"/>
      <c r="C263" s="15"/>
      <c r="D263" s="15"/>
      <c r="E263" s="15"/>
    </row>
    <row r="264" spans="1:5" ht="15.75" thickBot="1" x14ac:dyDescent="0.3">
      <c r="A264" s="16" t="s">
        <v>53</v>
      </c>
      <c r="B264" s="15">
        <f>B254+B259</f>
        <v>0</v>
      </c>
      <c r="C264" s="15">
        <f t="shared" ref="C264:E264" si="40">C254+C259</f>
        <v>0</v>
      </c>
      <c r="D264" s="15">
        <f t="shared" si="40"/>
        <v>0</v>
      </c>
      <c r="E264" s="15">
        <f t="shared" si="40"/>
        <v>0</v>
      </c>
    </row>
    <row r="265" spans="1:5" ht="15.75" thickBot="1" x14ac:dyDescent="0.3">
      <c r="A265" s="1322" t="s">
        <v>46</v>
      </c>
      <c r="B265" s="1323"/>
      <c r="C265" s="1323"/>
      <c r="D265" s="1323"/>
      <c r="E265" s="1324"/>
    </row>
    <row r="266" spans="1:5" ht="15.75" thickBot="1" x14ac:dyDescent="0.3">
      <c r="A266" s="1322" t="s">
        <v>47</v>
      </c>
      <c r="B266" s="1323"/>
      <c r="C266" s="1323"/>
      <c r="D266" s="1323"/>
      <c r="E266" s="1324"/>
    </row>
    <row r="267" spans="1:5" ht="15.75" thickBot="1" x14ac:dyDescent="0.3">
      <c r="A267" s="7" t="s">
        <v>56</v>
      </c>
      <c r="B267" s="1432"/>
      <c r="C267" s="1433"/>
      <c r="D267" s="1433"/>
      <c r="E267" s="1434"/>
    </row>
    <row r="268" spans="1:5" ht="30.75" customHeight="1" thickBot="1" x14ac:dyDescent="0.3">
      <c r="A268" s="7" t="s">
        <v>82</v>
      </c>
      <c r="B268" s="7"/>
      <c r="C268" s="101" t="s">
        <v>306</v>
      </c>
      <c r="D268" s="1429"/>
      <c r="E268" s="1430"/>
    </row>
    <row r="269" spans="1:5" ht="15.75" thickBot="1" x14ac:dyDescent="0.3">
      <c r="A269" s="112"/>
      <c r="B269" s="1427"/>
      <c r="C269" s="1431"/>
      <c r="D269" s="1429"/>
      <c r="E269" s="1430"/>
    </row>
    <row r="270" spans="1:5" ht="17.25" customHeight="1" thickBot="1" x14ac:dyDescent="0.3">
      <c r="A270" s="5" t="s">
        <v>15</v>
      </c>
      <c r="B270" s="1411"/>
      <c r="C270" s="1412"/>
      <c r="D270" s="1412"/>
      <c r="E270" s="1413"/>
    </row>
    <row r="271" spans="1:5" ht="15.75" thickBot="1" x14ac:dyDescent="0.3">
      <c r="A271" s="5" t="s">
        <v>16</v>
      </c>
      <c r="B271" s="1406"/>
      <c r="C271" s="1407"/>
      <c r="D271" s="1407"/>
      <c r="E271" s="1408"/>
    </row>
    <row r="272" spans="1:5" ht="12.75" customHeight="1" x14ac:dyDescent="0.25">
      <c r="A272" s="1381"/>
      <c r="B272" s="8">
        <v>2019</v>
      </c>
      <c r="C272" s="8">
        <v>2020</v>
      </c>
      <c r="D272" s="8">
        <v>2021</v>
      </c>
      <c r="E272" s="8">
        <v>2022</v>
      </c>
    </row>
    <row r="273" spans="1:5" ht="9" customHeight="1" thickBot="1" x14ac:dyDescent="0.3">
      <c r="A273" s="1382"/>
      <c r="B273" s="751" t="s">
        <v>8</v>
      </c>
      <c r="C273" s="751" t="s">
        <v>9</v>
      </c>
      <c r="D273" s="751" t="s">
        <v>9</v>
      </c>
      <c r="E273" s="751" t="s">
        <v>9</v>
      </c>
    </row>
    <row r="274" spans="1:5" ht="15.75" thickBot="1" x14ac:dyDescent="0.3">
      <c r="A274" s="5" t="s">
        <v>17</v>
      </c>
      <c r="B274" s="10"/>
      <c r="C274" s="10"/>
      <c r="D274" s="10"/>
      <c r="E274" s="10"/>
    </row>
    <row r="275" spans="1:5" ht="15.75" thickBot="1" x14ac:dyDescent="0.3">
      <c r="A275" s="5" t="s">
        <v>18</v>
      </c>
      <c r="B275" s="10">
        <f>B338-B300</f>
        <v>0</v>
      </c>
      <c r="C275" s="10">
        <f t="shared" ref="C275:D275" si="41">C338-C300</f>
        <v>0</v>
      </c>
      <c r="D275" s="10">
        <f t="shared" si="41"/>
        <v>0</v>
      </c>
      <c r="E275" s="10">
        <f>E293</f>
        <v>0</v>
      </c>
    </row>
    <row r="276" spans="1:5" ht="15.75" thickBot="1" x14ac:dyDescent="0.3">
      <c r="A276" s="5" t="s">
        <v>19</v>
      </c>
      <c r="B276" s="10" t="e">
        <f>B275/B274</f>
        <v>#DIV/0!</v>
      </c>
      <c r="C276" s="10" t="e">
        <f t="shared" ref="C276:E276" si="42">C275/C274</f>
        <v>#DIV/0!</v>
      </c>
      <c r="D276" s="10" t="e">
        <f t="shared" si="42"/>
        <v>#DIV/0!</v>
      </c>
      <c r="E276" s="10" t="e">
        <f t="shared" si="42"/>
        <v>#DIV/0!</v>
      </c>
    </row>
    <row r="277" spans="1:5" ht="15.75" thickBot="1" x14ac:dyDescent="0.3">
      <c r="A277" s="5" t="s">
        <v>20</v>
      </c>
      <c r="B277" s="434" t="s">
        <v>21</v>
      </c>
      <c r="C277" s="11" t="e">
        <f>C274/B274-1</f>
        <v>#DIV/0!</v>
      </c>
      <c r="D277" s="11" t="e">
        <f t="shared" ref="D277:E279" si="43">D274/C274-1</f>
        <v>#DIV/0!</v>
      </c>
      <c r="E277" s="11" t="e">
        <f t="shared" si="43"/>
        <v>#DIV/0!</v>
      </c>
    </row>
    <row r="278" spans="1:5" ht="15.75" thickBot="1" x14ac:dyDescent="0.3">
      <c r="A278" s="5" t="s">
        <v>22</v>
      </c>
      <c r="B278" s="434" t="s">
        <v>21</v>
      </c>
      <c r="C278" s="11" t="e">
        <f>C275/B275-1</f>
        <v>#DIV/0!</v>
      </c>
      <c r="D278" s="11" t="e">
        <f t="shared" si="43"/>
        <v>#DIV/0!</v>
      </c>
      <c r="E278" s="11" t="e">
        <f t="shared" si="43"/>
        <v>#DIV/0!</v>
      </c>
    </row>
    <row r="279" spans="1:5" ht="15.75" thickBot="1" x14ac:dyDescent="0.3">
      <c r="A279" s="5" t="s">
        <v>23</v>
      </c>
      <c r="B279" s="434" t="s">
        <v>21</v>
      </c>
      <c r="C279" s="11" t="e">
        <f>C276/B276-1</f>
        <v>#DIV/0!</v>
      </c>
      <c r="D279" s="11" t="e">
        <f t="shared" si="43"/>
        <v>#DIV/0!</v>
      </c>
      <c r="E279" s="11" t="e">
        <f t="shared" si="43"/>
        <v>#DIV/0!</v>
      </c>
    </row>
    <row r="280" spans="1:5" ht="15.75" thickBot="1" x14ac:dyDescent="0.3">
      <c r="A280" s="1378" t="s">
        <v>167</v>
      </c>
      <c r="B280" s="1379"/>
      <c r="C280" s="1379"/>
      <c r="D280" s="1379"/>
      <c r="E280" s="1380"/>
    </row>
    <row r="281" spans="1:5" ht="12.75" customHeight="1" x14ac:dyDescent="0.25">
      <c r="A281" s="1381"/>
      <c r="B281" s="8">
        <v>2019</v>
      </c>
      <c r="C281" s="8">
        <v>2020</v>
      </c>
      <c r="D281" s="8">
        <v>2021</v>
      </c>
      <c r="E281" s="8">
        <v>2022</v>
      </c>
    </row>
    <row r="282" spans="1:5" ht="9" customHeight="1" thickBot="1" x14ac:dyDescent="0.3">
      <c r="A282" s="1382"/>
      <c r="B282" s="751" t="s">
        <v>8</v>
      </c>
      <c r="C282" s="751" t="s">
        <v>9</v>
      </c>
      <c r="D282" s="751" t="s">
        <v>9</v>
      </c>
      <c r="E282" s="751" t="s">
        <v>9</v>
      </c>
    </row>
    <row r="283" spans="1:5" ht="15.75" thickBot="1" x14ac:dyDescent="0.3">
      <c r="A283" s="13" t="s">
        <v>42</v>
      </c>
      <c r="B283" s="14">
        <f>B284+B285+B286+B287</f>
        <v>0</v>
      </c>
      <c r="C283" s="14">
        <f t="shared" ref="C283:E283" si="44">C284+C285+C286+C287</f>
        <v>0</v>
      </c>
      <c r="D283" s="14">
        <f t="shared" si="44"/>
        <v>0</v>
      </c>
      <c r="E283" s="14">
        <f t="shared" si="44"/>
        <v>0</v>
      </c>
    </row>
    <row r="284" spans="1:5" ht="15.75" thickBot="1" x14ac:dyDescent="0.3">
      <c r="A284" s="26" t="s">
        <v>296</v>
      </c>
      <c r="B284" s="14"/>
      <c r="C284" s="14"/>
      <c r="D284" s="14"/>
      <c r="E284" s="14"/>
    </row>
    <row r="285" spans="1:5" ht="15.75" thickBot="1" x14ac:dyDescent="0.3">
      <c r="A285" s="26" t="s">
        <v>311</v>
      </c>
      <c r="B285" s="14"/>
      <c r="C285" s="14"/>
      <c r="D285" s="14"/>
      <c r="E285" s="14"/>
    </row>
    <row r="286" spans="1:5" ht="15.75" thickBot="1" x14ac:dyDescent="0.3">
      <c r="A286" s="26" t="s">
        <v>312</v>
      </c>
      <c r="B286" s="14"/>
      <c r="C286" s="14"/>
      <c r="D286" s="14"/>
      <c r="E286" s="14"/>
    </row>
    <row r="287" spans="1:5" ht="15.75" thickBot="1" x14ac:dyDescent="0.3">
      <c r="A287" s="26" t="s">
        <v>313</v>
      </c>
      <c r="B287" s="14"/>
      <c r="C287" s="14"/>
      <c r="D287" s="14"/>
      <c r="E287" s="14"/>
    </row>
    <row r="288" spans="1:5" ht="15.75" thickBot="1" x14ac:dyDescent="0.3">
      <c r="A288" s="13" t="s">
        <v>43</v>
      </c>
      <c r="B288" s="15">
        <f>B289+B290+B291+B292</f>
        <v>0</v>
      </c>
      <c r="C288" s="15">
        <f t="shared" ref="C288:E288" si="45">C289+C290+C291+C292</f>
        <v>0</v>
      </c>
      <c r="D288" s="15">
        <f t="shared" si="45"/>
        <v>0</v>
      </c>
      <c r="E288" s="15">
        <f t="shared" si="45"/>
        <v>0</v>
      </c>
    </row>
    <row r="289" spans="1:5" ht="15.75" thickBot="1" x14ac:dyDescent="0.3">
      <c r="A289" s="26" t="s">
        <v>296</v>
      </c>
      <c r="B289" s="15"/>
      <c r="C289" s="14"/>
      <c r="D289" s="14"/>
      <c r="E289" s="14">
        <v>0</v>
      </c>
    </row>
    <row r="290" spans="1:5" ht="15.75" thickBot="1" x14ac:dyDescent="0.3">
      <c r="A290" s="26" t="s">
        <v>311</v>
      </c>
      <c r="B290" s="15"/>
      <c r="C290" s="14"/>
      <c r="D290" s="14"/>
      <c r="E290" s="14"/>
    </row>
    <row r="291" spans="1:5" ht="15.75" thickBot="1" x14ac:dyDescent="0.3">
      <c r="A291" s="26" t="s">
        <v>312</v>
      </c>
      <c r="B291" s="15"/>
      <c r="C291" s="14"/>
      <c r="D291" s="14"/>
      <c r="E291" s="14"/>
    </row>
    <row r="292" spans="1:5" ht="15.75" thickBot="1" x14ac:dyDescent="0.3">
      <c r="A292" s="26" t="s">
        <v>313</v>
      </c>
      <c r="B292" s="15"/>
      <c r="C292" s="14"/>
      <c r="D292" s="14"/>
      <c r="E292" s="14"/>
    </row>
    <row r="293" spans="1:5" ht="15.75" thickBot="1" x14ac:dyDescent="0.3">
      <c r="A293" s="102" t="s">
        <v>31</v>
      </c>
      <c r="B293" s="15">
        <f>B283+B288</f>
        <v>0</v>
      </c>
      <c r="C293" s="15">
        <f t="shared" ref="C293:E293" si="46">C283+C288</f>
        <v>0</v>
      </c>
      <c r="D293" s="15">
        <f t="shared" si="46"/>
        <v>0</v>
      </c>
      <c r="E293" s="15">
        <f t="shared" si="46"/>
        <v>0</v>
      </c>
    </row>
    <row r="294" spans="1:5" ht="23.25" thickBot="1" x14ac:dyDescent="0.3">
      <c r="A294" s="7" t="s">
        <v>33</v>
      </c>
      <c r="B294" s="7"/>
      <c r="C294" s="101" t="s">
        <v>306</v>
      </c>
      <c r="D294" s="1429"/>
      <c r="E294" s="1430"/>
    </row>
    <row r="295" spans="1:5" ht="17.25" customHeight="1" thickBot="1" x14ac:dyDescent="0.3">
      <c r="A295" s="5" t="s">
        <v>15</v>
      </c>
      <c r="B295" s="1411"/>
      <c r="C295" s="1412"/>
      <c r="D295" s="1412"/>
      <c r="E295" s="1413"/>
    </row>
    <row r="296" spans="1:5" ht="15.75" thickBot="1" x14ac:dyDescent="0.3">
      <c r="A296" s="5" t="s">
        <v>16</v>
      </c>
      <c r="B296" s="1406"/>
      <c r="C296" s="1407"/>
      <c r="D296" s="1407"/>
      <c r="E296" s="1408"/>
    </row>
    <row r="297" spans="1:5" ht="12.75" customHeight="1" x14ac:dyDescent="0.25">
      <c r="A297" s="1381"/>
      <c r="B297" s="8">
        <v>2019</v>
      </c>
      <c r="C297" s="8">
        <v>2020</v>
      </c>
      <c r="D297" s="8">
        <v>2021</v>
      </c>
      <c r="E297" s="8">
        <v>2022</v>
      </c>
    </row>
    <row r="298" spans="1:5" ht="9" customHeight="1" thickBot="1" x14ac:dyDescent="0.3">
      <c r="A298" s="1382"/>
      <c r="B298" s="751" t="s">
        <v>8</v>
      </c>
      <c r="C298" s="751" t="s">
        <v>9</v>
      </c>
      <c r="D298" s="751" t="s">
        <v>9</v>
      </c>
      <c r="E298" s="751" t="s">
        <v>9</v>
      </c>
    </row>
    <row r="299" spans="1:5" ht="15.75" thickBot="1" x14ac:dyDescent="0.3">
      <c r="A299" s="5" t="s">
        <v>17</v>
      </c>
      <c r="B299" s="5"/>
      <c r="C299" s="5"/>
      <c r="D299" s="5"/>
      <c r="E299" s="5"/>
    </row>
    <row r="300" spans="1:5" ht="15.75" thickBot="1" x14ac:dyDescent="0.3">
      <c r="A300" s="5" t="s">
        <v>18</v>
      </c>
      <c r="B300" s="10"/>
      <c r="C300" s="10"/>
      <c r="D300" s="10"/>
      <c r="E300" s="10"/>
    </row>
    <row r="301" spans="1:5" ht="15.75" thickBot="1" x14ac:dyDescent="0.3">
      <c r="A301" s="5" t="s">
        <v>19</v>
      </c>
      <c r="B301" s="10" t="e">
        <f>B300/B299</f>
        <v>#DIV/0!</v>
      </c>
      <c r="C301" s="10" t="e">
        <f t="shared" ref="C301:E301" si="47">C300/C299</f>
        <v>#DIV/0!</v>
      </c>
      <c r="D301" s="10" t="e">
        <f t="shared" si="47"/>
        <v>#DIV/0!</v>
      </c>
      <c r="E301" s="10" t="e">
        <f t="shared" si="47"/>
        <v>#DIV/0!</v>
      </c>
    </row>
    <row r="302" spans="1:5" ht="15.75" thickBot="1" x14ac:dyDescent="0.3">
      <c r="A302" s="5" t="s">
        <v>20</v>
      </c>
      <c r="B302" s="434" t="s">
        <v>21</v>
      </c>
      <c r="C302" s="11" t="e">
        <f>C299/B299-1</f>
        <v>#DIV/0!</v>
      </c>
      <c r="D302" s="11" t="e">
        <f t="shared" ref="D302:E304" si="48">D299/C299-1</f>
        <v>#DIV/0!</v>
      </c>
      <c r="E302" s="11" t="e">
        <f t="shared" si="48"/>
        <v>#DIV/0!</v>
      </c>
    </row>
    <row r="303" spans="1:5" ht="15.75" thickBot="1" x14ac:dyDescent="0.3">
      <c r="A303" s="5" t="s">
        <v>22</v>
      </c>
      <c r="B303" s="434" t="s">
        <v>21</v>
      </c>
      <c r="C303" s="11" t="e">
        <f>C300/B300-1</f>
        <v>#DIV/0!</v>
      </c>
      <c r="D303" s="11" t="e">
        <f t="shared" si="48"/>
        <v>#DIV/0!</v>
      </c>
      <c r="E303" s="11" t="e">
        <f t="shared" si="48"/>
        <v>#DIV/0!</v>
      </c>
    </row>
    <row r="304" spans="1:5" ht="15.75" thickBot="1" x14ac:dyDescent="0.3">
      <c r="A304" s="5" t="s">
        <v>23</v>
      </c>
      <c r="B304" s="434" t="s">
        <v>21</v>
      </c>
      <c r="C304" s="11" t="e">
        <f>C301/B301-1</f>
        <v>#DIV/0!</v>
      </c>
      <c r="D304" s="11" t="e">
        <f t="shared" si="48"/>
        <v>#DIV/0!</v>
      </c>
      <c r="E304" s="11" t="e">
        <f t="shared" si="48"/>
        <v>#DIV/0!</v>
      </c>
    </row>
    <row r="305" spans="1:5" ht="15.75" thickBot="1" x14ac:dyDescent="0.3">
      <c r="A305" s="1378" t="s">
        <v>227</v>
      </c>
      <c r="B305" s="1379"/>
      <c r="C305" s="1379"/>
      <c r="D305" s="1379"/>
      <c r="E305" s="1380"/>
    </row>
    <row r="306" spans="1:5" ht="12.75" customHeight="1" x14ac:dyDescent="0.25">
      <c r="A306" s="1381"/>
      <c r="B306" s="8">
        <v>2019</v>
      </c>
      <c r="C306" s="8">
        <v>2020</v>
      </c>
      <c r="D306" s="8">
        <v>2021</v>
      </c>
      <c r="E306" s="8">
        <v>2022</v>
      </c>
    </row>
    <row r="307" spans="1:5" ht="9" customHeight="1" thickBot="1" x14ac:dyDescent="0.3">
      <c r="A307" s="1382"/>
      <c r="B307" s="751" t="s">
        <v>8</v>
      </c>
      <c r="C307" s="751" t="s">
        <v>9</v>
      </c>
      <c r="D307" s="751" t="s">
        <v>9</v>
      </c>
      <c r="E307" s="751" t="s">
        <v>9</v>
      </c>
    </row>
    <row r="308" spans="1:5" ht="15.75" thickBot="1" x14ac:dyDescent="0.3">
      <c r="A308" s="13" t="s">
        <v>42</v>
      </c>
      <c r="B308" s="14">
        <f>B309+B310+B311+B312</f>
        <v>0</v>
      </c>
      <c r="C308" s="14">
        <f t="shared" ref="C308:E308" si="49">C309+C310+C311+C312</f>
        <v>0</v>
      </c>
      <c r="D308" s="14">
        <f t="shared" si="49"/>
        <v>0</v>
      </c>
      <c r="E308" s="14">
        <f t="shared" si="49"/>
        <v>0</v>
      </c>
    </row>
    <row r="309" spans="1:5" ht="15.75" thickBot="1" x14ac:dyDescent="0.3">
      <c r="A309" s="26" t="s">
        <v>296</v>
      </c>
      <c r="B309" s="14"/>
      <c r="C309" s="14"/>
      <c r="D309" s="14"/>
      <c r="E309" s="14"/>
    </row>
    <row r="310" spans="1:5" ht="15.75" thickBot="1" x14ac:dyDescent="0.3">
      <c r="A310" s="26" t="s">
        <v>311</v>
      </c>
      <c r="B310" s="14"/>
      <c r="C310" s="14"/>
      <c r="D310" s="14"/>
      <c r="E310" s="14"/>
    </row>
    <row r="311" spans="1:5" ht="15.75" thickBot="1" x14ac:dyDescent="0.3">
      <c r="A311" s="26" t="s">
        <v>312</v>
      </c>
      <c r="B311" s="14"/>
      <c r="C311" s="14"/>
      <c r="D311" s="14"/>
      <c r="E311" s="14"/>
    </row>
    <row r="312" spans="1:5" ht="15.75" thickBot="1" x14ac:dyDescent="0.3">
      <c r="A312" s="26" t="s">
        <v>313</v>
      </c>
      <c r="B312" s="14"/>
      <c r="C312" s="14"/>
      <c r="D312" s="14"/>
      <c r="E312" s="14"/>
    </row>
    <row r="313" spans="1:5" ht="15.75" thickBot="1" x14ac:dyDescent="0.3">
      <c r="A313" s="13" t="s">
        <v>43</v>
      </c>
      <c r="B313" s="15">
        <f>B314+B315+B316+B317</f>
        <v>0</v>
      </c>
      <c r="C313" s="15">
        <f t="shared" ref="C313:E313" si="50">C314+C315+C316+C317</f>
        <v>0</v>
      </c>
      <c r="D313" s="15">
        <f t="shared" si="50"/>
        <v>0</v>
      </c>
      <c r="E313" s="15">
        <f t="shared" si="50"/>
        <v>0</v>
      </c>
    </row>
    <row r="314" spans="1:5" ht="15.75" thickBot="1" x14ac:dyDescent="0.3">
      <c r="A314" s="26" t="s">
        <v>296</v>
      </c>
      <c r="B314" s="15"/>
      <c r="C314" s="14"/>
      <c r="D314" s="14"/>
      <c r="E314" s="14"/>
    </row>
    <row r="315" spans="1:5" ht="15.75" thickBot="1" x14ac:dyDescent="0.3">
      <c r="A315" s="26" t="s">
        <v>311</v>
      </c>
      <c r="B315" s="15"/>
      <c r="C315" s="14"/>
      <c r="D315" s="14"/>
      <c r="E315" s="14"/>
    </row>
    <row r="316" spans="1:5" ht="15.75" thickBot="1" x14ac:dyDescent="0.3">
      <c r="A316" s="26" t="s">
        <v>312</v>
      </c>
      <c r="B316" s="15"/>
      <c r="C316" s="14"/>
      <c r="D316" s="14"/>
      <c r="E316" s="14"/>
    </row>
    <row r="317" spans="1:5" ht="15.75" thickBot="1" x14ac:dyDescent="0.3">
      <c r="A317" s="26" t="s">
        <v>313</v>
      </c>
      <c r="B317" s="15"/>
      <c r="C317" s="14"/>
      <c r="D317" s="14"/>
      <c r="E317" s="14"/>
    </row>
    <row r="318" spans="1:5" ht="15.75" thickBot="1" x14ac:dyDescent="0.3">
      <c r="A318" s="102" t="s">
        <v>315</v>
      </c>
      <c r="B318" s="15">
        <f>B308+B313</f>
        <v>0</v>
      </c>
      <c r="C318" s="15">
        <f t="shared" ref="C318:E318" si="51">C308+C313</f>
        <v>0</v>
      </c>
      <c r="D318" s="15">
        <f t="shared" si="51"/>
        <v>0</v>
      </c>
      <c r="E318" s="15">
        <f t="shared" si="51"/>
        <v>0</v>
      </c>
    </row>
    <row r="319" spans="1:5" ht="23.25" thickBot="1" x14ac:dyDescent="0.3">
      <c r="A319" s="7" t="s">
        <v>74</v>
      </c>
      <c r="B319" s="105"/>
      <c r="C319" s="103" t="s">
        <v>306</v>
      </c>
      <c r="D319" s="106"/>
      <c r="E319" s="107"/>
    </row>
    <row r="320" spans="1:5" ht="17.25" customHeight="1" thickBot="1" x14ac:dyDescent="0.3">
      <c r="A320" s="5" t="s">
        <v>15</v>
      </c>
      <c r="B320" s="1411"/>
      <c r="C320" s="1412"/>
      <c r="D320" s="1412"/>
      <c r="E320" s="1413"/>
    </row>
    <row r="321" spans="1:5" ht="15.75" thickBot="1" x14ac:dyDescent="0.3">
      <c r="A321" s="5" t="s">
        <v>16</v>
      </c>
      <c r="B321" s="1406"/>
      <c r="C321" s="1407"/>
      <c r="D321" s="1407"/>
      <c r="E321" s="1408"/>
    </row>
    <row r="322" spans="1:5" ht="12.75" customHeight="1" x14ac:dyDescent="0.25">
      <c r="A322" s="1381"/>
      <c r="B322" s="8">
        <v>2019</v>
      </c>
      <c r="C322" s="8">
        <v>2020</v>
      </c>
      <c r="D322" s="8">
        <v>2021</v>
      </c>
      <c r="E322" s="8">
        <v>2022</v>
      </c>
    </row>
    <row r="323" spans="1:5" ht="9" customHeight="1" thickBot="1" x14ac:dyDescent="0.3">
      <c r="A323" s="1382"/>
      <c r="B323" s="751" t="s">
        <v>8</v>
      </c>
      <c r="C323" s="751" t="s">
        <v>9</v>
      </c>
      <c r="D323" s="751" t="s">
        <v>9</v>
      </c>
      <c r="E323" s="751" t="s">
        <v>9</v>
      </c>
    </row>
    <row r="324" spans="1:5" ht="15.75" thickBot="1" x14ac:dyDescent="0.3">
      <c r="A324" s="5" t="s">
        <v>17</v>
      </c>
      <c r="B324" s="5"/>
      <c r="C324" s="5"/>
      <c r="D324" s="5"/>
      <c r="E324" s="5"/>
    </row>
    <row r="325" spans="1:5" ht="15.75" thickBot="1" x14ac:dyDescent="0.3">
      <c r="A325" s="5" t="s">
        <v>18</v>
      </c>
      <c r="B325" s="10">
        <f>B343</f>
        <v>0</v>
      </c>
      <c r="C325" s="10">
        <f t="shared" ref="C325:E325" si="52">C343</f>
        <v>0</v>
      </c>
      <c r="D325" s="10">
        <f t="shared" si="52"/>
        <v>0</v>
      </c>
      <c r="E325" s="10">
        <f t="shared" si="52"/>
        <v>0</v>
      </c>
    </row>
    <row r="326" spans="1:5" ht="15.75" thickBot="1" x14ac:dyDescent="0.3">
      <c r="A326" s="5" t="s">
        <v>19</v>
      </c>
      <c r="B326" s="10" t="e">
        <f>B325/B324</f>
        <v>#DIV/0!</v>
      </c>
      <c r="C326" s="10" t="e">
        <f t="shared" ref="C326:E326" si="53">C325/C324</f>
        <v>#DIV/0!</v>
      </c>
      <c r="D326" s="10" t="e">
        <f t="shared" si="53"/>
        <v>#DIV/0!</v>
      </c>
      <c r="E326" s="10" t="e">
        <f t="shared" si="53"/>
        <v>#DIV/0!</v>
      </c>
    </row>
    <row r="327" spans="1:5" ht="15.75" thickBot="1" x14ac:dyDescent="0.3">
      <c r="A327" s="5" t="s">
        <v>20</v>
      </c>
      <c r="B327" s="434" t="s">
        <v>21</v>
      </c>
      <c r="C327" s="11" t="e">
        <f>C324/B324-1</f>
        <v>#DIV/0!</v>
      </c>
      <c r="D327" s="11" t="e">
        <f t="shared" ref="D327:E329" si="54">D324/C324-1</f>
        <v>#DIV/0!</v>
      </c>
      <c r="E327" s="11" t="e">
        <f t="shared" si="54"/>
        <v>#DIV/0!</v>
      </c>
    </row>
    <row r="328" spans="1:5" ht="15.75" thickBot="1" x14ac:dyDescent="0.3">
      <c r="A328" s="5" t="s">
        <v>22</v>
      </c>
      <c r="B328" s="434" t="s">
        <v>21</v>
      </c>
      <c r="C328" s="11" t="e">
        <f>C325/B325-1</f>
        <v>#DIV/0!</v>
      </c>
      <c r="D328" s="11" t="e">
        <f t="shared" si="54"/>
        <v>#DIV/0!</v>
      </c>
      <c r="E328" s="11" t="e">
        <f t="shared" si="54"/>
        <v>#DIV/0!</v>
      </c>
    </row>
    <row r="329" spans="1:5" ht="15.75" thickBot="1" x14ac:dyDescent="0.3">
      <c r="A329" s="5" t="s">
        <v>23</v>
      </c>
      <c r="B329" s="434" t="s">
        <v>21</v>
      </c>
      <c r="C329" s="11" t="e">
        <f>C326/B326-1</f>
        <v>#DIV/0!</v>
      </c>
      <c r="D329" s="11" t="e">
        <f t="shared" si="54"/>
        <v>#DIV/0!</v>
      </c>
      <c r="E329" s="11" t="e">
        <f t="shared" si="54"/>
        <v>#DIV/0!</v>
      </c>
    </row>
    <row r="330" spans="1:5" ht="15.75" thickBot="1" x14ac:dyDescent="0.3">
      <c r="A330" s="1378" t="s">
        <v>426</v>
      </c>
      <c r="B330" s="1379"/>
      <c r="C330" s="1379"/>
      <c r="D330" s="1379"/>
      <c r="E330" s="1380"/>
    </row>
    <row r="331" spans="1:5" ht="12.75" customHeight="1" x14ac:dyDescent="0.25">
      <c r="A331" s="1381"/>
      <c r="B331" s="8">
        <v>2018</v>
      </c>
      <c r="C331" s="8">
        <v>2019</v>
      </c>
      <c r="D331" s="8">
        <v>2020</v>
      </c>
      <c r="E331" s="8">
        <v>2021</v>
      </c>
    </row>
    <row r="332" spans="1:5" ht="9" customHeight="1" thickBot="1" x14ac:dyDescent="0.3">
      <c r="A332" s="1382"/>
      <c r="B332" s="751" t="s">
        <v>8</v>
      </c>
      <c r="C332" s="751" t="s">
        <v>9</v>
      </c>
      <c r="D332" s="751" t="s">
        <v>9</v>
      </c>
      <c r="E332" s="751" t="s">
        <v>9</v>
      </c>
    </row>
    <row r="333" spans="1:5" ht="15.75" thickBot="1" x14ac:dyDescent="0.3">
      <c r="A333" s="13" t="s">
        <v>42</v>
      </c>
      <c r="B333" s="14">
        <f>B334+B335+B336+B337</f>
        <v>0</v>
      </c>
      <c r="C333" s="14">
        <f t="shared" ref="C333:E333" si="55">C334+C335+C336+C337</f>
        <v>0</v>
      </c>
      <c r="D333" s="14">
        <f t="shared" si="55"/>
        <v>0</v>
      </c>
      <c r="E333" s="14">
        <f t="shared" si="55"/>
        <v>0</v>
      </c>
    </row>
    <row r="334" spans="1:5" ht="15.75" thickBot="1" x14ac:dyDescent="0.3">
      <c r="A334" s="26" t="s">
        <v>296</v>
      </c>
      <c r="B334" s="14"/>
      <c r="C334" s="14"/>
      <c r="D334" s="14"/>
      <c r="E334" s="14"/>
    </row>
    <row r="335" spans="1:5" ht="15.75" thickBot="1" x14ac:dyDescent="0.3">
      <c r="A335" s="26" t="s">
        <v>311</v>
      </c>
      <c r="B335" s="14"/>
      <c r="C335" s="14"/>
      <c r="D335" s="14"/>
      <c r="E335" s="14"/>
    </row>
    <row r="336" spans="1:5" ht="15.75" thickBot="1" x14ac:dyDescent="0.3">
      <c r="A336" s="26" t="s">
        <v>312</v>
      </c>
      <c r="B336" s="14"/>
      <c r="C336" s="14"/>
      <c r="D336" s="14"/>
      <c r="E336" s="14"/>
    </row>
    <row r="337" spans="1:5" ht="15.75" thickBot="1" x14ac:dyDescent="0.3">
      <c r="A337" s="26" t="s">
        <v>313</v>
      </c>
      <c r="B337" s="14"/>
      <c r="C337" s="14"/>
      <c r="D337" s="14"/>
      <c r="E337" s="14"/>
    </row>
    <row r="338" spans="1:5" ht="15.75" thickBot="1" x14ac:dyDescent="0.3">
      <c r="A338" s="13" t="s">
        <v>43</v>
      </c>
      <c r="B338" s="15">
        <f>B339+B340+B341+B342</f>
        <v>0</v>
      </c>
      <c r="C338" s="15">
        <f t="shared" ref="C338:E338" si="56">C339+C340+C341+C342</f>
        <v>0</v>
      </c>
      <c r="D338" s="15">
        <f t="shared" si="56"/>
        <v>0</v>
      </c>
      <c r="E338" s="15">
        <f t="shared" si="56"/>
        <v>0</v>
      </c>
    </row>
    <row r="339" spans="1:5" ht="15.75" thickBot="1" x14ac:dyDescent="0.3">
      <c r="A339" s="26" t="s">
        <v>296</v>
      </c>
      <c r="B339" s="15"/>
      <c r="C339" s="14"/>
      <c r="D339" s="14"/>
      <c r="E339" s="14"/>
    </row>
    <row r="340" spans="1:5" ht="15.75" thickBot="1" x14ac:dyDescent="0.3">
      <c r="A340" s="26" t="s">
        <v>311</v>
      </c>
      <c r="B340" s="15"/>
      <c r="C340" s="14"/>
      <c r="D340" s="14"/>
      <c r="E340" s="14"/>
    </row>
    <row r="341" spans="1:5" ht="15.75" thickBot="1" x14ac:dyDescent="0.3">
      <c r="A341" s="26" t="s">
        <v>312</v>
      </c>
      <c r="B341" s="15"/>
      <c r="C341" s="14"/>
      <c r="D341" s="14"/>
      <c r="E341" s="14"/>
    </row>
    <row r="342" spans="1:5" ht="15.75" thickBot="1" x14ac:dyDescent="0.3">
      <c r="A342" s="26" t="s">
        <v>313</v>
      </c>
      <c r="B342" s="15"/>
      <c r="C342" s="14"/>
      <c r="D342" s="14"/>
      <c r="E342" s="14"/>
    </row>
    <row r="343" spans="1:5" ht="15.75" thickBot="1" x14ac:dyDescent="0.3">
      <c r="A343" s="16" t="s">
        <v>318</v>
      </c>
      <c r="B343" s="15">
        <f>B333+B338</f>
        <v>0</v>
      </c>
      <c r="C343" s="15">
        <f t="shared" ref="C343:E343" si="57">C333+C338</f>
        <v>0</v>
      </c>
      <c r="D343" s="15">
        <f t="shared" si="57"/>
        <v>0</v>
      </c>
      <c r="E343" s="15">
        <f t="shared" si="57"/>
        <v>0</v>
      </c>
    </row>
    <row r="344" spans="1:5" ht="25.5" customHeight="1" thickBot="1" x14ac:dyDescent="0.3">
      <c r="A344" s="108" t="s">
        <v>45</v>
      </c>
      <c r="B344" s="1427"/>
      <c r="C344" s="1429"/>
      <c r="D344" s="1429"/>
      <c r="E344" s="1430"/>
    </row>
    <row r="345" spans="1:5" ht="23.25" thickBot="1" x14ac:dyDescent="0.3">
      <c r="A345" s="7" t="s">
        <v>74</v>
      </c>
      <c r="B345" s="105"/>
      <c r="C345" s="103" t="s">
        <v>306</v>
      </c>
      <c r="D345" s="106"/>
      <c r="E345" s="107"/>
    </row>
    <row r="346" spans="1:5" ht="17.25" customHeight="1" thickBot="1" x14ac:dyDescent="0.3">
      <c r="A346" s="5" t="s">
        <v>15</v>
      </c>
      <c r="B346" s="1411"/>
      <c r="C346" s="1412"/>
      <c r="D346" s="1412"/>
      <c r="E346" s="1413"/>
    </row>
    <row r="347" spans="1:5" ht="15.75" thickBot="1" x14ac:dyDescent="0.3">
      <c r="A347" s="5" t="s">
        <v>16</v>
      </c>
      <c r="B347" s="1406"/>
      <c r="C347" s="1407"/>
      <c r="D347" s="1407"/>
      <c r="E347" s="1408"/>
    </row>
    <row r="348" spans="1:5" ht="12.75" customHeight="1" x14ac:dyDescent="0.25">
      <c r="A348" s="1381"/>
      <c r="B348" s="8">
        <v>2019</v>
      </c>
      <c r="C348" s="8">
        <v>2020</v>
      </c>
      <c r="D348" s="8">
        <v>2021</v>
      </c>
      <c r="E348" s="8">
        <v>2022</v>
      </c>
    </row>
    <row r="349" spans="1:5" ht="9" customHeight="1" thickBot="1" x14ac:dyDescent="0.3">
      <c r="A349" s="1382"/>
      <c r="B349" s="751" t="s">
        <v>8</v>
      </c>
      <c r="C349" s="751" t="s">
        <v>9</v>
      </c>
      <c r="D349" s="751" t="s">
        <v>9</v>
      </c>
      <c r="E349" s="751" t="s">
        <v>9</v>
      </c>
    </row>
    <row r="350" spans="1:5" ht="15.75" thickBot="1" x14ac:dyDescent="0.3">
      <c r="A350" s="5" t="s">
        <v>17</v>
      </c>
      <c r="B350" s="5"/>
      <c r="C350" s="5"/>
      <c r="D350" s="5"/>
      <c r="E350" s="5"/>
    </row>
    <row r="351" spans="1:5" ht="15.75" thickBot="1" x14ac:dyDescent="0.3">
      <c r="A351" s="5" t="s">
        <v>18</v>
      </c>
      <c r="B351" s="10">
        <f>B369</f>
        <v>0</v>
      </c>
      <c r="C351" s="10">
        <f t="shared" ref="C351:E351" si="58">C369</f>
        <v>0</v>
      </c>
      <c r="D351" s="10">
        <f t="shared" si="58"/>
        <v>0</v>
      </c>
      <c r="E351" s="10">
        <f t="shared" si="58"/>
        <v>0</v>
      </c>
    </row>
    <row r="352" spans="1:5" ht="15.75" thickBot="1" x14ac:dyDescent="0.3">
      <c r="A352" s="5" t="s">
        <v>19</v>
      </c>
      <c r="B352" s="10" t="e">
        <f>B351/B350</f>
        <v>#DIV/0!</v>
      </c>
      <c r="C352" s="10" t="e">
        <f t="shared" ref="C352:E352" si="59">C351/C350</f>
        <v>#DIV/0!</v>
      </c>
      <c r="D352" s="10" t="e">
        <f t="shared" si="59"/>
        <v>#DIV/0!</v>
      </c>
      <c r="E352" s="10" t="e">
        <f t="shared" si="59"/>
        <v>#DIV/0!</v>
      </c>
    </row>
    <row r="353" spans="1:5" ht="15.75" thickBot="1" x14ac:dyDescent="0.3">
      <c r="A353" s="5" t="s">
        <v>20</v>
      </c>
      <c r="B353" s="434" t="s">
        <v>21</v>
      </c>
      <c r="C353" s="11" t="e">
        <f>C350/B350-1</f>
        <v>#DIV/0!</v>
      </c>
      <c r="D353" s="11" t="e">
        <f t="shared" ref="D353:E355" si="60">D350/C350-1</f>
        <v>#DIV/0!</v>
      </c>
      <c r="E353" s="11" t="e">
        <f t="shared" si="60"/>
        <v>#DIV/0!</v>
      </c>
    </row>
    <row r="354" spans="1:5" ht="15.75" thickBot="1" x14ac:dyDescent="0.3">
      <c r="A354" s="5" t="s">
        <v>22</v>
      </c>
      <c r="B354" s="434" t="s">
        <v>21</v>
      </c>
      <c r="C354" s="11" t="e">
        <f>C351/B351-1</f>
        <v>#DIV/0!</v>
      </c>
      <c r="D354" s="11" t="e">
        <f t="shared" si="60"/>
        <v>#DIV/0!</v>
      </c>
      <c r="E354" s="11" t="e">
        <f t="shared" si="60"/>
        <v>#DIV/0!</v>
      </c>
    </row>
    <row r="355" spans="1:5" ht="15.75" thickBot="1" x14ac:dyDescent="0.3">
      <c r="A355" s="5" t="s">
        <v>23</v>
      </c>
      <c r="B355" s="434" t="s">
        <v>21</v>
      </c>
      <c r="C355" s="11" t="e">
        <f>C352/B352-1</f>
        <v>#DIV/0!</v>
      </c>
      <c r="D355" s="11" t="e">
        <f t="shared" si="60"/>
        <v>#DIV/0!</v>
      </c>
      <c r="E355" s="11" t="e">
        <f t="shared" si="60"/>
        <v>#DIV/0!</v>
      </c>
    </row>
    <row r="356" spans="1:5" ht="15.75" thickBot="1" x14ac:dyDescent="0.3">
      <c r="A356" s="1378" t="s">
        <v>166</v>
      </c>
      <c r="B356" s="1379"/>
      <c r="C356" s="1379"/>
      <c r="D356" s="1379"/>
      <c r="E356" s="1380"/>
    </row>
    <row r="357" spans="1:5" ht="12.75" customHeight="1" x14ac:dyDescent="0.25">
      <c r="A357" s="1381"/>
      <c r="B357" s="8">
        <v>2019</v>
      </c>
      <c r="C357" s="8">
        <v>2020</v>
      </c>
      <c r="D357" s="8">
        <v>2021</v>
      </c>
      <c r="E357" s="8">
        <v>2022</v>
      </c>
    </row>
    <row r="358" spans="1:5" ht="9" customHeight="1" thickBot="1" x14ac:dyDescent="0.3">
      <c r="A358" s="1382"/>
      <c r="B358" s="751" t="s">
        <v>8</v>
      </c>
      <c r="C358" s="751" t="s">
        <v>9</v>
      </c>
      <c r="D358" s="751" t="s">
        <v>9</v>
      </c>
      <c r="E358" s="751" t="s">
        <v>9</v>
      </c>
    </row>
    <row r="359" spans="1:5" ht="15.75" thickBot="1" x14ac:dyDescent="0.3">
      <c r="A359" s="13" t="s">
        <v>42</v>
      </c>
      <c r="B359" s="14">
        <f>B360+B361+B362+B363</f>
        <v>0</v>
      </c>
      <c r="C359" s="14">
        <f t="shared" ref="C359:E359" si="61">C360+C361+C362+C363</f>
        <v>0</v>
      </c>
      <c r="D359" s="14">
        <f t="shared" si="61"/>
        <v>0</v>
      </c>
      <c r="E359" s="14">
        <f t="shared" si="61"/>
        <v>0</v>
      </c>
    </row>
    <row r="360" spans="1:5" ht="15.75" thickBot="1" x14ac:dyDescent="0.3">
      <c r="A360" s="26" t="s">
        <v>296</v>
      </c>
      <c r="B360" s="14"/>
      <c r="C360" s="14"/>
      <c r="D360" s="14"/>
      <c r="E360" s="14"/>
    </row>
    <row r="361" spans="1:5" ht="15.75" thickBot="1" x14ac:dyDescent="0.3">
      <c r="A361" s="26" t="s">
        <v>311</v>
      </c>
      <c r="B361" s="14"/>
      <c r="C361" s="14"/>
      <c r="D361" s="14"/>
      <c r="E361" s="14"/>
    </row>
    <row r="362" spans="1:5" ht="15.75" thickBot="1" x14ac:dyDescent="0.3">
      <c r="A362" s="26" t="s">
        <v>312</v>
      </c>
      <c r="B362" s="14"/>
      <c r="C362" s="14"/>
      <c r="D362" s="14"/>
      <c r="E362" s="14"/>
    </row>
    <row r="363" spans="1:5" ht="15.75" thickBot="1" x14ac:dyDescent="0.3">
      <c r="A363" s="26" t="s">
        <v>313</v>
      </c>
      <c r="B363" s="14"/>
      <c r="C363" s="14"/>
      <c r="D363" s="14"/>
      <c r="E363" s="14"/>
    </row>
    <row r="364" spans="1:5" ht="15.75" thickBot="1" x14ac:dyDescent="0.3">
      <c r="A364" s="13" t="s">
        <v>43</v>
      </c>
      <c r="B364" s="15">
        <f>B365+B366+B367+B368</f>
        <v>0</v>
      </c>
      <c r="C364" s="15">
        <f t="shared" ref="C364:E364" si="62">C365+C366+C367+C368</f>
        <v>0</v>
      </c>
      <c r="D364" s="15">
        <f t="shared" si="62"/>
        <v>0</v>
      </c>
      <c r="E364" s="15">
        <f t="shared" si="62"/>
        <v>0</v>
      </c>
    </row>
    <row r="365" spans="1:5" ht="15.75" thickBot="1" x14ac:dyDescent="0.3">
      <c r="A365" s="26" t="s">
        <v>296</v>
      </c>
      <c r="B365" s="15"/>
      <c r="C365" s="15"/>
      <c r="D365" s="15"/>
      <c r="E365" s="15"/>
    </row>
    <row r="366" spans="1:5" ht="15.75" thickBot="1" x14ac:dyDescent="0.3">
      <c r="A366" s="26" t="s">
        <v>311</v>
      </c>
      <c r="B366" s="15"/>
      <c r="C366" s="15"/>
      <c r="D366" s="15"/>
      <c r="E366" s="15"/>
    </row>
    <row r="367" spans="1:5" ht="15.75" thickBot="1" x14ac:dyDescent="0.3">
      <c r="A367" s="26" t="s">
        <v>312</v>
      </c>
      <c r="B367" s="15"/>
      <c r="C367" s="15"/>
      <c r="D367" s="15"/>
      <c r="E367" s="15"/>
    </row>
    <row r="368" spans="1:5" ht="15.75" thickBot="1" x14ac:dyDescent="0.3">
      <c r="A368" s="26" t="s">
        <v>313</v>
      </c>
      <c r="B368" s="15"/>
      <c r="C368" s="15"/>
      <c r="D368" s="15"/>
      <c r="E368" s="15"/>
    </row>
    <row r="369" spans="1:5" ht="15.75" thickBot="1" x14ac:dyDescent="0.3">
      <c r="A369" s="16" t="s">
        <v>53</v>
      </c>
      <c r="B369" s="15">
        <f>B359+B364</f>
        <v>0</v>
      </c>
      <c r="C369" s="15">
        <f t="shared" ref="C369:E369" si="63">C359+C364</f>
        <v>0</v>
      </c>
      <c r="D369" s="15">
        <f t="shared" si="63"/>
        <v>0</v>
      </c>
      <c r="E369" s="15">
        <f t="shared" si="63"/>
        <v>0</v>
      </c>
    </row>
    <row r="370" spans="1:5" ht="15.75" thickBot="1" x14ac:dyDescent="0.3">
      <c r="A370" s="20"/>
      <c r="B370" s="21"/>
      <c r="C370" s="21"/>
      <c r="D370" s="21"/>
      <c r="E370" s="21"/>
    </row>
    <row r="371" spans="1:5" ht="27" customHeight="1" thickBot="1" x14ac:dyDescent="0.3">
      <c r="A371" s="6" t="s">
        <v>57</v>
      </c>
      <c r="B371" s="22">
        <f>+B246+B145+B67+B30+B170+B104+B351+B325+B300+B275+B220</f>
        <v>240000</v>
      </c>
      <c r="C371" s="22">
        <f>+C246+C145+C67+C30+C170+C104+C351+C325+C300+C275+C220</f>
        <v>240000</v>
      </c>
      <c r="D371" s="22">
        <f>+D246+D145+D67+D30+D170+D104+D351+D325+D300+D275+D220</f>
        <v>250000</v>
      </c>
      <c r="E371" s="22">
        <f>+E246+E145+E67+E30+E170+E104+E351+E325+E300+E275+E220</f>
        <v>250000</v>
      </c>
    </row>
    <row r="372" spans="1:5" ht="24.75" thickBot="1" x14ac:dyDescent="0.3">
      <c r="A372" s="6" t="s">
        <v>58</v>
      </c>
      <c r="B372" s="22">
        <f>+B264+B238+B133+B96+B59+B369+B343+B318+B293+B213+B163+B199</f>
        <v>240000</v>
      </c>
      <c r="C372" s="22">
        <f t="shared" ref="C372:E372" si="64">+C264+C238+C133+C96+C59+C369+C343+C318+C293+C213+C163+C199</f>
        <v>240000</v>
      </c>
      <c r="D372" s="22">
        <f t="shared" si="64"/>
        <v>250000</v>
      </c>
      <c r="E372" s="22">
        <f t="shared" si="64"/>
        <v>250000</v>
      </c>
    </row>
    <row r="373" spans="1:5" ht="15.75" thickBot="1" x14ac:dyDescent="0.3">
      <c r="A373" s="13" t="s">
        <v>24</v>
      </c>
      <c r="B373" s="36">
        <f>B374+B375</f>
        <v>0</v>
      </c>
      <c r="C373" s="36">
        <f t="shared" ref="C373:E373" si="65">C374+C375</f>
        <v>0</v>
      </c>
      <c r="D373" s="36">
        <f t="shared" si="65"/>
        <v>0</v>
      </c>
      <c r="E373" s="36">
        <f t="shared" si="65"/>
        <v>0</v>
      </c>
    </row>
    <row r="374" spans="1:5" ht="15.75" thickBot="1" x14ac:dyDescent="0.3">
      <c r="A374" s="26" t="s">
        <v>296</v>
      </c>
      <c r="B374" s="15">
        <f t="shared" ref="B374:E375" si="66">B39+B76+B113</f>
        <v>0</v>
      </c>
      <c r="C374" s="15">
        <f t="shared" si="66"/>
        <v>0</v>
      </c>
      <c r="D374" s="15">
        <f t="shared" si="66"/>
        <v>0</v>
      </c>
      <c r="E374" s="15">
        <f t="shared" si="66"/>
        <v>0</v>
      </c>
    </row>
    <row r="375" spans="1:5" ht="15.75" thickBot="1" x14ac:dyDescent="0.3">
      <c r="A375" s="26" t="s">
        <v>319</v>
      </c>
      <c r="B375" s="15">
        <f t="shared" si="66"/>
        <v>0</v>
      </c>
      <c r="C375" s="15">
        <f t="shared" si="66"/>
        <v>0</v>
      </c>
      <c r="D375" s="15">
        <f t="shared" si="66"/>
        <v>0</v>
      </c>
      <c r="E375" s="15">
        <f t="shared" si="66"/>
        <v>0</v>
      </c>
    </row>
    <row r="376" spans="1:5" ht="15.75" thickBot="1" x14ac:dyDescent="0.3">
      <c r="A376" s="13" t="s">
        <v>25</v>
      </c>
      <c r="B376" s="36">
        <f>B377+B378</f>
        <v>0</v>
      </c>
      <c r="C376" s="36">
        <f t="shared" ref="C376:E376" si="67">C377+C378</f>
        <v>0</v>
      </c>
      <c r="D376" s="36">
        <f t="shared" si="67"/>
        <v>0</v>
      </c>
      <c r="E376" s="36">
        <f t="shared" si="67"/>
        <v>0</v>
      </c>
    </row>
    <row r="377" spans="1:5" ht="15.75" thickBot="1" x14ac:dyDescent="0.3">
      <c r="A377" s="26" t="s">
        <v>296</v>
      </c>
      <c r="B377" s="14">
        <f>B42+B79+B116</f>
        <v>0</v>
      </c>
      <c r="C377" s="14">
        <f>C42+C79+C116</f>
        <v>0</v>
      </c>
      <c r="D377" s="14">
        <f>D42+D79+D116</f>
        <v>0</v>
      </c>
      <c r="E377" s="14">
        <f>E42+E79+E116</f>
        <v>0</v>
      </c>
    </row>
    <row r="378" spans="1:5" ht="15.75" thickBot="1" x14ac:dyDescent="0.3">
      <c r="A378" s="26" t="s">
        <v>319</v>
      </c>
      <c r="B378" s="15">
        <f>B43+B80+B114</f>
        <v>0</v>
      </c>
      <c r="C378" s="15">
        <f>C43+C80+C114</f>
        <v>0</v>
      </c>
      <c r="D378" s="15">
        <f>D43+D80+D114</f>
        <v>0</v>
      </c>
      <c r="E378" s="15">
        <f>E43+E80+E114</f>
        <v>0</v>
      </c>
    </row>
    <row r="379" spans="1:5" ht="15.75" thickBot="1" x14ac:dyDescent="0.3">
      <c r="A379" s="13" t="s">
        <v>26</v>
      </c>
      <c r="B379" s="36">
        <f>B380+B381</f>
        <v>0</v>
      </c>
      <c r="C379" s="36">
        <f t="shared" ref="C379:E379" si="68">C380+C381</f>
        <v>0</v>
      </c>
      <c r="D379" s="36">
        <f t="shared" si="68"/>
        <v>0</v>
      </c>
      <c r="E379" s="36">
        <f t="shared" si="68"/>
        <v>0</v>
      </c>
    </row>
    <row r="380" spans="1:5" ht="15.75" thickBot="1" x14ac:dyDescent="0.3">
      <c r="A380" s="26" t="s">
        <v>296</v>
      </c>
      <c r="B380" s="15">
        <f t="shared" ref="B380:E381" si="69">B45+B82+B119</f>
        <v>0</v>
      </c>
      <c r="C380" s="15">
        <f t="shared" si="69"/>
        <v>0</v>
      </c>
      <c r="D380" s="15">
        <f t="shared" si="69"/>
        <v>0</v>
      </c>
      <c r="E380" s="15">
        <f t="shared" si="69"/>
        <v>0</v>
      </c>
    </row>
    <row r="381" spans="1:5" ht="15.75" thickBot="1" x14ac:dyDescent="0.3">
      <c r="A381" s="26" t="s">
        <v>319</v>
      </c>
      <c r="B381" s="15">
        <f t="shared" si="69"/>
        <v>0</v>
      </c>
      <c r="C381" s="15">
        <f t="shared" si="69"/>
        <v>0</v>
      </c>
      <c r="D381" s="15">
        <f t="shared" si="69"/>
        <v>0</v>
      </c>
      <c r="E381" s="15">
        <f t="shared" si="69"/>
        <v>0</v>
      </c>
    </row>
    <row r="382" spans="1:5" ht="15.75" thickBot="1" x14ac:dyDescent="0.3">
      <c r="A382" s="13" t="s">
        <v>27</v>
      </c>
      <c r="B382" s="36">
        <f>B383+B384</f>
        <v>0</v>
      </c>
      <c r="C382" s="36">
        <f t="shared" ref="C382:E382" si="70">C383+C384</f>
        <v>0</v>
      </c>
      <c r="D382" s="36">
        <f t="shared" si="70"/>
        <v>0</v>
      </c>
      <c r="E382" s="36">
        <f t="shared" si="70"/>
        <v>0</v>
      </c>
    </row>
    <row r="383" spans="1:5" ht="15.75" thickBot="1" x14ac:dyDescent="0.3">
      <c r="A383" s="26" t="s">
        <v>296</v>
      </c>
      <c r="B383" s="14">
        <f t="shared" ref="B383:E384" si="71">B48+B85+B122</f>
        <v>0</v>
      </c>
      <c r="C383" s="14">
        <f t="shared" si="71"/>
        <v>0</v>
      </c>
      <c r="D383" s="14">
        <f t="shared" si="71"/>
        <v>0</v>
      </c>
      <c r="E383" s="14">
        <f t="shared" si="71"/>
        <v>0</v>
      </c>
    </row>
    <row r="384" spans="1:5" ht="15.75" thickBot="1" x14ac:dyDescent="0.3">
      <c r="A384" s="26" t="s">
        <v>319</v>
      </c>
      <c r="B384" s="15">
        <f t="shared" si="71"/>
        <v>0</v>
      </c>
      <c r="C384" s="15">
        <f t="shared" si="71"/>
        <v>0</v>
      </c>
      <c r="D384" s="15">
        <f t="shared" si="71"/>
        <v>0</v>
      </c>
      <c r="E384" s="15">
        <f t="shared" si="71"/>
        <v>0</v>
      </c>
    </row>
    <row r="385" spans="1:5" ht="15.75" thickBot="1" x14ac:dyDescent="0.3">
      <c r="A385" s="13" t="s">
        <v>28</v>
      </c>
      <c r="B385" s="36"/>
      <c r="C385" s="36">
        <f t="shared" ref="C385:E385" si="72">C386+C387</f>
        <v>0</v>
      </c>
      <c r="D385" s="36">
        <f t="shared" si="72"/>
        <v>0</v>
      </c>
      <c r="E385" s="36">
        <f t="shared" si="72"/>
        <v>0</v>
      </c>
    </row>
    <row r="386" spans="1:5" ht="15.75" thickBot="1" x14ac:dyDescent="0.3">
      <c r="A386" s="26" t="s">
        <v>296</v>
      </c>
      <c r="B386" s="14">
        <f t="shared" ref="B386:E387" si="73">B51+B88+B125</f>
        <v>0</v>
      </c>
      <c r="C386" s="14">
        <f t="shared" si="73"/>
        <v>0</v>
      </c>
      <c r="D386" s="14">
        <f t="shared" si="73"/>
        <v>0</v>
      </c>
      <c r="E386" s="14">
        <f t="shared" si="73"/>
        <v>0</v>
      </c>
    </row>
    <row r="387" spans="1:5" ht="15.75" thickBot="1" x14ac:dyDescent="0.3">
      <c r="A387" s="26" t="s">
        <v>319</v>
      </c>
      <c r="B387" s="15">
        <f t="shared" si="73"/>
        <v>0</v>
      </c>
      <c r="C387" s="15">
        <f t="shared" si="73"/>
        <v>0</v>
      </c>
      <c r="D387" s="15">
        <f t="shared" si="73"/>
        <v>0</v>
      </c>
      <c r="E387" s="15">
        <f t="shared" si="73"/>
        <v>0</v>
      </c>
    </row>
    <row r="388" spans="1:5" ht="15.75" thickBot="1" x14ac:dyDescent="0.3">
      <c r="A388" s="13" t="s">
        <v>29</v>
      </c>
      <c r="B388" s="36">
        <f>B389+B390</f>
        <v>0</v>
      </c>
      <c r="C388" s="36">
        <f>C389+C390</f>
        <v>0</v>
      </c>
      <c r="D388" s="36">
        <f t="shared" ref="D388:E388" si="74">D389+D390</f>
        <v>0</v>
      </c>
      <c r="E388" s="36">
        <f t="shared" si="74"/>
        <v>0</v>
      </c>
    </row>
    <row r="389" spans="1:5" ht="15.75" thickBot="1" x14ac:dyDescent="0.3">
      <c r="A389" s="26" t="s">
        <v>296</v>
      </c>
      <c r="B389" s="14">
        <f t="shared" ref="B389:E390" si="75">B54+B91+B128</f>
        <v>0</v>
      </c>
      <c r="C389" s="14">
        <f t="shared" si="75"/>
        <v>0</v>
      </c>
      <c r="D389" s="14">
        <f t="shared" si="75"/>
        <v>0</v>
      </c>
      <c r="E389" s="14">
        <f t="shared" si="75"/>
        <v>0</v>
      </c>
    </row>
    <row r="390" spans="1:5" ht="15.75" thickBot="1" x14ac:dyDescent="0.3">
      <c r="A390" s="26" t="s">
        <v>319</v>
      </c>
      <c r="B390" s="15">
        <f t="shared" si="75"/>
        <v>0</v>
      </c>
      <c r="C390" s="15">
        <f t="shared" si="75"/>
        <v>0</v>
      </c>
      <c r="D390" s="15">
        <f t="shared" si="75"/>
        <v>0</v>
      </c>
      <c r="E390" s="15">
        <f t="shared" si="75"/>
        <v>0</v>
      </c>
    </row>
    <row r="391" spans="1:5" ht="15.75" thickBot="1" x14ac:dyDescent="0.3">
      <c r="A391" s="13" t="s">
        <v>30</v>
      </c>
      <c r="B391" s="36">
        <f>B93+B56</f>
        <v>0</v>
      </c>
      <c r="C391" s="36">
        <f>C93+C56</f>
        <v>0</v>
      </c>
      <c r="D391" s="36">
        <f>D93+D56</f>
        <v>0</v>
      </c>
      <c r="E391" s="36">
        <f>E93+E56</f>
        <v>0</v>
      </c>
    </row>
    <row r="392" spans="1:5" ht="15.75" thickBot="1" x14ac:dyDescent="0.3">
      <c r="A392" s="26" t="s">
        <v>296</v>
      </c>
      <c r="B392" s="14">
        <f t="shared" ref="B392:E393" si="76">B57+B94+B131</f>
        <v>0</v>
      </c>
      <c r="C392" s="14">
        <f t="shared" si="76"/>
        <v>0</v>
      </c>
      <c r="D392" s="14">
        <f t="shared" si="76"/>
        <v>0</v>
      </c>
      <c r="E392" s="14">
        <f t="shared" si="76"/>
        <v>0</v>
      </c>
    </row>
    <row r="393" spans="1:5" ht="15.75" thickBot="1" x14ac:dyDescent="0.3">
      <c r="A393" s="26" t="s">
        <v>319</v>
      </c>
      <c r="B393" s="15">
        <f t="shared" si="76"/>
        <v>0</v>
      </c>
      <c r="C393" s="15">
        <f t="shared" si="76"/>
        <v>0</v>
      </c>
      <c r="D393" s="15">
        <f t="shared" si="76"/>
        <v>0</v>
      </c>
      <c r="E393" s="15">
        <f t="shared" si="76"/>
        <v>0</v>
      </c>
    </row>
    <row r="394" spans="1:5" ht="15.75" thickBot="1" x14ac:dyDescent="0.3">
      <c r="A394" s="13" t="s">
        <v>59</v>
      </c>
      <c r="B394" s="36">
        <f>B395+B396+B397+B398</f>
        <v>0</v>
      </c>
      <c r="C394" s="36">
        <f t="shared" ref="C394:E394" si="77">C395+C396+C397+C398</f>
        <v>0</v>
      </c>
      <c r="D394" s="36">
        <f t="shared" si="77"/>
        <v>0</v>
      </c>
      <c r="E394" s="36">
        <f t="shared" si="77"/>
        <v>0</v>
      </c>
    </row>
    <row r="395" spans="1:5" ht="15.75" thickBot="1" x14ac:dyDescent="0.3">
      <c r="A395" s="26" t="s">
        <v>296</v>
      </c>
      <c r="B395" s="14">
        <f t="shared" ref="B395:E398" si="78">B154+B204+B229+B255+B284+B309+B334+B360</f>
        <v>0</v>
      </c>
      <c r="C395" s="14">
        <f t="shared" si="78"/>
        <v>0</v>
      </c>
      <c r="D395" s="14">
        <f t="shared" si="78"/>
        <v>0</v>
      </c>
      <c r="E395" s="14">
        <f t="shared" si="78"/>
        <v>0</v>
      </c>
    </row>
    <row r="396" spans="1:5" ht="15.75" thickBot="1" x14ac:dyDescent="0.3">
      <c r="A396" s="26" t="s">
        <v>320</v>
      </c>
      <c r="B396" s="14">
        <f t="shared" si="78"/>
        <v>0</v>
      </c>
      <c r="C396" s="14">
        <f t="shared" si="78"/>
        <v>0</v>
      </c>
      <c r="D396" s="14">
        <f t="shared" si="78"/>
        <v>0</v>
      </c>
      <c r="E396" s="14">
        <f t="shared" si="78"/>
        <v>0</v>
      </c>
    </row>
    <row r="397" spans="1:5" ht="15.75" thickBot="1" x14ac:dyDescent="0.3">
      <c r="A397" s="26" t="s">
        <v>312</v>
      </c>
      <c r="B397" s="14">
        <f t="shared" si="78"/>
        <v>0</v>
      </c>
      <c r="C397" s="14">
        <f t="shared" si="78"/>
        <v>0</v>
      </c>
      <c r="D397" s="14">
        <f t="shared" si="78"/>
        <v>0</v>
      </c>
      <c r="E397" s="14">
        <f t="shared" si="78"/>
        <v>0</v>
      </c>
    </row>
    <row r="398" spans="1:5" ht="15.75" thickBot="1" x14ac:dyDescent="0.3">
      <c r="A398" s="26" t="s">
        <v>313</v>
      </c>
      <c r="B398" s="14">
        <f t="shared" si="78"/>
        <v>0</v>
      </c>
      <c r="C398" s="14">
        <f t="shared" si="78"/>
        <v>0</v>
      </c>
      <c r="D398" s="14">
        <f t="shared" si="78"/>
        <v>0</v>
      </c>
      <c r="E398" s="14">
        <f t="shared" si="78"/>
        <v>0</v>
      </c>
    </row>
    <row r="399" spans="1:5" ht="15.75" thickBot="1" x14ac:dyDescent="0.3">
      <c r="A399" s="13" t="s">
        <v>60</v>
      </c>
      <c r="B399" s="36">
        <f>B400+B401+B402+B403</f>
        <v>0</v>
      </c>
      <c r="C399" s="36">
        <f t="shared" ref="C399:E399" si="79">C400+C401+C402+C403</f>
        <v>0</v>
      </c>
      <c r="D399" s="36">
        <f t="shared" si="79"/>
        <v>0</v>
      </c>
      <c r="E399" s="36">
        <f t="shared" si="79"/>
        <v>0</v>
      </c>
    </row>
    <row r="400" spans="1:5" ht="15.75" thickBot="1" x14ac:dyDescent="0.3">
      <c r="A400" s="26" t="s">
        <v>296</v>
      </c>
      <c r="B400" s="14">
        <f t="shared" ref="B400:E403" si="80">B159+B209+B234+B260+B289+B314+B339+B365</f>
        <v>0</v>
      </c>
      <c r="C400" s="14">
        <f t="shared" si="80"/>
        <v>0</v>
      </c>
      <c r="D400" s="14">
        <f t="shared" si="80"/>
        <v>0</v>
      </c>
      <c r="E400" s="14">
        <f t="shared" si="80"/>
        <v>0</v>
      </c>
    </row>
    <row r="401" spans="1:5" ht="15.75" thickBot="1" x14ac:dyDescent="0.3">
      <c r="A401" s="26" t="s">
        <v>320</v>
      </c>
      <c r="B401" s="14">
        <f t="shared" si="80"/>
        <v>0</v>
      </c>
      <c r="C401" s="14">
        <f t="shared" si="80"/>
        <v>0</v>
      </c>
      <c r="D401" s="14">
        <f t="shared" si="80"/>
        <v>0</v>
      </c>
      <c r="E401" s="14">
        <f t="shared" si="80"/>
        <v>0</v>
      </c>
    </row>
    <row r="402" spans="1:5" ht="15.75" thickBot="1" x14ac:dyDescent="0.3">
      <c r="A402" s="26" t="s">
        <v>312</v>
      </c>
      <c r="B402" s="14">
        <f t="shared" si="80"/>
        <v>0</v>
      </c>
      <c r="C402" s="14">
        <f t="shared" si="80"/>
        <v>0</v>
      </c>
      <c r="D402" s="14">
        <f t="shared" si="80"/>
        <v>0</v>
      </c>
      <c r="E402" s="14">
        <f t="shared" si="80"/>
        <v>0</v>
      </c>
    </row>
    <row r="403" spans="1:5" ht="15.75" thickBot="1" x14ac:dyDescent="0.3">
      <c r="A403" s="26" t="s">
        <v>313</v>
      </c>
      <c r="B403" s="14">
        <f t="shared" si="80"/>
        <v>0</v>
      </c>
      <c r="C403" s="14">
        <f t="shared" si="80"/>
        <v>0</v>
      </c>
      <c r="D403" s="14">
        <f t="shared" si="80"/>
        <v>0</v>
      </c>
      <c r="E403" s="14">
        <f t="shared" si="80"/>
        <v>0</v>
      </c>
    </row>
    <row r="404" spans="1:5" ht="15.75" thickBot="1" x14ac:dyDescent="0.3">
      <c r="A404" s="17" t="s">
        <v>32</v>
      </c>
      <c r="B404" s="18">
        <f>IF(B372-B371=0,0,"Error")</f>
        <v>0</v>
      </c>
      <c r="C404" s="18">
        <f>IF(C372-C371=0,0,"Error")</f>
        <v>0</v>
      </c>
      <c r="D404" s="18">
        <f>IF(D372-D371=0,0,"Error")</f>
        <v>0</v>
      </c>
      <c r="E404" s="18">
        <f>IF(E372-E371=0,0,"Error")</f>
        <v>0</v>
      </c>
    </row>
    <row r="405" spans="1:5" ht="19.5" customHeight="1" thickBot="1" x14ac:dyDescent="0.3">
      <c r="A405" s="2" t="s">
        <v>0</v>
      </c>
      <c r="B405" s="1539" t="s">
        <v>361</v>
      </c>
      <c r="C405" s="1539"/>
      <c r="D405" s="1539"/>
      <c r="E405" s="1539"/>
    </row>
    <row r="406" spans="1:5" ht="19.5" customHeight="1" thickBot="1" x14ac:dyDescent="0.3">
      <c r="A406" s="2" t="s">
        <v>1</v>
      </c>
      <c r="B406" s="1302" t="s">
        <v>362</v>
      </c>
      <c r="C406" s="1303"/>
      <c r="D406" s="1303"/>
      <c r="E406" s="1304"/>
    </row>
    <row r="407" spans="1:5" ht="19.5" customHeight="1" thickBot="1" x14ac:dyDescent="0.3">
      <c r="A407" s="2" t="s">
        <v>3</v>
      </c>
      <c r="B407" s="1305" t="s">
        <v>861</v>
      </c>
      <c r="C407" s="1306"/>
      <c r="D407" s="1306"/>
      <c r="E407" s="1307"/>
    </row>
    <row r="408" spans="1:5" ht="19.5" customHeight="1" thickBot="1" x14ac:dyDescent="0.3">
      <c r="A408" s="1308" t="s">
        <v>5</v>
      </c>
      <c r="B408" s="1309"/>
      <c r="C408" s="1309"/>
      <c r="D408" s="1309"/>
      <c r="E408" s="1310"/>
    </row>
    <row r="409" spans="1:5" ht="19.5" customHeight="1" thickBot="1" x14ac:dyDescent="0.3">
      <c r="A409" s="1545" t="s">
        <v>363</v>
      </c>
      <c r="B409" s="1546"/>
      <c r="C409" s="1546"/>
      <c r="D409" s="1546"/>
      <c r="E409" s="1547"/>
    </row>
    <row r="410" spans="1:5" ht="18.75" customHeight="1" thickBot="1" x14ac:dyDescent="0.3">
      <c r="A410" s="1545"/>
      <c r="B410" s="1546"/>
      <c r="C410" s="1546"/>
      <c r="D410" s="1546"/>
      <c r="E410" s="1547"/>
    </row>
    <row r="411" spans="1:5" ht="19.5" hidden="1" customHeight="1" thickBot="1" x14ac:dyDescent="0.3">
      <c r="A411" s="1545"/>
      <c r="B411" s="1546"/>
      <c r="C411" s="1546"/>
      <c r="D411" s="1546"/>
      <c r="E411" s="1547"/>
    </row>
    <row r="412" spans="1:5" ht="28.5" customHeight="1" thickBot="1" x14ac:dyDescent="0.3">
      <c r="A412" s="3" t="s">
        <v>6</v>
      </c>
      <c r="B412" s="1548" t="s">
        <v>364</v>
      </c>
      <c r="C412" s="1549"/>
      <c r="D412" s="1549"/>
      <c r="E412" s="1550"/>
    </row>
    <row r="413" spans="1:5" ht="19.5" customHeight="1" x14ac:dyDescent="0.25">
      <c r="A413" s="1381" t="s">
        <v>7</v>
      </c>
      <c r="B413" s="433">
        <v>2019</v>
      </c>
      <c r="C413" s="433">
        <v>2020</v>
      </c>
      <c r="D413" s="433">
        <v>2021</v>
      </c>
      <c r="E413" s="433">
        <v>2022</v>
      </c>
    </row>
    <row r="414" spans="1:5" ht="19.5" customHeight="1" thickBot="1" x14ac:dyDescent="0.3">
      <c r="A414" s="1382"/>
      <c r="B414" s="423" t="s">
        <v>8</v>
      </c>
      <c r="C414" s="423" t="s">
        <v>9</v>
      </c>
      <c r="D414" s="423" t="s">
        <v>9</v>
      </c>
      <c r="E414" s="423" t="s">
        <v>9</v>
      </c>
    </row>
    <row r="415" spans="1:5" ht="19.5" customHeight="1" thickBot="1" x14ac:dyDescent="0.3">
      <c r="A415" s="5" t="s">
        <v>1539</v>
      </c>
      <c r="B415" s="90" t="s">
        <v>68</v>
      </c>
      <c r="C415" s="90">
        <v>0.03</v>
      </c>
      <c r="D415" s="90">
        <v>0.05</v>
      </c>
      <c r="E415" s="90">
        <v>0.05</v>
      </c>
    </row>
    <row r="416" spans="1:5" ht="19.5" customHeight="1" thickBot="1" x14ac:dyDescent="0.3">
      <c r="A416" s="5" t="s">
        <v>93</v>
      </c>
      <c r="B416" s="90" t="s">
        <v>68</v>
      </c>
      <c r="C416" s="90" t="s">
        <v>69</v>
      </c>
      <c r="D416" s="90" t="s">
        <v>69</v>
      </c>
      <c r="E416" s="90" t="s">
        <v>69</v>
      </c>
    </row>
    <row r="417" spans="1:5" ht="19.5" customHeight="1" thickBot="1" x14ac:dyDescent="0.3">
      <c r="A417" s="5" t="s">
        <v>67</v>
      </c>
      <c r="B417" s="90" t="s">
        <v>68</v>
      </c>
      <c r="C417" s="90" t="s">
        <v>69</v>
      </c>
      <c r="D417" s="90" t="s">
        <v>69</v>
      </c>
      <c r="E417" s="90" t="s">
        <v>69</v>
      </c>
    </row>
    <row r="418" spans="1:5" ht="19.5" customHeight="1" thickBot="1" x14ac:dyDescent="0.3">
      <c r="A418" s="6" t="s">
        <v>10</v>
      </c>
      <c r="B418" s="1536" t="str">
        <f>[33]RDPP!$A$107</f>
        <v>PERMIRESIMI I CILESISE SE PRODHIMIT DHE TRANSMETIMIT,ZGJERIMI I LARMISHMERISE SE PROJEKTEVE.</v>
      </c>
      <c r="C418" s="1537"/>
      <c r="D418" s="1537"/>
      <c r="E418" s="1538"/>
    </row>
    <row r="419" spans="1:5" ht="19.5" customHeight="1" thickBot="1" x14ac:dyDescent="0.3">
      <c r="A419" s="1411" t="s">
        <v>11</v>
      </c>
      <c r="B419" s="1412"/>
      <c r="C419" s="1412"/>
      <c r="D419" s="1412"/>
      <c r="E419" s="1413"/>
    </row>
    <row r="420" spans="1:5" ht="19.5" customHeight="1" thickBot="1" x14ac:dyDescent="0.3">
      <c r="A420" s="435" t="s">
        <v>365</v>
      </c>
      <c r="B420" s="4" t="s">
        <v>366</v>
      </c>
      <c r="C420" s="4" t="s">
        <v>367</v>
      </c>
      <c r="D420" s="4" t="s">
        <v>367</v>
      </c>
      <c r="E420" s="4" t="s">
        <v>367</v>
      </c>
    </row>
    <row r="421" spans="1:5" ht="19.5" customHeight="1" thickBot="1" x14ac:dyDescent="0.3">
      <c r="A421" s="5" t="s">
        <v>368</v>
      </c>
      <c r="B421" s="4" t="s">
        <v>68</v>
      </c>
      <c r="C421" s="4">
        <v>0.3</v>
      </c>
      <c r="D421" s="4">
        <v>0.2</v>
      </c>
      <c r="E421" s="4">
        <v>0.2</v>
      </c>
    </row>
    <row r="422" spans="1:5" ht="19.5" customHeight="1" thickBot="1" x14ac:dyDescent="0.3">
      <c r="A422" s="5" t="s">
        <v>1544</v>
      </c>
      <c r="B422" s="4" t="s">
        <v>68</v>
      </c>
      <c r="C422" s="4" t="s">
        <v>367</v>
      </c>
      <c r="D422" s="4" t="s">
        <v>367</v>
      </c>
      <c r="E422" s="4" t="s">
        <v>367</v>
      </c>
    </row>
    <row r="423" spans="1:5" ht="19.5" customHeight="1" thickBot="1" x14ac:dyDescent="0.3">
      <c r="A423" s="1322" t="s">
        <v>13</v>
      </c>
      <c r="B423" s="1323"/>
      <c r="C423" s="1323"/>
      <c r="D423" s="1323"/>
      <c r="E423" s="1324"/>
    </row>
    <row r="424" spans="1:5" ht="19.5" customHeight="1" thickBot="1" x14ac:dyDescent="0.3">
      <c r="A424" s="7" t="s">
        <v>14</v>
      </c>
      <c r="B424" s="1527" t="s">
        <v>369</v>
      </c>
      <c r="C424" s="1528"/>
      <c r="D424" s="1528"/>
      <c r="E424" s="1529"/>
    </row>
    <row r="425" spans="1:5" ht="19.5" customHeight="1" thickBot="1" x14ac:dyDescent="0.3">
      <c r="A425" s="5" t="s">
        <v>15</v>
      </c>
      <c r="B425" s="1530" t="s">
        <v>370</v>
      </c>
      <c r="C425" s="1531"/>
      <c r="D425" s="1531"/>
      <c r="E425" s="1532"/>
    </row>
    <row r="426" spans="1:5" ht="19.5" customHeight="1" thickBot="1" x14ac:dyDescent="0.3">
      <c r="A426" s="5" t="s">
        <v>16</v>
      </c>
      <c r="B426" s="1406" t="s">
        <v>371</v>
      </c>
      <c r="C426" s="1407"/>
      <c r="D426" s="1407"/>
      <c r="E426" s="1408"/>
    </row>
    <row r="427" spans="1:5" ht="19.5" customHeight="1" x14ac:dyDescent="0.25">
      <c r="A427" s="1381"/>
      <c r="B427" s="8">
        <v>2019</v>
      </c>
      <c r="C427" s="8">
        <v>2020</v>
      </c>
      <c r="D427" s="8">
        <v>2021</v>
      </c>
      <c r="E427" s="8">
        <v>2022</v>
      </c>
    </row>
    <row r="428" spans="1:5" ht="19.5" customHeight="1" thickBot="1" x14ac:dyDescent="0.3">
      <c r="A428" s="1382"/>
      <c r="B428" s="751" t="s">
        <v>8</v>
      </c>
      <c r="C428" s="751" t="s">
        <v>9</v>
      </c>
      <c r="D428" s="751" t="s">
        <v>9</v>
      </c>
      <c r="E428" s="751" t="s">
        <v>9</v>
      </c>
    </row>
    <row r="429" spans="1:5" ht="19.5" customHeight="1" thickBot="1" x14ac:dyDescent="0.3">
      <c r="A429" s="5" t="s">
        <v>17</v>
      </c>
      <c r="B429" s="10">
        <v>3</v>
      </c>
      <c r="C429" s="10">
        <v>3</v>
      </c>
      <c r="D429" s="10">
        <v>3</v>
      </c>
      <c r="E429" s="10">
        <v>3</v>
      </c>
    </row>
    <row r="430" spans="1:5" ht="19.5" customHeight="1" thickBot="1" x14ac:dyDescent="0.3">
      <c r="A430" s="5" t="s">
        <v>18</v>
      </c>
      <c r="B430" s="10">
        <v>50000</v>
      </c>
      <c r="C430" s="10">
        <v>50000</v>
      </c>
      <c r="D430" s="10">
        <v>50000</v>
      </c>
      <c r="E430" s="10">
        <v>50000</v>
      </c>
    </row>
    <row r="431" spans="1:5" ht="19.5" customHeight="1" thickBot="1" x14ac:dyDescent="0.3">
      <c r="A431" s="5" t="s">
        <v>19</v>
      </c>
      <c r="B431" s="10">
        <f>B430/B429</f>
        <v>16666.666666666668</v>
      </c>
      <c r="C431" s="10">
        <f t="shared" ref="C431:E431" si="81">C430/C429</f>
        <v>16666.666666666668</v>
      </c>
      <c r="D431" s="10">
        <f t="shared" si="81"/>
        <v>16666.666666666668</v>
      </c>
      <c r="E431" s="10">
        <f t="shared" si="81"/>
        <v>16666.666666666668</v>
      </c>
    </row>
    <row r="432" spans="1:5" ht="19.5" customHeight="1" thickBot="1" x14ac:dyDescent="0.3">
      <c r="A432" s="5" t="s">
        <v>20</v>
      </c>
      <c r="B432" s="434" t="s">
        <v>21</v>
      </c>
      <c r="C432" s="11">
        <f>C429/B429-1</f>
        <v>0</v>
      </c>
      <c r="D432" s="11">
        <f t="shared" ref="D432:E434" si="82">D429/C429-1</f>
        <v>0</v>
      </c>
      <c r="E432" s="11">
        <f t="shared" si="82"/>
        <v>0</v>
      </c>
    </row>
    <row r="433" spans="1:5" ht="19.5" customHeight="1" thickBot="1" x14ac:dyDescent="0.3">
      <c r="A433" s="5" t="s">
        <v>22</v>
      </c>
      <c r="B433" s="434" t="s">
        <v>21</v>
      </c>
      <c r="C433" s="11">
        <f>C430/B430-1</f>
        <v>0</v>
      </c>
      <c r="D433" s="11">
        <f t="shared" si="82"/>
        <v>0</v>
      </c>
      <c r="E433" s="11">
        <f t="shared" si="82"/>
        <v>0</v>
      </c>
    </row>
    <row r="434" spans="1:5" ht="19.5" customHeight="1" thickBot="1" x14ac:dyDescent="0.3">
      <c r="A434" s="5" t="s">
        <v>23</v>
      </c>
      <c r="B434" s="434" t="s">
        <v>21</v>
      </c>
      <c r="C434" s="11">
        <f>C431/B431-1</f>
        <v>0</v>
      </c>
      <c r="D434" s="11">
        <f t="shared" si="82"/>
        <v>0</v>
      </c>
      <c r="E434" s="11">
        <f t="shared" si="82"/>
        <v>0</v>
      </c>
    </row>
    <row r="435" spans="1:5" ht="19.5" customHeight="1" thickBot="1" x14ac:dyDescent="0.3">
      <c r="A435" s="1378" t="s">
        <v>164</v>
      </c>
      <c r="B435" s="1379"/>
      <c r="C435" s="1379"/>
      <c r="D435" s="1379"/>
      <c r="E435" s="1380"/>
    </row>
    <row r="436" spans="1:5" ht="19.5" customHeight="1" x14ac:dyDescent="0.25">
      <c r="A436" s="1381"/>
      <c r="B436" s="8">
        <v>2019</v>
      </c>
      <c r="C436" s="8">
        <v>2020</v>
      </c>
      <c r="D436" s="8">
        <v>2021</v>
      </c>
      <c r="E436" s="8">
        <v>2022</v>
      </c>
    </row>
    <row r="437" spans="1:5" ht="19.5" customHeight="1" thickBot="1" x14ac:dyDescent="0.3">
      <c r="A437" s="1382"/>
      <c r="B437" s="751" t="s">
        <v>8</v>
      </c>
      <c r="C437" s="751" t="s">
        <v>9</v>
      </c>
      <c r="D437" s="751" t="s">
        <v>9</v>
      </c>
      <c r="E437" s="751" t="s">
        <v>9</v>
      </c>
    </row>
    <row r="438" spans="1:5" ht="19.5" customHeight="1" thickBot="1" x14ac:dyDescent="0.3">
      <c r="A438" s="13" t="s">
        <v>24</v>
      </c>
      <c r="B438" s="14">
        <f>B439+B440</f>
        <v>0</v>
      </c>
      <c r="C438" s="14">
        <f>C439+C440</f>
        <v>0</v>
      </c>
      <c r="D438" s="14">
        <f t="shared" ref="D438:E438" si="83">D439+D440</f>
        <v>0</v>
      </c>
      <c r="E438" s="14">
        <f t="shared" si="83"/>
        <v>0</v>
      </c>
    </row>
    <row r="439" spans="1:5" ht="19.5" customHeight="1" thickBot="1" x14ac:dyDescent="0.3">
      <c r="A439" s="26" t="s">
        <v>296</v>
      </c>
      <c r="B439" s="424"/>
      <c r="C439" s="15">
        <v>0</v>
      </c>
      <c r="D439" s="15">
        <v>0</v>
      </c>
      <c r="E439" s="15">
        <v>0</v>
      </c>
    </row>
    <row r="440" spans="1:5" ht="19.5" customHeight="1" thickBot="1" x14ac:dyDescent="0.3">
      <c r="A440" s="26" t="s">
        <v>297</v>
      </c>
      <c r="B440" s="15"/>
      <c r="C440" s="15"/>
      <c r="D440" s="15"/>
      <c r="E440" s="15"/>
    </row>
    <row r="441" spans="1:5" ht="19.5" customHeight="1" thickBot="1" x14ac:dyDescent="0.3">
      <c r="A441" s="13" t="s">
        <v>25</v>
      </c>
      <c r="B441" s="14">
        <f>B442+B443</f>
        <v>0</v>
      </c>
      <c r="C441" s="14">
        <f>C442+C443</f>
        <v>0</v>
      </c>
      <c r="D441" s="14">
        <f t="shared" ref="D441:E441" si="84">D442+D443</f>
        <v>0</v>
      </c>
      <c r="E441" s="14">
        <f t="shared" si="84"/>
        <v>0</v>
      </c>
    </row>
    <row r="442" spans="1:5" ht="19.5" customHeight="1" thickBot="1" x14ac:dyDescent="0.3">
      <c r="A442" s="26" t="s">
        <v>296</v>
      </c>
      <c r="B442" s="424"/>
      <c r="C442" s="14">
        <v>0</v>
      </c>
      <c r="D442" s="14">
        <v>0</v>
      </c>
      <c r="E442" s="14">
        <v>0</v>
      </c>
    </row>
    <row r="443" spans="1:5" ht="19.5" customHeight="1" thickBot="1" x14ac:dyDescent="0.3">
      <c r="A443" s="26" t="s">
        <v>297</v>
      </c>
      <c r="B443" s="15"/>
      <c r="C443" s="14"/>
      <c r="D443" s="14"/>
      <c r="E443" s="14"/>
    </row>
    <row r="444" spans="1:5" ht="19.5" customHeight="1" thickBot="1" x14ac:dyDescent="0.3">
      <c r="A444" s="13" t="s">
        <v>26</v>
      </c>
      <c r="B444" s="15">
        <f>B445+B446</f>
        <v>0</v>
      </c>
      <c r="C444" s="14">
        <f>C445+C446</f>
        <v>0</v>
      </c>
      <c r="D444" s="14">
        <f t="shared" ref="D444:E444" si="85">D445+D446</f>
        <v>0</v>
      </c>
      <c r="E444" s="14">
        <f t="shared" si="85"/>
        <v>0</v>
      </c>
    </row>
    <row r="445" spans="1:5" ht="19.5" customHeight="1" thickBot="1" x14ac:dyDescent="0.3">
      <c r="A445" s="26" t="s">
        <v>296</v>
      </c>
      <c r="B445" s="424"/>
      <c r="C445" s="14">
        <v>0</v>
      </c>
      <c r="D445" s="31">
        <v>0</v>
      </c>
      <c r="E445" s="31">
        <v>0</v>
      </c>
    </row>
    <row r="446" spans="1:5" ht="19.5" customHeight="1" thickBot="1" x14ac:dyDescent="0.3">
      <c r="A446" s="26" t="s">
        <v>297</v>
      </c>
      <c r="B446" s="15"/>
      <c r="C446" s="14"/>
      <c r="D446" s="14"/>
      <c r="E446" s="14"/>
    </row>
    <row r="447" spans="1:5" ht="19.5" customHeight="1" thickBot="1" x14ac:dyDescent="0.3">
      <c r="A447" s="13" t="s">
        <v>27</v>
      </c>
      <c r="B447" s="15"/>
      <c r="C447" s="14"/>
      <c r="D447" s="14"/>
      <c r="E447" s="14"/>
    </row>
    <row r="448" spans="1:5" ht="19.5" customHeight="1" thickBot="1" x14ac:dyDescent="0.3">
      <c r="A448" s="26" t="s">
        <v>296</v>
      </c>
      <c r="B448" s="15"/>
      <c r="C448" s="14"/>
      <c r="D448" s="14"/>
      <c r="E448" s="14"/>
    </row>
    <row r="449" spans="1:5" ht="19.5" customHeight="1" thickBot="1" x14ac:dyDescent="0.3">
      <c r="A449" s="26" t="s">
        <v>297</v>
      </c>
      <c r="B449" s="15"/>
      <c r="C449" s="14"/>
      <c r="D449" s="14"/>
      <c r="E449" s="14"/>
    </row>
    <row r="450" spans="1:5" ht="19.5" customHeight="1" thickBot="1" x14ac:dyDescent="0.3">
      <c r="A450" s="13" t="s">
        <v>28</v>
      </c>
      <c r="B450" s="15">
        <v>50000</v>
      </c>
      <c r="C450" s="14">
        <v>50000</v>
      </c>
      <c r="D450" s="14">
        <v>50000</v>
      </c>
      <c r="E450" s="14">
        <v>50000</v>
      </c>
    </row>
    <row r="451" spans="1:5" ht="19.5" customHeight="1" thickBot="1" x14ac:dyDescent="0.3">
      <c r="A451" s="26" t="s">
        <v>296</v>
      </c>
      <c r="B451" s="15"/>
      <c r="C451" s="14"/>
      <c r="D451" s="14"/>
      <c r="E451" s="14"/>
    </row>
    <row r="452" spans="1:5" ht="19.5" customHeight="1" thickBot="1" x14ac:dyDescent="0.3">
      <c r="A452" s="26" t="s">
        <v>297</v>
      </c>
      <c r="B452" s="15"/>
      <c r="C452" s="14"/>
      <c r="D452" s="14"/>
      <c r="E452" s="14"/>
    </row>
    <row r="453" spans="1:5" ht="19.5" customHeight="1" thickBot="1" x14ac:dyDescent="0.3">
      <c r="A453" s="13" t="s">
        <v>29</v>
      </c>
      <c r="B453" s="15">
        <f>B454+B455</f>
        <v>0</v>
      </c>
      <c r="C453" s="14">
        <f t="shared" ref="C453:E453" si="86">C454+C455</f>
        <v>0</v>
      </c>
      <c r="D453" s="14">
        <f t="shared" si="86"/>
        <v>0</v>
      </c>
      <c r="E453" s="14">
        <f t="shared" si="86"/>
        <v>0</v>
      </c>
    </row>
    <row r="454" spans="1:5" ht="19.5" customHeight="1" thickBot="1" x14ac:dyDescent="0.3">
      <c r="A454" s="26" t="s">
        <v>296</v>
      </c>
      <c r="B454" s="424"/>
      <c r="C454" s="14">
        <v>0</v>
      </c>
      <c r="D454" s="31">
        <v>0</v>
      </c>
      <c r="E454" s="31">
        <v>0</v>
      </c>
    </row>
    <row r="455" spans="1:5" ht="19.5" customHeight="1" thickBot="1" x14ac:dyDescent="0.3">
      <c r="A455" s="26" t="s">
        <v>297</v>
      </c>
      <c r="B455" s="15"/>
      <c r="C455" s="14"/>
      <c r="D455" s="14"/>
      <c r="E455" s="14"/>
    </row>
    <row r="456" spans="1:5" ht="19.5" customHeight="1" thickBot="1" x14ac:dyDescent="0.3">
      <c r="A456" s="13" t="s">
        <v>30</v>
      </c>
      <c r="B456" s="15">
        <v>0</v>
      </c>
      <c r="C456" s="14">
        <v>0</v>
      </c>
      <c r="D456" s="14">
        <f>C456*1.03*0.99</f>
        <v>0</v>
      </c>
      <c r="E456" s="14">
        <f>D456*1.03*0.99</f>
        <v>0</v>
      </c>
    </row>
    <row r="457" spans="1:5" ht="19.5" customHeight="1" thickBot="1" x14ac:dyDescent="0.3">
      <c r="A457" s="26" t="s">
        <v>296</v>
      </c>
      <c r="B457" s="15"/>
      <c r="C457" s="40"/>
      <c r="D457" s="40"/>
      <c r="E457" s="40"/>
    </row>
    <row r="458" spans="1:5" ht="19.5" customHeight="1" thickBot="1" x14ac:dyDescent="0.3">
      <c r="A458" s="26" t="s">
        <v>297</v>
      </c>
      <c r="B458" s="15"/>
      <c r="C458" s="98"/>
      <c r="D458" s="40"/>
      <c r="E458" s="40"/>
    </row>
    <row r="459" spans="1:5" ht="19.5" customHeight="1" thickBot="1" x14ac:dyDescent="0.3">
      <c r="A459" s="16" t="s">
        <v>31</v>
      </c>
      <c r="B459" s="15">
        <f>B456+B453+B450+B447+B444+B441+B438</f>
        <v>50000</v>
      </c>
      <c r="C459" s="15">
        <f>C456+C453+C450+C447+C444+C441+C438</f>
        <v>50000</v>
      </c>
      <c r="D459" s="15">
        <f t="shared" ref="D459:E459" si="87">D456+D453+D450+D447+D444+D441+D438</f>
        <v>50000</v>
      </c>
      <c r="E459" s="15">
        <f t="shared" si="87"/>
        <v>50000</v>
      </c>
    </row>
    <row r="460" spans="1:5" ht="19.5" customHeight="1" thickBot="1" x14ac:dyDescent="0.3">
      <c r="A460" s="17" t="s">
        <v>32</v>
      </c>
      <c r="B460" s="18">
        <f>IF(B459-B430=0,0,"Error")</f>
        <v>0</v>
      </c>
      <c r="C460" s="18">
        <f>IF(C459-C430=0,0,"Error")</f>
        <v>0</v>
      </c>
      <c r="D460" s="18">
        <f>IF(D459-D430=0,0,"Error")</f>
        <v>0</v>
      </c>
      <c r="E460" s="18">
        <f>IF(E459-E430=0,0,"Error")</f>
        <v>0</v>
      </c>
    </row>
    <row r="461" spans="1:5" ht="19.5" customHeight="1" thickBot="1" x14ac:dyDescent="0.3">
      <c r="A461" s="1322" t="s">
        <v>39</v>
      </c>
      <c r="B461" s="1323"/>
      <c r="C461" s="1323"/>
      <c r="D461" s="1323"/>
      <c r="E461" s="1324"/>
    </row>
    <row r="462" spans="1:5" ht="19.5" customHeight="1" thickBot="1" x14ac:dyDescent="0.3">
      <c r="A462" s="1322" t="s">
        <v>40</v>
      </c>
      <c r="B462" s="1323"/>
      <c r="C462" s="1323"/>
      <c r="D462" s="1323"/>
      <c r="E462" s="1324"/>
    </row>
    <row r="463" spans="1:5" ht="19.5" customHeight="1" thickBot="1" x14ac:dyDescent="0.3">
      <c r="A463" s="7" t="s">
        <v>56</v>
      </c>
      <c r="B463" s="1449"/>
      <c r="C463" s="1518"/>
      <c r="D463" s="1450"/>
      <c r="E463" s="1451"/>
    </row>
    <row r="464" spans="1:5" ht="19.5" customHeight="1" thickBot="1" x14ac:dyDescent="0.3">
      <c r="A464" s="7" t="s">
        <v>82</v>
      </c>
      <c r="B464" s="7"/>
      <c r="C464" s="101" t="s">
        <v>306</v>
      </c>
      <c r="D464" s="1543" t="s">
        <v>1114</v>
      </c>
      <c r="E464" s="1544"/>
    </row>
    <row r="465" spans="1:5" ht="19.5" customHeight="1" thickBot="1" x14ac:dyDescent="0.3">
      <c r="A465" s="7" t="s">
        <v>33</v>
      </c>
      <c r="B465" s="1527" t="s">
        <v>372</v>
      </c>
      <c r="C465" s="1528"/>
      <c r="D465" s="1528"/>
      <c r="E465" s="1529"/>
    </row>
    <row r="466" spans="1:5" ht="19.5" customHeight="1" thickBot="1" x14ac:dyDescent="0.3">
      <c r="A466" s="5" t="s">
        <v>15</v>
      </c>
      <c r="B466" s="1530" t="s">
        <v>373</v>
      </c>
      <c r="C466" s="1531"/>
      <c r="D466" s="1531"/>
      <c r="E466" s="1532"/>
    </row>
    <row r="467" spans="1:5" ht="19.5" customHeight="1" thickBot="1" x14ac:dyDescent="0.3">
      <c r="A467" s="5" t="s">
        <v>16</v>
      </c>
      <c r="B467" s="1533" t="s">
        <v>374</v>
      </c>
      <c r="C467" s="1534"/>
      <c r="D467" s="1534"/>
      <c r="E467" s="1535"/>
    </row>
    <row r="468" spans="1:5" ht="19.5" customHeight="1" x14ac:dyDescent="0.25">
      <c r="A468" s="1381"/>
      <c r="B468" s="8">
        <v>2019</v>
      </c>
      <c r="C468" s="8">
        <v>2020</v>
      </c>
      <c r="D468" s="8">
        <v>2021</v>
      </c>
      <c r="E468" s="8">
        <v>2022</v>
      </c>
    </row>
    <row r="469" spans="1:5" ht="19.5" customHeight="1" thickBot="1" x14ac:dyDescent="0.3">
      <c r="A469" s="1382"/>
      <c r="B469" s="751" t="s">
        <v>8</v>
      </c>
      <c r="C469" s="751" t="s">
        <v>9</v>
      </c>
      <c r="D469" s="751" t="s">
        <v>9</v>
      </c>
      <c r="E469" s="751" t="s">
        <v>9</v>
      </c>
    </row>
    <row r="470" spans="1:5" ht="19.5" customHeight="1" thickBot="1" x14ac:dyDescent="0.3">
      <c r="A470" s="5" t="s">
        <v>17</v>
      </c>
      <c r="B470" s="10">
        <v>15000</v>
      </c>
      <c r="C470" s="10">
        <v>15000</v>
      </c>
      <c r="D470" s="10">
        <v>15000</v>
      </c>
      <c r="E470" s="10">
        <v>15000</v>
      </c>
    </row>
    <row r="471" spans="1:5" ht="19.5" customHeight="1" thickBot="1" x14ac:dyDescent="0.3">
      <c r="A471" s="5" t="s">
        <v>18</v>
      </c>
      <c r="B471" s="10">
        <v>15000</v>
      </c>
      <c r="C471" s="10">
        <v>15000</v>
      </c>
      <c r="D471" s="10">
        <v>15000</v>
      </c>
      <c r="E471" s="10">
        <v>15000</v>
      </c>
    </row>
    <row r="472" spans="1:5" ht="19.5" customHeight="1" thickBot="1" x14ac:dyDescent="0.3">
      <c r="A472" s="5" t="s">
        <v>19</v>
      </c>
      <c r="B472" s="10">
        <f>B471/B470</f>
        <v>1</v>
      </c>
      <c r="C472" s="10">
        <f t="shared" ref="C472:E472" si="88">C471/C470</f>
        <v>1</v>
      </c>
      <c r="D472" s="10">
        <f t="shared" si="88"/>
        <v>1</v>
      </c>
      <c r="E472" s="10">
        <f t="shared" si="88"/>
        <v>1</v>
      </c>
    </row>
    <row r="473" spans="1:5" ht="19.5" customHeight="1" thickBot="1" x14ac:dyDescent="0.3">
      <c r="A473" s="5" t="s">
        <v>20</v>
      </c>
      <c r="B473" s="434" t="s">
        <v>21</v>
      </c>
      <c r="C473" s="11">
        <f>C470/B470-1</f>
        <v>0</v>
      </c>
      <c r="D473" s="11">
        <f t="shared" ref="D473:E475" si="89">D470/C470-1</f>
        <v>0</v>
      </c>
      <c r="E473" s="11">
        <f t="shared" si="89"/>
        <v>0</v>
      </c>
    </row>
    <row r="474" spans="1:5" ht="19.5" customHeight="1" thickBot="1" x14ac:dyDescent="0.3">
      <c r="A474" s="5" t="s">
        <v>22</v>
      </c>
      <c r="B474" s="434" t="s">
        <v>21</v>
      </c>
      <c r="C474" s="11">
        <f>C471/B471-1</f>
        <v>0</v>
      </c>
      <c r="D474" s="11">
        <f t="shared" si="89"/>
        <v>0</v>
      </c>
      <c r="E474" s="11">
        <f t="shared" si="89"/>
        <v>0</v>
      </c>
    </row>
    <row r="475" spans="1:5" ht="19.5" customHeight="1" thickBot="1" x14ac:dyDescent="0.3">
      <c r="A475" s="5" t="s">
        <v>23</v>
      </c>
      <c r="B475" s="434" t="s">
        <v>21</v>
      </c>
      <c r="C475" s="11">
        <f>C472/B472-1</f>
        <v>0</v>
      </c>
      <c r="D475" s="11">
        <f t="shared" si="89"/>
        <v>0</v>
      </c>
      <c r="E475" s="11">
        <f t="shared" si="89"/>
        <v>0</v>
      </c>
    </row>
    <row r="476" spans="1:5" ht="19.5" customHeight="1" thickBot="1" x14ac:dyDescent="0.3">
      <c r="A476" s="1378" t="s">
        <v>227</v>
      </c>
      <c r="B476" s="1379"/>
      <c r="C476" s="1379"/>
      <c r="D476" s="1379"/>
      <c r="E476" s="1380"/>
    </row>
    <row r="477" spans="1:5" ht="19.5" customHeight="1" x14ac:dyDescent="0.25">
      <c r="A477" s="1381"/>
      <c r="B477" s="8">
        <v>2019</v>
      </c>
      <c r="C477" s="8">
        <v>2020</v>
      </c>
      <c r="D477" s="8">
        <v>2021</v>
      </c>
      <c r="E477" s="8">
        <v>2022</v>
      </c>
    </row>
    <row r="478" spans="1:5" ht="19.5" customHeight="1" thickBot="1" x14ac:dyDescent="0.3">
      <c r="A478" s="1382"/>
      <c r="B478" s="751" t="s">
        <v>8</v>
      </c>
      <c r="C478" s="751" t="s">
        <v>9</v>
      </c>
      <c r="D478" s="751" t="s">
        <v>9</v>
      </c>
      <c r="E478" s="751" t="s">
        <v>9</v>
      </c>
    </row>
    <row r="479" spans="1:5" ht="19.5" customHeight="1" thickBot="1" x14ac:dyDescent="0.3">
      <c r="A479" s="13" t="s">
        <v>24</v>
      </c>
      <c r="B479" s="14">
        <f>B480+B481</f>
        <v>0</v>
      </c>
      <c r="C479" s="14">
        <f>C480+C481</f>
        <v>0</v>
      </c>
      <c r="D479" s="14">
        <f t="shared" ref="D479:E479" si="90">D480+D481</f>
        <v>0</v>
      </c>
      <c r="E479" s="14">
        <f t="shared" si="90"/>
        <v>0</v>
      </c>
    </row>
    <row r="480" spans="1:5" ht="19.5" customHeight="1" thickBot="1" x14ac:dyDescent="0.3">
      <c r="A480" s="26" t="s">
        <v>296</v>
      </c>
      <c r="B480" s="424"/>
      <c r="C480" s="15">
        <v>0</v>
      </c>
      <c r="D480" s="15">
        <v>0</v>
      </c>
      <c r="E480" s="15">
        <v>0</v>
      </c>
    </row>
    <row r="481" spans="1:5" ht="19.5" customHeight="1" thickBot="1" x14ac:dyDescent="0.3">
      <c r="A481" s="26" t="s">
        <v>297</v>
      </c>
      <c r="B481" s="15"/>
      <c r="C481" s="15"/>
      <c r="D481" s="15"/>
      <c r="E481" s="15"/>
    </row>
    <row r="482" spans="1:5" ht="19.5" customHeight="1" thickBot="1" x14ac:dyDescent="0.3">
      <c r="A482" s="13" t="s">
        <v>25</v>
      </c>
      <c r="B482" s="14">
        <f>B483+B484</f>
        <v>0</v>
      </c>
      <c r="C482" s="14">
        <f>C483+C484</f>
        <v>0</v>
      </c>
      <c r="D482" s="14">
        <f t="shared" ref="D482:E482" si="91">D483+D484</f>
        <v>0</v>
      </c>
      <c r="E482" s="14">
        <f t="shared" si="91"/>
        <v>0</v>
      </c>
    </row>
    <row r="483" spans="1:5" ht="19.5" customHeight="1" thickBot="1" x14ac:dyDescent="0.3">
      <c r="A483" s="26" t="s">
        <v>296</v>
      </c>
      <c r="B483" s="424"/>
      <c r="C483" s="14">
        <v>0</v>
      </c>
      <c r="D483" s="14">
        <v>0</v>
      </c>
      <c r="E483" s="14">
        <v>0</v>
      </c>
    </row>
    <row r="484" spans="1:5" ht="19.5" customHeight="1" thickBot="1" x14ac:dyDescent="0.3">
      <c r="A484" s="26" t="s">
        <v>297</v>
      </c>
      <c r="B484" s="15"/>
      <c r="C484" s="14"/>
      <c r="D484" s="14"/>
      <c r="E484" s="14"/>
    </row>
    <row r="485" spans="1:5" ht="19.5" customHeight="1" thickBot="1" x14ac:dyDescent="0.3">
      <c r="A485" s="13" t="s">
        <v>26</v>
      </c>
      <c r="B485" s="15">
        <f>B486+B487</f>
        <v>0</v>
      </c>
      <c r="C485" s="14">
        <f>C486+C487</f>
        <v>0</v>
      </c>
      <c r="D485" s="14">
        <f t="shared" ref="D485:E485" si="92">D486+D487</f>
        <v>0</v>
      </c>
      <c r="E485" s="14">
        <f t="shared" si="92"/>
        <v>0</v>
      </c>
    </row>
    <row r="486" spans="1:5" ht="19.5" customHeight="1" thickBot="1" x14ac:dyDescent="0.3">
      <c r="A486" s="26" t="s">
        <v>296</v>
      </c>
      <c r="B486" s="424"/>
      <c r="C486" s="14">
        <v>0</v>
      </c>
      <c r="D486" s="31">
        <v>0</v>
      </c>
      <c r="E486" s="31">
        <v>0</v>
      </c>
    </row>
    <row r="487" spans="1:5" ht="19.5" customHeight="1" thickBot="1" x14ac:dyDescent="0.3">
      <c r="A487" s="26" t="s">
        <v>297</v>
      </c>
      <c r="B487" s="15"/>
      <c r="C487" s="14"/>
      <c r="D487" s="14"/>
      <c r="E487" s="14"/>
    </row>
    <row r="488" spans="1:5" ht="19.5" customHeight="1" thickBot="1" x14ac:dyDescent="0.3">
      <c r="A488" s="13" t="s">
        <v>27</v>
      </c>
      <c r="B488" s="15"/>
      <c r="C488" s="14"/>
      <c r="D488" s="14"/>
      <c r="E488" s="14"/>
    </row>
    <row r="489" spans="1:5" ht="19.5" customHeight="1" thickBot="1" x14ac:dyDescent="0.3">
      <c r="A489" s="26" t="s">
        <v>296</v>
      </c>
      <c r="B489" s="15"/>
      <c r="C489" s="14"/>
      <c r="D489" s="14"/>
      <c r="E489" s="14"/>
    </row>
    <row r="490" spans="1:5" ht="19.5" customHeight="1" thickBot="1" x14ac:dyDescent="0.3">
      <c r="A490" s="26" t="s">
        <v>297</v>
      </c>
      <c r="B490" s="15"/>
      <c r="C490" s="14"/>
      <c r="D490" s="14"/>
      <c r="E490" s="14"/>
    </row>
    <row r="491" spans="1:5" ht="19.5" customHeight="1" thickBot="1" x14ac:dyDescent="0.3">
      <c r="A491" s="13" t="s">
        <v>28</v>
      </c>
      <c r="B491" s="15">
        <v>15000</v>
      </c>
      <c r="C491" s="14">
        <v>15000</v>
      </c>
      <c r="D491" s="14">
        <v>15000</v>
      </c>
      <c r="E491" s="14">
        <v>15000</v>
      </c>
    </row>
    <row r="492" spans="1:5" ht="19.5" customHeight="1" thickBot="1" x14ac:dyDescent="0.3">
      <c r="A492" s="26" t="s">
        <v>296</v>
      </c>
      <c r="B492" s="15"/>
      <c r="C492" s="14"/>
      <c r="D492" s="14"/>
      <c r="E492" s="14"/>
    </row>
    <row r="493" spans="1:5" ht="19.5" customHeight="1" thickBot="1" x14ac:dyDescent="0.3">
      <c r="A493" s="26" t="s">
        <v>297</v>
      </c>
      <c r="B493" s="15"/>
      <c r="C493" s="14"/>
      <c r="D493" s="14"/>
      <c r="E493" s="14"/>
    </row>
    <row r="494" spans="1:5" ht="19.5" customHeight="1" thickBot="1" x14ac:dyDescent="0.3">
      <c r="A494" s="13" t="s">
        <v>29</v>
      </c>
      <c r="B494" s="15">
        <f>B495+B496</f>
        <v>0</v>
      </c>
      <c r="C494" s="14">
        <f t="shared" ref="C494:E494" si="93">C495+C496</f>
        <v>0</v>
      </c>
      <c r="D494" s="14">
        <f t="shared" si="93"/>
        <v>0</v>
      </c>
      <c r="E494" s="14">
        <f t="shared" si="93"/>
        <v>0</v>
      </c>
    </row>
    <row r="495" spans="1:5" ht="19.5" customHeight="1" thickBot="1" x14ac:dyDescent="0.3">
      <c r="A495" s="26" t="s">
        <v>296</v>
      </c>
      <c r="B495" s="424"/>
      <c r="C495" s="14">
        <v>0</v>
      </c>
      <c r="D495" s="31">
        <v>0</v>
      </c>
      <c r="E495" s="31">
        <v>0</v>
      </c>
    </row>
    <row r="496" spans="1:5" ht="19.5" customHeight="1" thickBot="1" x14ac:dyDescent="0.3">
      <c r="A496" s="26" t="s">
        <v>297</v>
      </c>
      <c r="B496" s="15"/>
      <c r="C496" s="14"/>
      <c r="D496" s="14"/>
      <c r="E496" s="14"/>
    </row>
    <row r="497" spans="1:5" ht="19.5" customHeight="1" thickBot="1" x14ac:dyDescent="0.3">
      <c r="A497" s="13" t="s">
        <v>30</v>
      </c>
      <c r="B497" s="15">
        <v>0</v>
      </c>
      <c r="C497" s="14">
        <v>0</v>
      </c>
      <c r="D497" s="14">
        <f>C497*1.03*0.99</f>
        <v>0</v>
      </c>
      <c r="E497" s="14">
        <f>D497*1.03*0.99</f>
        <v>0</v>
      </c>
    </row>
    <row r="498" spans="1:5" ht="19.5" customHeight="1" thickBot="1" x14ac:dyDescent="0.3">
      <c r="A498" s="26" t="s">
        <v>296</v>
      </c>
      <c r="B498" s="15"/>
      <c r="C498" s="40"/>
      <c r="D498" s="40"/>
      <c r="E498" s="40"/>
    </row>
    <row r="499" spans="1:5" ht="19.5" customHeight="1" thickBot="1" x14ac:dyDescent="0.3">
      <c r="A499" s="26" t="s">
        <v>297</v>
      </c>
      <c r="B499" s="15"/>
      <c r="C499" s="98"/>
      <c r="D499" s="40"/>
      <c r="E499" s="40"/>
    </row>
    <row r="500" spans="1:5" ht="19.5" customHeight="1" thickBot="1" x14ac:dyDescent="0.3">
      <c r="A500" s="16" t="s">
        <v>31</v>
      </c>
      <c r="B500" s="15">
        <f>B497+B494+B491+B488+B485+B482+B479</f>
        <v>15000</v>
      </c>
      <c r="C500" s="15">
        <f>C497+C494+C491+C488+C485+C482+C479</f>
        <v>15000</v>
      </c>
      <c r="D500" s="15">
        <f t="shared" ref="D500:E500" si="94">D497+D494+D491+D488+D485+D482+D479</f>
        <v>15000</v>
      </c>
      <c r="E500" s="15">
        <f t="shared" si="94"/>
        <v>15000</v>
      </c>
    </row>
    <row r="501" spans="1:5" ht="19.5" customHeight="1" thickBot="1" x14ac:dyDescent="0.3">
      <c r="A501" s="17" t="s">
        <v>32</v>
      </c>
      <c r="B501" s="18" t="str">
        <f>IF(B500-B472=0,0,"Error")</f>
        <v>Error</v>
      </c>
      <c r="C501" s="18" t="str">
        <f>IF(C500-C472=0,0,"Error")</f>
        <v>Error</v>
      </c>
      <c r="D501" s="18" t="str">
        <f>IF(D500-D472=0,0,"Error")</f>
        <v>Error</v>
      </c>
      <c r="E501" s="18" t="str">
        <f>IF(E500-E472=0,0,"Error")</f>
        <v>Error</v>
      </c>
    </row>
    <row r="502" spans="1:5" ht="19.5" customHeight="1" x14ac:dyDescent="0.25">
      <c r="A502" s="1381"/>
      <c r="B502" s="8">
        <v>2019</v>
      </c>
      <c r="C502" s="8">
        <v>2020</v>
      </c>
      <c r="D502" s="8">
        <v>2021</v>
      </c>
      <c r="E502" s="8">
        <v>2022</v>
      </c>
    </row>
    <row r="503" spans="1:5" ht="19.5" customHeight="1" thickBot="1" x14ac:dyDescent="0.3">
      <c r="A503" s="1382"/>
      <c r="B503" s="751" t="s">
        <v>8</v>
      </c>
      <c r="C503" s="751" t="s">
        <v>9</v>
      </c>
      <c r="D503" s="751" t="s">
        <v>9</v>
      </c>
      <c r="E503" s="751" t="s">
        <v>9</v>
      </c>
    </row>
    <row r="504" spans="1:5" ht="19.5" customHeight="1" thickBot="1" x14ac:dyDescent="0.3">
      <c r="A504" s="13" t="s">
        <v>42</v>
      </c>
      <c r="B504" s="14">
        <f>B505+B506+B507+B508</f>
        <v>0</v>
      </c>
      <c r="C504" s="14">
        <f t="shared" ref="C504:E504" si="95">C505+C506+C507+C508</f>
        <v>0</v>
      </c>
      <c r="D504" s="14">
        <f t="shared" si="95"/>
        <v>0</v>
      </c>
      <c r="E504" s="14">
        <f t="shared" si="95"/>
        <v>0</v>
      </c>
    </row>
    <row r="505" spans="1:5" ht="19.5" customHeight="1" thickBot="1" x14ac:dyDescent="0.3">
      <c r="A505" s="26" t="s">
        <v>296</v>
      </c>
      <c r="B505" s="14"/>
      <c r="C505" s="14"/>
      <c r="D505" s="14"/>
      <c r="E505" s="14"/>
    </row>
    <row r="506" spans="1:5" ht="19.5" customHeight="1" thickBot="1" x14ac:dyDescent="0.3">
      <c r="A506" s="26" t="s">
        <v>311</v>
      </c>
      <c r="B506" s="14"/>
      <c r="C506" s="14"/>
      <c r="D506" s="14"/>
      <c r="E506" s="14"/>
    </row>
    <row r="507" spans="1:5" ht="19.5" customHeight="1" thickBot="1" x14ac:dyDescent="0.3">
      <c r="A507" s="26" t="s">
        <v>312</v>
      </c>
      <c r="B507" s="14"/>
      <c r="C507" s="14"/>
      <c r="D507" s="14"/>
      <c r="E507" s="14"/>
    </row>
    <row r="508" spans="1:5" ht="19.5" customHeight="1" thickBot="1" x14ac:dyDescent="0.3">
      <c r="A508" s="26" t="s">
        <v>313</v>
      </c>
      <c r="B508" s="14"/>
      <c r="C508" s="14"/>
      <c r="D508" s="14"/>
      <c r="E508" s="14"/>
    </row>
    <row r="509" spans="1:5" ht="19.5" customHeight="1" thickBot="1" x14ac:dyDescent="0.3">
      <c r="A509" s="13" t="s">
        <v>43</v>
      </c>
      <c r="B509" s="15">
        <f>B510+B511+B512+B513</f>
        <v>0</v>
      </c>
      <c r="C509" s="15">
        <f t="shared" ref="C509:E509" si="96">C510+C511+C512+C513</f>
        <v>0</v>
      </c>
      <c r="D509" s="15">
        <f t="shared" si="96"/>
        <v>0</v>
      </c>
      <c r="E509" s="15">
        <f t="shared" si="96"/>
        <v>0</v>
      </c>
    </row>
    <row r="510" spans="1:5" ht="19.5" customHeight="1" thickBot="1" x14ac:dyDescent="0.3">
      <c r="A510" s="26" t="s">
        <v>296</v>
      </c>
      <c r="B510" s="15"/>
      <c r="C510" s="31">
        <v>0</v>
      </c>
      <c r="D510" s="14"/>
      <c r="E510" s="14"/>
    </row>
    <row r="511" spans="1:5" ht="19.5" customHeight="1" thickBot="1" x14ac:dyDescent="0.3">
      <c r="A511" s="26" t="s">
        <v>311</v>
      </c>
      <c r="B511" s="15"/>
      <c r="C511" s="14"/>
      <c r="D511" s="14"/>
      <c r="E511" s="14"/>
    </row>
    <row r="512" spans="1:5" ht="19.5" customHeight="1" thickBot="1" x14ac:dyDescent="0.3">
      <c r="A512" s="26" t="s">
        <v>312</v>
      </c>
      <c r="B512" s="15"/>
      <c r="C512" s="14"/>
      <c r="D512" s="14"/>
      <c r="E512" s="14"/>
    </row>
    <row r="513" spans="1:5" ht="19.5" customHeight="1" thickBot="1" x14ac:dyDescent="0.3">
      <c r="A513" s="26" t="s">
        <v>313</v>
      </c>
      <c r="B513" s="15"/>
      <c r="C513" s="14"/>
      <c r="D513" s="14"/>
      <c r="E513" s="14"/>
    </row>
    <row r="514" spans="1:5" ht="19.5" customHeight="1" thickBot="1" x14ac:dyDescent="0.3">
      <c r="A514" s="102" t="s">
        <v>315</v>
      </c>
      <c r="B514" s="15">
        <f>B504+B509</f>
        <v>0</v>
      </c>
      <c r="C514" s="15">
        <f t="shared" ref="C514:E514" si="97">C504+C509</f>
        <v>0</v>
      </c>
      <c r="D514" s="15">
        <f t="shared" si="97"/>
        <v>0</v>
      </c>
      <c r="E514" s="15">
        <f t="shared" si="97"/>
        <v>0</v>
      </c>
    </row>
    <row r="515" spans="1:5" ht="19.5" customHeight="1" thickBot="1" x14ac:dyDescent="0.3">
      <c r="A515" s="2" t="s">
        <v>0</v>
      </c>
      <c r="B515" s="1539" t="s">
        <v>375</v>
      </c>
      <c r="C515" s="1539"/>
      <c r="D515" s="1539"/>
      <c r="E515" s="1539"/>
    </row>
    <row r="516" spans="1:5" ht="19.5" customHeight="1" thickBot="1" x14ac:dyDescent="0.3">
      <c r="A516" s="2" t="s">
        <v>1</v>
      </c>
      <c r="B516" s="1302" t="s">
        <v>376</v>
      </c>
      <c r="C516" s="1303"/>
      <c r="D516" s="1303"/>
      <c r="E516" s="1304"/>
    </row>
    <row r="517" spans="1:5" ht="19.5" customHeight="1" thickBot="1" x14ac:dyDescent="0.3">
      <c r="A517" s="2" t="s">
        <v>3</v>
      </c>
      <c r="B517" s="1305" t="s">
        <v>861</v>
      </c>
      <c r="C517" s="1306"/>
      <c r="D517" s="1306"/>
      <c r="E517" s="1307"/>
    </row>
    <row r="518" spans="1:5" ht="19.5" customHeight="1" thickBot="1" x14ac:dyDescent="0.3">
      <c r="A518" s="1308" t="s">
        <v>5</v>
      </c>
      <c r="B518" s="1309"/>
      <c r="C518" s="1309"/>
      <c r="D518" s="1309"/>
      <c r="E518" s="1310"/>
    </row>
    <row r="519" spans="1:5" ht="42.75" customHeight="1" thickBot="1" x14ac:dyDescent="0.3">
      <c r="A519" s="1424" t="s">
        <v>1545</v>
      </c>
      <c r="B519" s="1425"/>
      <c r="C519" s="1425"/>
      <c r="D519" s="1425"/>
      <c r="E519" s="1426"/>
    </row>
    <row r="520" spans="1:5" ht="44.25" customHeight="1" thickBot="1" x14ac:dyDescent="0.3">
      <c r="A520" s="3" t="s">
        <v>6</v>
      </c>
      <c r="B520" s="1540" t="s">
        <v>377</v>
      </c>
      <c r="C520" s="1541"/>
      <c r="D520" s="1541"/>
      <c r="E520" s="1542"/>
    </row>
    <row r="521" spans="1:5" ht="19.5" customHeight="1" x14ac:dyDescent="0.25">
      <c r="A521" s="1381" t="s">
        <v>7</v>
      </c>
      <c r="B521" s="433">
        <v>2019</v>
      </c>
      <c r="C521" s="433">
        <v>2020</v>
      </c>
      <c r="D521" s="433">
        <v>2021</v>
      </c>
      <c r="E521" s="433">
        <v>2022</v>
      </c>
    </row>
    <row r="522" spans="1:5" ht="19.5" customHeight="1" thickBot="1" x14ac:dyDescent="0.3">
      <c r="A522" s="1382"/>
      <c r="B522" s="423" t="s">
        <v>8</v>
      </c>
      <c r="C522" s="423" t="s">
        <v>9</v>
      </c>
      <c r="D522" s="423" t="s">
        <v>9</v>
      </c>
      <c r="E522" s="423" t="s">
        <v>9</v>
      </c>
    </row>
    <row r="523" spans="1:5" ht="19.5" customHeight="1" thickBot="1" x14ac:dyDescent="0.3">
      <c r="A523" s="435" t="s">
        <v>378</v>
      </c>
      <c r="B523" s="4" t="s">
        <v>68</v>
      </c>
      <c r="C523" s="4">
        <v>0.05</v>
      </c>
      <c r="D523" s="4">
        <v>0.05</v>
      </c>
      <c r="E523" s="4">
        <v>0.05</v>
      </c>
    </row>
    <row r="524" spans="1:5" ht="19.5" customHeight="1" thickBot="1" x14ac:dyDescent="0.3">
      <c r="A524" s="5" t="s">
        <v>93</v>
      </c>
      <c r="B524" s="90" t="s">
        <v>68</v>
      </c>
      <c r="C524" s="90" t="s">
        <v>69</v>
      </c>
      <c r="D524" s="90" t="s">
        <v>69</v>
      </c>
      <c r="E524" s="90" t="s">
        <v>69</v>
      </c>
    </row>
    <row r="525" spans="1:5" ht="19.5" customHeight="1" thickBot="1" x14ac:dyDescent="0.3">
      <c r="A525" s="5" t="s">
        <v>67</v>
      </c>
      <c r="B525" s="90" t="s">
        <v>68</v>
      </c>
      <c r="C525" s="90" t="s">
        <v>69</v>
      </c>
      <c r="D525" s="90" t="s">
        <v>69</v>
      </c>
      <c r="E525" s="90" t="s">
        <v>69</v>
      </c>
    </row>
    <row r="526" spans="1:5" ht="19.5" customHeight="1" thickBot="1" x14ac:dyDescent="0.3">
      <c r="A526" s="6" t="s">
        <v>10</v>
      </c>
      <c r="B526" s="1536" t="s">
        <v>379</v>
      </c>
      <c r="C526" s="1537"/>
      <c r="D526" s="1537"/>
      <c r="E526" s="1538"/>
    </row>
    <row r="527" spans="1:5" ht="19.5" customHeight="1" thickBot="1" x14ac:dyDescent="0.3">
      <c r="A527" s="1411" t="s">
        <v>11</v>
      </c>
      <c r="B527" s="1412"/>
      <c r="C527" s="1412"/>
      <c r="D527" s="1412"/>
      <c r="E527" s="1413"/>
    </row>
    <row r="528" spans="1:5" ht="19.5" customHeight="1" thickBot="1" x14ac:dyDescent="0.3">
      <c r="A528" s="435" t="s">
        <v>380</v>
      </c>
      <c r="B528" s="4" t="s">
        <v>68</v>
      </c>
      <c r="C528" s="4" t="s">
        <v>367</v>
      </c>
      <c r="D528" s="4" t="s">
        <v>367</v>
      </c>
      <c r="E528" s="4" t="s">
        <v>367</v>
      </c>
    </row>
    <row r="529" spans="1:5" ht="19.5" customHeight="1" thickBot="1" x14ac:dyDescent="0.3">
      <c r="A529" s="5" t="s">
        <v>381</v>
      </c>
      <c r="B529" s="4" t="s">
        <v>1546</v>
      </c>
      <c r="C529" s="4" t="s">
        <v>367</v>
      </c>
      <c r="D529" s="4" t="s">
        <v>367</v>
      </c>
      <c r="E529" s="4" t="s">
        <v>367</v>
      </c>
    </row>
    <row r="530" spans="1:5" ht="19.5" customHeight="1" thickBot="1" x14ac:dyDescent="0.3">
      <c r="A530" s="5" t="s">
        <v>1544</v>
      </c>
      <c r="B530" s="4" t="s">
        <v>68</v>
      </c>
      <c r="C530" s="4" t="s">
        <v>367</v>
      </c>
      <c r="D530" s="4" t="s">
        <v>367</v>
      </c>
      <c r="E530" s="4" t="s">
        <v>367</v>
      </c>
    </row>
    <row r="531" spans="1:5" ht="19.5" customHeight="1" thickBot="1" x14ac:dyDescent="0.3">
      <c r="A531" s="1322" t="s">
        <v>13</v>
      </c>
      <c r="B531" s="1323"/>
      <c r="C531" s="1323"/>
      <c r="D531" s="1323"/>
      <c r="E531" s="1324"/>
    </row>
    <row r="532" spans="1:5" ht="19.5" customHeight="1" thickBot="1" x14ac:dyDescent="0.3">
      <c r="A532" s="7" t="s">
        <v>14</v>
      </c>
      <c r="B532" s="1423" t="s">
        <v>382</v>
      </c>
      <c r="C532" s="1418"/>
      <c r="D532" s="1418"/>
      <c r="E532" s="1419"/>
    </row>
    <row r="533" spans="1:5" ht="19.5" customHeight="1" thickBot="1" x14ac:dyDescent="0.3">
      <c r="A533" s="5" t="s">
        <v>15</v>
      </c>
      <c r="B533" s="1530" t="s">
        <v>383</v>
      </c>
      <c r="C533" s="1531"/>
      <c r="D533" s="1531"/>
      <c r="E533" s="1532"/>
    </row>
    <row r="534" spans="1:5" ht="19.5" customHeight="1" thickBot="1" x14ac:dyDescent="0.3">
      <c r="A534" s="5" t="s">
        <v>16</v>
      </c>
      <c r="B534" s="1406" t="s">
        <v>384</v>
      </c>
      <c r="C534" s="1407"/>
      <c r="D534" s="1407"/>
      <c r="E534" s="1408"/>
    </row>
    <row r="535" spans="1:5" ht="19.5" customHeight="1" x14ac:dyDescent="0.25">
      <c r="A535" s="1381"/>
      <c r="B535" s="8">
        <v>2019</v>
      </c>
      <c r="C535" s="8">
        <v>2020</v>
      </c>
      <c r="D535" s="8">
        <v>2021</v>
      </c>
      <c r="E535" s="8">
        <v>2022</v>
      </c>
    </row>
    <row r="536" spans="1:5" ht="19.5" customHeight="1" thickBot="1" x14ac:dyDescent="0.3">
      <c r="A536" s="1382"/>
      <c r="B536" s="751" t="s">
        <v>8</v>
      </c>
      <c r="C536" s="751" t="s">
        <v>9</v>
      </c>
      <c r="D536" s="751" t="s">
        <v>9</v>
      </c>
      <c r="E536" s="751" t="s">
        <v>9</v>
      </c>
    </row>
    <row r="537" spans="1:5" ht="19.5" customHeight="1" thickBot="1" x14ac:dyDescent="0.3">
      <c r="A537" s="5" t="s">
        <v>17</v>
      </c>
      <c r="B537" s="10">
        <v>30</v>
      </c>
      <c r="C537" s="10">
        <v>30</v>
      </c>
      <c r="D537" s="10">
        <v>30</v>
      </c>
      <c r="E537" s="10">
        <v>30</v>
      </c>
    </row>
    <row r="538" spans="1:5" ht="19.5" customHeight="1" thickBot="1" x14ac:dyDescent="0.3">
      <c r="A538" s="5" t="s">
        <v>18</v>
      </c>
      <c r="B538" s="10">
        <v>60000</v>
      </c>
      <c r="C538" s="10">
        <v>60000</v>
      </c>
      <c r="D538" s="10">
        <v>63000</v>
      </c>
      <c r="E538" s="10">
        <v>63000</v>
      </c>
    </row>
    <row r="539" spans="1:5" ht="19.5" customHeight="1" thickBot="1" x14ac:dyDescent="0.3">
      <c r="A539" s="5" t="s">
        <v>19</v>
      </c>
      <c r="B539" s="10">
        <f>B538/B537</f>
        <v>2000</v>
      </c>
      <c r="C539" s="10">
        <f t="shared" ref="C539:E539" si="98">C538/C537</f>
        <v>2000</v>
      </c>
      <c r="D539" s="10">
        <f t="shared" si="98"/>
        <v>2100</v>
      </c>
      <c r="E539" s="10">
        <f t="shared" si="98"/>
        <v>2100</v>
      </c>
    </row>
    <row r="540" spans="1:5" ht="19.5" customHeight="1" thickBot="1" x14ac:dyDescent="0.3">
      <c r="A540" s="5" t="s">
        <v>20</v>
      </c>
      <c r="B540" s="434" t="s">
        <v>21</v>
      </c>
      <c r="C540" s="11">
        <f>C537/B537-1</f>
        <v>0</v>
      </c>
      <c r="D540" s="11">
        <f t="shared" ref="D540:E542" si="99">D537/C537-1</f>
        <v>0</v>
      </c>
      <c r="E540" s="11">
        <f t="shared" si="99"/>
        <v>0</v>
      </c>
    </row>
    <row r="541" spans="1:5" ht="19.5" customHeight="1" thickBot="1" x14ac:dyDescent="0.3">
      <c r="A541" s="5" t="s">
        <v>22</v>
      </c>
      <c r="B541" s="434" t="s">
        <v>21</v>
      </c>
      <c r="C541" s="11">
        <f>C538/B538-1</f>
        <v>0</v>
      </c>
      <c r="D541" s="11">
        <f t="shared" si="99"/>
        <v>5.0000000000000044E-2</v>
      </c>
      <c r="E541" s="11">
        <f t="shared" si="99"/>
        <v>0</v>
      </c>
    </row>
    <row r="542" spans="1:5" ht="19.5" customHeight="1" thickBot="1" x14ac:dyDescent="0.3">
      <c r="A542" s="5" t="s">
        <v>23</v>
      </c>
      <c r="B542" s="434" t="s">
        <v>21</v>
      </c>
      <c r="C542" s="11">
        <f>C539/B539-1</f>
        <v>0</v>
      </c>
      <c r="D542" s="11">
        <f t="shared" si="99"/>
        <v>5.0000000000000044E-2</v>
      </c>
      <c r="E542" s="11">
        <f t="shared" si="99"/>
        <v>0</v>
      </c>
    </row>
    <row r="543" spans="1:5" ht="19.5" customHeight="1" thickBot="1" x14ac:dyDescent="0.3">
      <c r="A543" s="1378" t="s">
        <v>164</v>
      </c>
      <c r="B543" s="1379"/>
      <c r="C543" s="1379"/>
      <c r="D543" s="1379"/>
      <c r="E543" s="1380"/>
    </row>
    <row r="544" spans="1:5" ht="19.5" customHeight="1" x14ac:dyDescent="0.25">
      <c r="A544" s="1381"/>
      <c r="B544" s="8">
        <v>2019</v>
      </c>
      <c r="C544" s="8">
        <v>2020</v>
      </c>
      <c r="D544" s="8">
        <v>2021</v>
      </c>
      <c r="E544" s="8">
        <v>2022</v>
      </c>
    </row>
    <row r="545" spans="1:5" ht="19.5" customHeight="1" thickBot="1" x14ac:dyDescent="0.3">
      <c r="A545" s="1382"/>
      <c r="B545" s="751" t="s">
        <v>8</v>
      </c>
      <c r="C545" s="751" t="s">
        <v>9</v>
      </c>
      <c r="D545" s="751" t="s">
        <v>9</v>
      </c>
      <c r="E545" s="751" t="s">
        <v>9</v>
      </c>
    </row>
    <row r="546" spans="1:5" ht="19.5" customHeight="1" thickBot="1" x14ac:dyDescent="0.3">
      <c r="A546" s="13" t="s">
        <v>24</v>
      </c>
      <c r="B546" s="14">
        <f>B547+B548</f>
        <v>0</v>
      </c>
      <c r="C546" s="14">
        <f>C547+C548</f>
        <v>0</v>
      </c>
      <c r="D546" s="14">
        <f t="shared" ref="D546:E546" si="100">D547+D548</f>
        <v>0</v>
      </c>
      <c r="E546" s="14">
        <f t="shared" si="100"/>
        <v>0</v>
      </c>
    </row>
    <row r="547" spans="1:5" ht="19.5" customHeight="1" thickBot="1" x14ac:dyDescent="0.3">
      <c r="A547" s="26" t="s">
        <v>296</v>
      </c>
      <c r="B547" s="424"/>
      <c r="C547" s="15">
        <v>0</v>
      </c>
      <c r="D547" s="15">
        <v>0</v>
      </c>
      <c r="E547" s="15">
        <v>0</v>
      </c>
    </row>
    <row r="548" spans="1:5" ht="19.5" customHeight="1" thickBot="1" x14ac:dyDescent="0.3">
      <c r="A548" s="26" t="s">
        <v>297</v>
      </c>
      <c r="B548" s="15"/>
      <c r="C548" s="15"/>
      <c r="D548" s="15"/>
      <c r="E548" s="15"/>
    </row>
    <row r="549" spans="1:5" ht="19.5" customHeight="1" thickBot="1" x14ac:dyDescent="0.3">
      <c r="A549" s="13" t="s">
        <v>25</v>
      </c>
      <c r="B549" s="14">
        <f>B550+B551</f>
        <v>0</v>
      </c>
      <c r="C549" s="14">
        <f>C550+C551</f>
        <v>0</v>
      </c>
      <c r="D549" s="14">
        <f t="shared" ref="D549:E549" si="101">D550+D551</f>
        <v>0</v>
      </c>
      <c r="E549" s="14">
        <f t="shared" si="101"/>
        <v>0</v>
      </c>
    </row>
    <row r="550" spans="1:5" ht="19.5" customHeight="1" thickBot="1" x14ac:dyDescent="0.3">
      <c r="A550" s="26" t="s">
        <v>296</v>
      </c>
      <c r="B550" s="424"/>
      <c r="C550" s="14">
        <v>0</v>
      </c>
      <c r="D550" s="14">
        <v>0</v>
      </c>
      <c r="E550" s="14">
        <v>0</v>
      </c>
    </row>
    <row r="551" spans="1:5" ht="19.5" customHeight="1" thickBot="1" x14ac:dyDescent="0.3">
      <c r="A551" s="26" t="s">
        <v>297</v>
      </c>
      <c r="B551" s="15"/>
      <c r="C551" s="14"/>
      <c r="D551" s="14"/>
      <c r="E551" s="14"/>
    </row>
    <row r="552" spans="1:5" ht="19.5" customHeight="1" thickBot="1" x14ac:dyDescent="0.3">
      <c r="A552" s="13" t="s">
        <v>26</v>
      </c>
      <c r="B552" s="15">
        <f>B553+B554</f>
        <v>0</v>
      </c>
      <c r="C552" s="14">
        <f>C553+C554</f>
        <v>0</v>
      </c>
      <c r="D552" s="14">
        <f t="shared" ref="D552:E552" si="102">D553+D554</f>
        <v>0</v>
      </c>
      <c r="E552" s="14">
        <f t="shared" si="102"/>
        <v>0</v>
      </c>
    </row>
    <row r="553" spans="1:5" ht="19.5" customHeight="1" thickBot="1" x14ac:dyDescent="0.3">
      <c r="A553" s="26" t="s">
        <v>296</v>
      </c>
      <c r="B553" s="424"/>
      <c r="C553" s="14">
        <v>0</v>
      </c>
      <c r="D553" s="31">
        <v>0</v>
      </c>
      <c r="E553" s="31">
        <v>0</v>
      </c>
    </row>
    <row r="554" spans="1:5" ht="19.5" customHeight="1" thickBot="1" x14ac:dyDescent="0.3">
      <c r="A554" s="26" t="s">
        <v>297</v>
      </c>
      <c r="B554" s="15"/>
      <c r="C554" s="14"/>
      <c r="D554" s="14"/>
      <c r="E554" s="14"/>
    </row>
    <row r="555" spans="1:5" ht="19.5" customHeight="1" thickBot="1" x14ac:dyDescent="0.3">
      <c r="A555" s="13" t="s">
        <v>27</v>
      </c>
      <c r="B555" s="15"/>
      <c r="C555" s="14"/>
      <c r="D555" s="14"/>
      <c r="E555" s="14"/>
    </row>
    <row r="556" spans="1:5" ht="19.5" customHeight="1" thickBot="1" x14ac:dyDescent="0.3">
      <c r="A556" s="26" t="s">
        <v>296</v>
      </c>
      <c r="B556" s="15"/>
      <c r="C556" s="14"/>
      <c r="D556" s="14"/>
      <c r="E556" s="14"/>
    </row>
    <row r="557" spans="1:5" ht="19.5" customHeight="1" thickBot="1" x14ac:dyDescent="0.3">
      <c r="A557" s="26" t="s">
        <v>297</v>
      </c>
      <c r="B557" s="15"/>
      <c r="C557" s="14"/>
      <c r="D557" s="14"/>
      <c r="E557" s="14"/>
    </row>
    <row r="558" spans="1:5" ht="19.5" customHeight="1" thickBot="1" x14ac:dyDescent="0.3">
      <c r="A558" s="13" t="s">
        <v>28</v>
      </c>
      <c r="B558" s="15">
        <v>60000</v>
      </c>
      <c r="C558" s="14">
        <v>60000</v>
      </c>
      <c r="D558" s="14">
        <v>63000</v>
      </c>
      <c r="E558" s="14">
        <v>63000</v>
      </c>
    </row>
    <row r="559" spans="1:5" ht="19.5" customHeight="1" thickBot="1" x14ac:dyDescent="0.3">
      <c r="A559" s="26" t="s">
        <v>296</v>
      </c>
      <c r="B559" s="15"/>
      <c r="C559" s="14"/>
      <c r="D559" s="14"/>
      <c r="E559" s="14"/>
    </row>
    <row r="560" spans="1:5" ht="19.5" customHeight="1" thickBot="1" x14ac:dyDescent="0.3">
      <c r="A560" s="26" t="s">
        <v>297</v>
      </c>
      <c r="B560" s="15"/>
      <c r="C560" s="14"/>
      <c r="D560" s="14"/>
      <c r="E560" s="14"/>
    </row>
    <row r="561" spans="1:5" ht="19.5" customHeight="1" thickBot="1" x14ac:dyDescent="0.3">
      <c r="A561" s="13" t="s">
        <v>29</v>
      </c>
      <c r="B561" s="15">
        <f>B562+B563</f>
        <v>0</v>
      </c>
      <c r="C561" s="14">
        <f t="shared" ref="C561:E561" si="103">C562+C563</f>
        <v>0</v>
      </c>
      <c r="D561" s="14">
        <f t="shared" si="103"/>
        <v>0</v>
      </c>
      <c r="E561" s="14">
        <f t="shared" si="103"/>
        <v>0</v>
      </c>
    </row>
    <row r="562" spans="1:5" ht="19.5" customHeight="1" thickBot="1" x14ac:dyDescent="0.3">
      <c r="A562" s="26" t="s">
        <v>296</v>
      </c>
      <c r="B562" s="424"/>
      <c r="C562" s="14">
        <v>0</v>
      </c>
      <c r="D562" s="31">
        <v>0</v>
      </c>
      <c r="E562" s="31">
        <v>0</v>
      </c>
    </row>
    <row r="563" spans="1:5" ht="19.5" customHeight="1" thickBot="1" x14ac:dyDescent="0.3">
      <c r="A563" s="26" t="s">
        <v>297</v>
      </c>
      <c r="B563" s="15"/>
      <c r="C563" s="14"/>
      <c r="D563" s="14"/>
      <c r="E563" s="14"/>
    </row>
    <row r="564" spans="1:5" ht="19.5" customHeight="1" thickBot="1" x14ac:dyDescent="0.3">
      <c r="A564" s="13" t="s">
        <v>30</v>
      </c>
      <c r="B564" s="15">
        <v>0</v>
      </c>
      <c r="C564" s="14">
        <v>0</v>
      </c>
      <c r="D564" s="14">
        <f>C564*1.03*0.99</f>
        <v>0</v>
      </c>
      <c r="E564" s="14">
        <f>D564*1.03*0.99</f>
        <v>0</v>
      </c>
    </row>
    <row r="565" spans="1:5" ht="19.5" customHeight="1" thickBot="1" x14ac:dyDescent="0.3">
      <c r="A565" s="26" t="s">
        <v>296</v>
      </c>
      <c r="B565" s="15"/>
      <c r="C565" s="40"/>
      <c r="D565" s="40"/>
      <c r="E565" s="40"/>
    </row>
    <row r="566" spans="1:5" ht="19.5" customHeight="1" thickBot="1" x14ac:dyDescent="0.3">
      <c r="A566" s="26" t="s">
        <v>297</v>
      </c>
      <c r="B566" s="15"/>
      <c r="C566" s="98"/>
      <c r="D566" s="40"/>
      <c r="E566" s="40"/>
    </row>
    <row r="567" spans="1:5" ht="19.5" customHeight="1" thickBot="1" x14ac:dyDescent="0.3">
      <c r="A567" s="16" t="s">
        <v>31</v>
      </c>
      <c r="B567" s="15">
        <f>B564+B561+B558+B555+B552+B549+B546</f>
        <v>60000</v>
      </c>
      <c r="C567" s="15">
        <f>C564+C561+C558+C555+C552+C549+C546</f>
        <v>60000</v>
      </c>
      <c r="D567" s="15">
        <f t="shared" ref="D567" si="104">D564+D561+D558+D555+D552+D549+D546</f>
        <v>63000</v>
      </c>
      <c r="E567" s="15">
        <v>63000</v>
      </c>
    </row>
    <row r="568" spans="1:5" ht="19.5" customHeight="1" thickBot="1" x14ac:dyDescent="0.3">
      <c r="A568" s="17" t="s">
        <v>32</v>
      </c>
      <c r="B568" s="18">
        <f>IF(B567-B538=0,0,"Error")</f>
        <v>0</v>
      </c>
      <c r="C568" s="18">
        <f>IF(C567-C538=0,0,"Error")</f>
        <v>0</v>
      </c>
      <c r="D568" s="18">
        <f>IF(D567-D538=0,0,"Error")</f>
        <v>0</v>
      </c>
      <c r="E568" s="18">
        <f>IF(E567-E538=0,0,"Error")</f>
        <v>0</v>
      </c>
    </row>
    <row r="569" spans="1:5" ht="19.5" customHeight="1" x14ac:dyDescent="0.25">
      <c r="A569" s="1504" t="s">
        <v>863</v>
      </c>
      <c r="B569" s="1504"/>
      <c r="C569" s="1504"/>
      <c r="D569" s="1504"/>
      <c r="E569" s="1504"/>
    </row>
    <row r="570" spans="1:5" ht="19.5" customHeight="1" thickBot="1" x14ac:dyDescent="0.3"/>
    <row r="571" spans="1:5" ht="19.5" customHeight="1" thickBot="1" x14ac:dyDescent="0.3">
      <c r="A571" s="2" t="s">
        <v>0</v>
      </c>
      <c r="B571" s="1539" t="s">
        <v>385</v>
      </c>
      <c r="C571" s="1539"/>
      <c r="D571" s="1539"/>
      <c r="E571" s="1539"/>
    </row>
    <row r="572" spans="1:5" ht="19.5" customHeight="1" thickBot="1" x14ac:dyDescent="0.3">
      <c r="A572" s="2" t="s">
        <v>1</v>
      </c>
      <c r="B572" s="1302" t="s">
        <v>386</v>
      </c>
      <c r="C572" s="1303"/>
      <c r="D572" s="1303"/>
      <c r="E572" s="1304"/>
    </row>
    <row r="573" spans="1:5" ht="19.5" customHeight="1" thickBot="1" x14ac:dyDescent="0.3">
      <c r="A573" s="2" t="s">
        <v>3</v>
      </c>
      <c r="B573" s="1305" t="s">
        <v>861</v>
      </c>
      <c r="C573" s="1306"/>
      <c r="D573" s="1306"/>
      <c r="E573" s="1307"/>
    </row>
    <row r="574" spans="1:5" ht="19.5" customHeight="1" thickBot="1" x14ac:dyDescent="0.3">
      <c r="A574" s="1308" t="s">
        <v>5</v>
      </c>
      <c r="B574" s="1309"/>
      <c r="C574" s="1309"/>
      <c r="D574" s="1309"/>
      <c r="E574" s="1310"/>
    </row>
    <row r="575" spans="1:5" ht="25.5" customHeight="1" thickBot="1" x14ac:dyDescent="0.3">
      <c r="A575" s="1530" t="str">
        <f>[33]RDPP!$A$238</f>
        <v>INVESTIME NE TEKNOLOGJI,PERSHTATJE E TEKNOLOGJISE EKZISTUESE,OPERIMI,DIAGNOSTIKIMI,MIREMBAJTJA PERIODIKE,MIREMBAJTJA EMERGJENCES,SHERBIMI I MBAJTJES NE GARANCI TE VAZHDUESHME TE PRODUKTEVE,PERDITESIMI DHE MIREMBAJTJA E SISTEMIT TE TRANSMETIMIT DIGJITAL AU</v>
      </c>
      <c r="B575" s="1531"/>
      <c r="C575" s="1531"/>
      <c r="D575" s="1531"/>
      <c r="E575" s="1532"/>
    </row>
    <row r="576" spans="1:5" ht="36" customHeight="1" thickBot="1" x14ac:dyDescent="0.3">
      <c r="A576" s="3" t="s">
        <v>6</v>
      </c>
      <c r="B576" s="1536" t="str">
        <f>[33]RDPP!$A$246</f>
        <v>OFRIM I SHERBIMIT TE MULTIFLEKSIMIT,TRANSPORTIMIT DHE TRANSMETIMIT NE AJER NEPERMJET TEKNOLOGJISE DIGJITALE DVB-T2  TE PROGRAMEVE TELEVIZIVE TE RTSH-SE DHE GJITHE OPERATOREVE TE TJERE PRIVATE.SIGURIMI I VAZHDIMESISE SE PUNES NE MBI 99,8% TE KOHES.</v>
      </c>
      <c r="C576" s="1537"/>
      <c r="D576" s="1537"/>
      <c r="E576" s="1538"/>
    </row>
    <row r="577" spans="1:5" ht="19.5" customHeight="1" x14ac:dyDescent="0.25">
      <c r="A577" s="1381" t="s">
        <v>7</v>
      </c>
      <c r="B577" s="433">
        <v>2019</v>
      </c>
      <c r="C577" s="433">
        <v>2020</v>
      </c>
      <c r="D577" s="433">
        <v>2021</v>
      </c>
      <c r="E577" s="433">
        <v>2022</v>
      </c>
    </row>
    <row r="578" spans="1:5" ht="19.5" customHeight="1" thickBot="1" x14ac:dyDescent="0.3">
      <c r="A578" s="1382"/>
      <c r="B578" s="423" t="s">
        <v>8</v>
      </c>
      <c r="C578" s="423" t="s">
        <v>9</v>
      </c>
      <c r="D578" s="423" t="s">
        <v>9</v>
      </c>
      <c r="E578" s="423" t="s">
        <v>9</v>
      </c>
    </row>
    <row r="579" spans="1:5" ht="19.5" customHeight="1" thickBot="1" x14ac:dyDescent="0.3">
      <c r="A579" s="435" t="s">
        <v>387</v>
      </c>
      <c r="B579" s="4" t="s">
        <v>68</v>
      </c>
      <c r="C579" s="4" t="s">
        <v>1547</v>
      </c>
      <c r="D579" s="4" t="s">
        <v>1547</v>
      </c>
      <c r="E579" s="4" t="s">
        <v>1547</v>
      </c>
    </row>
    <row r="580" spans="1:5" ht="19.5" customHeight="1" thickBot="1" x14ac:dyDescent="0.3">
      <c r="A580" s="435" t="s">
        <v>388</v>
      </c>
      <c r="B580" s="4" t="s">
        <v>68</v>
      </c>
      <c r="C580" s="4" t="s">
        <v>1547</v>
      </c>
      <c r="D580" s="4" t="s">
        <v>1547</v>
      </c>
      <c r="E580" s="4" t="s">
        <v>1547</v>
      </c>
    </row>
    <row r="581" spans="1:5" ht="19.5" customHeight="1" thickBot="1" x14ac:dyDescent="0.3">
      <c r="A581" s="5" t="s">
        <v>67</v>
      </c>
      <c r="B581" s="90" t="s">
        <v>68</v>
      </c>
      <c r="C581" s="90" t="s">
        <v>69</v>
      </c>
      <c r="D581" s="90" t="s">
        <v>69</v>
      </c>
      <c r="E581" s="90" t="s">
        <v>69</v>
      </c>
    </row>
    <row r="582" spans="1:5" ht="19.5" customHeight="1" thickBot="1" x14ac:dyDescent="0.3">
      <c r="A582" s="6" t="s">
        <v>10</v>
      </c>
      <c r="B582" s="1536" t="s">
        <v>1548</v>
      </c>
      <c r="C582" s="1403"/>
      <c r="D582" s="1403"/>
      <c r="E582" s="1410"/>
    </row>
    <row r="583" spans="1:5" ht="19.5" customHeight="1" thickBot="1" x14ac:dyDescent="0.3">
      <c r="A583" s="1411" t="s">
        <v>11</v>
      </c>
      <c r="B583" s="1412"/>
      <c r="C583" s="1412"/>
      <c r="D583" s="1412"/>
      <c r="E583" s="1413"/>
    </row>
    <row r="584" spans="1:5" ht="19.5" customHeight="1" thickBot="1" x14ac:dyDescent="0.3">
      <c r="A584" s="435" t="s">
        <v>389</v>
      </c>
      <c r="B584" s="4">
        <v>0.85</v>
      </c>
      <c r="C584" s="4">
        <v>0.89</v>
      </c>
      <c r="D584" s="4">
        <v>0.9</v>
      </c>
      <c r="E584" s="4">
        <v>0.95</v>
      </c>
    </row>
    <row r="585" spans="1:5" ht="19.5" customHeight="1" thickBot="1" x14ac:dyDescent="0.3">
      <c r="A585" s="5" t="s">
        <v>93</v>
      </c>
      <c r="B585" s="4" t="s">
        <v>68</v>
      </c>
      <c r="C585" s="4" t="s">
        <v>69</v>
      </c>
      <c r="D585" s="4" t="s">
        <v>69</v>
      </c>
      <c r="E585" s="4" t="s">
        <v>69</v>
      </c>
    </row>
    <row r="586" spans="1:5" ht="19.5" customHeight="1" thickBot="1" x14ac:dyDescent="0.3">
      <c r="A586" s="5" t="s">
        <v>67</v>
      </c>
      <c r="B586" s="4" t="s">
        <v>68</v>
      </c>
      <c r="C586" s="4" t="s">
        <v>69</v>
      </c>
      <c r="D586" s="4" t="s">
        <v>69</v>
      </c>
      <c r="E586" s="4" t="s">
        <v>69</v>
      </c>
    </row>
    <row r="587" spans="1:5" ht="19.5" customHeight="1" thickBot="1" x14ac:dyDescent="0.3">
      <c r="A587" s="1322" t="s">
        <v>13</v>
      </c>
      <c r="B587" s="1323"/>
      <c r="C587" s="1323"/>
      <c r="D587" s="1323"/>
      <c r="E587" s="1324"/>
    </row>
    <row r="588" spans="1:5" ht="19.5" customHeight="1" thickBot="1" x14ac:dyDescent="0.3">
      <c r="A588" s="7" t="s">
        <v>14</v>
      </c>
      <c r="B588" s="1527" t="s">
        <v>390</v>
      </c>
      <c r="C588" s="1528"/>
      <c r="D588" s="1528"/>
      <c r="E588" s="1529"/>
    </row>
    <row r="589" spans="1:5" ht="19.5" customHeight="1" thickBot="1" x14ac:dyDescent="0.3">
      <c r="A589" s="5" t="s">
        <v>15</v>
      </c>
      <c r="B589" s="1530" t="s">
        <v>391</v>
      </c>
      <c r="C589" s="1531"/>
      <c r="D589" s="1531"/>
      <c r="E589" s="1532"/>
    </row>
    <row r="590" spans="1:5" ht="19.5" customHeight="1" thickBot="1" x14ac:dyDescent="0.3">
      <c r="A590" s="5" t="s">
        <v>16</v>
      </c>
      <c r="B590" s="1406" t="s">
        <v>392</v>
      </c>
      <c r="C590" s="1407"/>
      <c r="D590" s="1407"/>
      <c r="E590" s="1408"/>
    </row>
    <row r="591" spans="1:5" ht="19.5" customHeight="1" x14ac:dyDescent="0.25">
      <c r="A591" s="1381"/>
      <c r="B591" s="8">
        <v>2019</v>
      </c>
      <c r="C591" s="8">
        <v>2020</v>
      </c>
      <c r="D591" s="8">
        <v>2021</v>
      </c>
      <c r="E591" s="8">
        <v>2022</v>
      </c>
    </row>
    <row r="592" spans="1:5" ht="19.5" customHeight="1" thickBot="1" x14ac:dyDescent="0.3">
      <c r="A592" s="1382"/>
      <c r="B592" s="751" t="s">
        <v>8</v>
      </c>
      <c r="C592" s="751" t="s">
        <v>9</v>
      </c>
      <c r="D592" s="751" t="s">
        <v>9</v>
      </c>
      <c r="E592" s="751" t="s">
        <v>9</v>
      </c>
    </row>
    <row r="593" spans="1:5" ht="19.5" customHeight="1" thickBot="1" x14ac:dyDescent="0.3">
      <c r="A593" s="5" t="s">
        <v>17</v>
      </c>
      <c r="B593" s="10">
        <v>87600</v>
      </c>
      <c r="C593" s="10">
        <v>87600</v>
      </c>
      <c r="D593" s="10">
        <v>87600</v>
      </c>
      <c r="E593" s="10">
        <v>87600</v>
      </c>
    </row>
    <row r="594" spans="1:5" ht="19.5" customHeight="1" thickBot="1" x14ac:dyDescent="0.3">
      <c r="A594" s="5" t="s">
        <v>18</v>
      </c>
      <c r="B594" s="10">
        <v>200000</v>
      </c>
      <c r="C594" s="10">
        <v>200000</v>
      </c>
      <c r="D594" s="10">
        <v>210000</v>
      </c>
      <c r="E594" s="10">
        <v>210000</v>
      </c>
    </row>
    <row r="595" spans="1:5" ht="19.5" customHeight="1" thickBot="1" x14ac:dyDescent="0.3">
      <c r="A595" s="5" t="s">
        <v>19</v>
      </c>
      <c r="B595" s="10">
        <f>B594/B593</f>
        <v>2.2831050228310503</v>
      </c>
      <c r="C595" s="10">
        <f t="shared" ref="C595:E595" si="105">C594/C593</f>
        <v>2.2831050228310503</v>
      </c>
      <c r="D595" s="10">
        <f t="shared" si="105"/>
        <v>2.3972602739726026</v>
      </c>
      <c r="E595" s="10">
        <f t="shared" si="105"/>
        <v>2.3972602739726026</v>
      </c>
    </row>
    <row r="596" spans="1:5" ht="19.5" customHeight="1" thickBot="1" x14ac:dyDescent="0.3">
      <c r="A596" s="5" t="s">
        <v>20</v>
      </c>
      <c r="B596" s="434" t="s">
        <v>21</v>
      </c>
      <c r="C596" s="11">
        <f>C593/B593-1</f>
        <v>0</v>
      </c>
      <c r="D596" s="11">
        <f t="shared" ref="D596:E598" si="106">D593/C593-1</f>
        <v>0</v>
      </c>
      <c r="E596" s="11">
        <f t="shared" si="106"/>
        <v>0</v>
      </c>
    </row>
    <row r="597" spans="1:5" ht="19.5" customHeight="1" thickBot="1" x14ac:dyDescent="0.3">
      <c r="A597" s="5" t="s">
        <v>22</v>
      </c>
      <c r="B597" s="434" t="s">
        <v>21</v>
      </c>
      <c r="C597" s="11">
        <f>C594/B594-1</f>
        <v>0</v>
      </c>
      <c r="D597" s="11">
        <f t="shared" si="106"/>
        <v>5.0000000000000044E-2</v>
      </c>
      <c r="E597" s="11">
        <f t="shared" si="106"/>
        <v>0</v>
      </c>
    </row>
    <row r="598" spans="1:5" ht="19.5" customHeight="1" thickBot="1" x14ac:dyDescent="0.3">
      <c r="A598" s="5" t="s">
        <v>23</v>
      </c>
      <c r="B598" s="434" t="s">
        <v>21</v>
      </c>
      <c r="C598" s="11">
        <f>C595/B595-1</f>
        <v>0</v>
      </c>
      <c r="D598" s="11">
        <f t="shared" si="106"/>
        <v>4.9999999999999822E-2</v>
      </c>
      <c r="E598" s="11">
        <f t="shared" si="106"/>
        <v>0</v>
      </c>
    </row>
    <row r="599" spans="1:5" ht="19.5" customHeight="1" thickBot="1" x14ac:dyDescent="0.3">
      <c r="A599" s="1378" t="s">
        <v>164</v>
      </c>
      <c r="B599" s="1379"/>
      <c r="C599" s="1379"/>
      <c r="D599" s="1379"/>
      <c r="E599" s="1380"/>
    </row>
    <row r="600" spans="1:5" ht="19.5" customHeight="1" x14ac:dyDescent="0.25">
      <c r="A600" s="1381"/>
      <c r="B600" s="8">
        <v>2019</v>
      </c>
      <c r="C600" s="8">
        <v>2020</v>
      </c>
      <c r="D600" s="8">
        <v>2021</v>
      </c>
      <c r="E600" s="8">
        <v>2022</v>
      </c>
    </row>
    <row r="601" spans="1:5" ht="19.5" customHeight="1" thickBot="1" x14ac:dyDescent="0.3">
      <c r="A601" s="1382"/>
      <c r="B601" s="751" t="s">
        <v>8</v>
      </c>
      <c r="C601" s="751" t="s">
        <v>9</v>
      </c>
      <c r="D601" s="751" t="s">
        <v>9</v>
      </c>
      <c r="E601" s="751" t="s">
        <v>9</v>
      </c>
    </row>
    <row r="602" spans="1:5" ht="19.5" customHeight="1" thickBot="1" x14ac:dyDescent="0.3">
      <c r="A602" s="13" t="s">
        <v>24</v>
      </c>
      <c r="B602" s="14">
        <f>B603+B604</f>
        <v>0</v>
      </c>
      <c r="C602" s="14">
        <f>C603+C604</f>
        <v>0</v>
      </c>
      <c r="D602" s="14">
        <f t="shared" ref="D602:E602" si="107">D603+D604</f>
        <v>0</v>
      </c>
      <c r="E602" s="14">
        <f t="shared" si="107"/>
        <v>0</v>
      </c>
    </row>
    <row r="603" spans="1:5" ht="19.5" customHeight="1" thickBot="1" x14ac:dyDescent="0.3">
      <c r="A603" s="26" t="s">
        <v>296</v>
      </c>
      <c r="B603" s="424"/>
      <c r="C603" s="15">
        <v>0</v>
      </c>
      <c r="D603" s="15">
        <v>0</v>
      </c>
      <c r="E603" s="15">
        <v>0</v>
      </c>
    </row>
    <row r="604" spans="1:5" ht="19.5" customHeight="1" thickBot="1" x14ac:dyDescent="0.3">
      <c r="A604" s="26" t="s">
        <v>297</v>
      </c>
      <c r="B604" s="15"/>
      <c r="C604" s="15"/>
      <c r="D604" s="15"/>
      <c r="E604" s="15"/>
    </row>
    <row r="605" spans="1:5" ht="19.5" customHeight="1" thickBot="1" x14ac:dyDescent="0.3">
      <c r="A605" s="13" t="s">
        <v>25</v>
      </c>
      <c r="B605" s="14">
        <f>B606+B607</f>
        <v>0</v>
      </c>
      <c r="C605" s="14">
        <f>C606+C607</f>
        <v>0</v>
      </c>
      <c r="D605" s="14">
        <f t="shared" ref="D605:E605" si="108">D606+D607</f>
        <v>0</v>
      </c>
      <c r="E605" s="14">
        <f t="shared" si="108"/>
        <v>0</v>
      </c>
    </row>
    <row r="606" spans="1:5" ht="19.5" customHeight="1" thickBot="1" x14ac:dyDescent="0.3">
      <c r="A606" s="26" t="s">
        <v>296</v>
      </c>
      <c r="B606" s="424"/>
      <c r="C606" s="14">
        <v>0</v>
      </c>
      <c r="D606" s="14">
        <v>0</v>
      </c>
      <c r="E606" s="14">
        <v>0</v>
      </c>
    </row>
    <row r="607" spans="1:5" ht="19.5" customHeight="1" thickBot="1" x14ac:dyDescent="0.3">
      <c r="A607" s="26" t="s">
        <v>297</v>
      </c>
      <c r="B607" s="15"/>
      <c r="C607" s="14"/>
      <c r="D607" s="14"/>
      <c r="E607" s="14"/>
    </row>
    <row r="608" spans="1:5" ht="19.5" customHeight="1" thickBot="1" x14ac:dyDescent="0.3">
      <c r="A608" s="13" t="s">
        <v>26</v>
      </c>
      <c r="B608" s="15">
        <f>B609+B610</f>
        <v>0</v>
      </c>
      <c r="C608" s="14">
        <f>C609+C610</f>
        <v>0</v>
      </c>
      <c r="D608" s="14">
        <f t="shared" ref="D608:E608" si="109">D609+D610</f>
        <v>0</v>
      </c>
      <c r="E608" s="14">
        <f t="shared" si="109"/>
        <v>0</v>
      </c>
    </row>
    <row r="609" spans="1:5" ht="19.5" customHeight="1" thickBot="1" x14ac:dyDescent="0.3">
      <c r="A609" s="26" t="s">
        <v>296</v>
      </c>
      <c r="B609" s="424"/>
      <c r="C609" s="14">
        <v>0</v>
      </c>
      <c r="D609" s="31">
        <v>0</v>
      </c>
      <c r="E609" s="31">
        <v>0</v>
      </c>
    </row>
    <row r="610" spans="1:5" ht="19.5" customHeight="1" thickBot="1" x14ac:dyDescent="0.3">
      <c r="A610" s="26" t="s">
        <v>297</v>
      </c>
      <c r="B610" s="15"/>
      <c r="C610" s="14"/>
      <c r="D610" s="14"/>
      <c r="E610" s="14"/>
    </row>
    <row r="611" spans="1:5" ht="19.5" customHeight="1" thickBot="1" x14ac:dyDescent="0.3">
      <c r="A611" s="13" t="s">
        <v>27</v>
      </c>
      <c r="B611" s="15"/>
      <c r="C611" s="14"/>
      <c r="D611" s="14"/>
      <c r="E611" s="14"/>
    </row>
    <row r="612" spans="1:5" ht="19.5" customHeight="1" thickBot="1" x14ac:dyDescent="0.3">
      <c r="A612" s="26" t="s">
        <v>296</v>
      </c>
      <c r="B612" s="15"/>
      <c r="C612" s="14"/>
      <c r="D612" s="14"/>
      <c r="E612" s="14"/>
    </row>
    <row r="613" spans="1:5" ht="19.5" customHeight="1" thickBot="1" x14ac:dyDescent="0.3">
      <c r="A613" s="26" t="s">
        <v>297</v>
      </c>
      <c r="B613" s="15"/>
      <c r="C613" s="14"/>
      <c r="D613" s="14"/>
      <c r="E613" s="14"/>
    </row>
    <row r="614" spans="1:5" ht="19.5" customHeight="1" thickBot="1" x14ac:dyDescent="0.3">
      <c r="A614" s="13" t="s">
        <v>28</v>
      </c>
      <c r="B614" s="15">
        <v>200000</v>
      </c>
      <c r="C614" s="14">
        <v>200000</v>
      </c>
      <c r="D614" s="14">
        <v>210000</v>
      </c>
      <c r="E614" s="14">
        <v>210000</v>
      </c>
    </row>
    <row r="615" spans="1:5" ht="19.5" customHeight="1" thickBot="1" x14ac:dyDescent="0.3">
      <c r="A615" s="26" t="s">
        <v>296</v>
      </c>
      <c r="B615" s="15"/>
      <c r="C615" s="14"/>
      <c r="D615" s="14"/>
      <c r="E615" s="14"/>
    </row>
    <row r="616" spans="1:5" ht="19.5" customHeight="1" thickBot="1" x14ac:dyDescent="0.3">
      <c r="A616" s="26" t="s">
        <v>297</v>
      </c>
      <c r="B616" s="15"/>
      <c r="C616" s="14"/>
      <c r="D616" s="14"/>
      <c r="E616" s="14"/>
    </row>
    <row r="617" spans="1:5" ht="19.5" customHeight="1" thickBot="1" x14ac:dyDescent="0.3">
      <c r="A617" s="13" t="s">
        <v>29</v>
      </c>
      <c r="B617" s="15">
        <f>B618+B619</f>
        <v>0</v>
      </c>
      <c r="C617" s="14">
        <f t="shared" ref="C617:E617" si="110">C618+C619</f>
        <v>0</v>
      </c>
      <c r="D617" s="14">
        <f t="shared" si="110"/>
        <v>0</v>
      </c>
      <c r="E617" s="14">
        <f t="shared" si="110"/>
        <v>0</v>
      </c>
    </row>
    <row r="618" spans="1:5" ht="19.5" customHeight="1" thickBot="1" x14ac:dyDescent="0.3">
      <c r="A618" s="26" t="s">
        <v>296</v>
      </c>
      <c r="B618" s="424"/>
      <c r="C618" s="14">
        <v>0</v>
      </c>
      <c r="D618" s="31">
        <v>0</v>
      </c>
      <c r="E618" s="31">
        <v>0</v>
      </c>
    </row>
    <row r="619" spans="1:5" ht="19.5" customHeight="1" thickBot="1" x14ac:dyDescent="0.3">
      <c r="A619" s="26" t="s">
        <v>297</v>
      </c>
      <c r="B619" s="15"/>
      <c r="C619" s="14"/>
      <c r="D619" s="14"/>
      <c r="E619" s="14"/>
    </row>
    <row r="620" spans="1:5" ht="19.5" customHeight="1" thickBot="1" x14ac:dyDescent="0.3">
      <c r="A620" s="13" t="s">
        <v>30</v>
      </c>
      <c r="B620" s="15">
        <v>0</v>
      </c>
      <c r="C620" s="14">
        <v>0</v>
      </c>
      <c r="D620" s="14">
        <f>C620*1.03*0.99</f>
        <v>0</v>
      </c>
      <c r="E620" s="14">
        <f>D620*1.03*0.99</f>
        <v>0</v>
      </c>
    </row>
    <row r="621" spans="1:5" ht="19.5" customHeight="1" thickBot="1" x14ac:dyDescent="0.3">
      <c r="A621" s="26" t="s">
        <v>296</v>
      </c>
      <c r="B621" s="15"/>
      <c r="C621" s="40"/>
      <c r="D621" s="40"/>
      <c r="E621" s="40"/>
    </row>
    <row r="622" spans="1:5" ht="19.5" customHeight="1" thickBot="1" x14ac:dyDescent="0.3">
      <c r="A622" s="26" t="s">
        <v>297</v>
      </c>
      <c r="B622" s="15"/>
      <c r="C622" s="98"/>
      <c r="D622" s="40"/>
      <c r="E622" s="40"/>
    </row>
    <row r="623" spans="1:5" ht="19.5" customHeight="1" thickBot="1" x14ac:dyDescent="0.3">
      <c r="A623" s="16" t="s">
        <v>31</v>
      </c>
      <c r="B623" s="15">
        <f>B620+B617+B614+B611+B608+B605+B602</f>
        <v>200000</v>
      </c>
      <c r="C623" s="15">
        <f>C620+C617+C614+C611+C608+C605+C602</f>
        <v>200000</v>
      </c>
      <c r="D623" s="15">
        <f t="shared" ref="D623:E623" si="111">D620+D617+D614+D611+D608+D605+D602</f>
        <v>210000</v>
      </c>
      <c r="E623" s="15">
        <f t="shared" si="111"/>
        <v>210000</v>
      </c>
    </row>
    <row r="624" spans="1:5" ht="19.5" customHeight="1" thickBot="1" x14ac:dyDescent="0.3">
      <c r="A624" s="17" t="s">
        <v>32</v>
      </c>
      <c r="B624" s="18">
        <f>IF(B623-B594=0,0,"Error")</f>
        <v>0</v>
      </c>
      <c r="C624" s="18">
        <f>IF(C623-C594=0,0,"Error")</f>
        <v>0</v>
      </c>
      <c r="D624" s="18">
        <f>IF(D623-D594=0,0,"Error")</f>
        <v>0</v>
      </c>
      <c r="E624" s="18">
        <f>IF(E623-E594=0,0,"Error")</f>
        <v>0</v>
      </c>
    </row>
    <row r="625" spans="1:5" ht="19.5" customHeight="1" thickBot="1" x14ac:dyDescent="0.3">
      <c r="A625" s="37" t="s">
        <v>344</v>
      </c>
      <c r="B625" s="1527" t="s">
        <v>1549</v>
      </c>
      <c r="C625" s="1528"/>
      <c r="D625" s="1528"/>
      <c r="E625" s="1529"/>
    </row>
    <row r="626" spans="1:5" ht="19.5" customHeight="1" thickBot="1" x14ac:dyDescent="0.3">
      <c r="A626" s="5" t="s">
        <v>15</v>
      </c>
      <c r="B626" s="1530" t="s">
        <v>1550</v>
      </c>
      <c r="C626" s="1531"/>
      <c r="D626" s="1531"/>
      <c r="E626" s="1532"/>
    </row>
    <row r="627" spans="1:5" ht="19.5" customHeight="1" thickBot="1" x14ac:dyDescent="0.3">
      <c r="A627" s="5" t="s">
        <v>16</v>
      </c>
      <c r="B627" s="1533"/>
      <c r="C627" s="1534"/>
      <c r="D627" s="1534"/>
      <c r="E627" s="1535"/>
    </row>
    <row r="628" spans="1:5" ht="19.5" customHeight="1" x14ac:dyDescent="0.25">
      <c r="A628" s="1381"/>
      <c r="B628" s="8">
        <v>2018</v>
      </c>
      <c r="C628" s="8">
        <v>2019</v>
      </c>
      <c r="D628" s="8">
        <v>2020</v>
      </c>
      <c r="E628" s="8">
        <v>2021</v>
      </c>
    </row>
    <row r="629" spans="1:5" ht="19.5" customHeight="1" thickBot="1" x14ac:dyDescent="0.3">
      <c r="A629" s="1382"/>
      <c r="B629" s="751" t="s">
        <v>8</v>
      </c>
      <c r="C629" s="751" t="s">
        <v>9</v>
      </c>
      <c r="D629" s="751" t="s">
        <v>9</v>
      </c>
      <c r="E629" s="751" t="s">
        <v>9</v>
      </c>
    </row>
    <row r="630" spans="1:5" ht="19.5" customHeight="1" thickBot="1" x14ac:dyDescent="0.3">
      <c r="A630" s="5" t="s">
        <v>17</v>
      </c>
      <c r="B630" s="5"/>
      <c r="C630" s="5"/>
      <c r="D630" s="5"/>
      <c r="E630" s="5"/>
    </row>
    <row r="631" spans="1:5" ht="19.5" customHeight="1" thickBot="1" x14ac:dyDescent="0.3">
      <c r="A631" s="5" t="s">
        <v>18</v>
      </c>
      <c r="B631" s="10">
        <f>B660</f>
        <v>0</v>
      </c>
      <c r="C631" s="10">
        <f t="shared" ref="C631:E631" si="112">C660</f>
        <v>0</v>
      </c>
      <c r="D631" s="10">
        <f t="shared" si="112"/>
        <v>0</v>
      </c>
      <c r="E631" s="10">
        <f t="shared" si="112"/>
        <v>0</v>
      </c>
    </row>
    <row r="632" spans="1:5" ht="19.5" customHeight="1" thickBot="1" x14ac:dyDescent="0.3">
      <c r="A632" s="5" t="s">
        <v>19</v>
      </c>
      <c r="B632" s="10" t="e">
        <f>B631/B630</f>
        <v>#DIV/0!</v>
      </c>
      <c r="C632" s="10" t="e">
        <f>C631/C630</f>
        <v>#DIV/0!</v>
      </c>
      <c r="D632" s="10" t="e">
        <f>D631/D630</f>
        <v>#DIV/0!</v>
      </c>
      <c r="E632" s="10" t="e">
        <f>E631/E630</f>
        <v>#DIV/0!</v>
      </c>
    </row>
    <row r="633" spans="1:5" ht="19.5" customHeight="1" thickBot="1" x14ac:dyDescent="0.3">
      <c r="A633" s="5" t="s">
        <v>20</v>
      </c>
      <c r="B633" s="434"/>
      <c r="C633" s="11" t="e">
        <f>C630/B630-1</f>
        <v>#DIV/0!</v>
      </c>
      <c r="D633" s="11" t="e">
        <f>D630/C630-1</f>
        <v>#DIV/0!</v>
      </c>
      <c r="E633" s="11" t="e">
        <f>E630/D630-1</f>
        <v>#DIV/0!</v>
      </c>
    </row>
    <row r="634" spans="1:5" ht="19.5" customHeight="1" thickBot="1" x14ac:dyDescent="0.3">
      <c r="A634" s="5" t="s">
        <v>22</v>
      </c>
      <c r="B634" s="434"/>
      <c r="C634" s="11" t="e">
        <f>C631/B631-1</f>
        <v>#DIV/0!</v>
      </c>
      <c r="D634" s="11" t="e">
        <f t="shared" ref="D634:E635" si="113">D631/C631-1</f>
        <v>#DIV/0!</v>
      </c>
      <c r="E634" s="11" t="e">
        <f t="shared" si="113"/>
        <v>#DIV/0!</v>
      </c>
    </row>
    <row r="635" spans="1:5" ht="19.5" customHeight="1" thickBot="1" x14ac:dyDescent="0.3">
      <c r="A635" s="5" t="s">
        <v>23</v>
      </c>
      <c r="B635" s="434"/>
      <c r="C635" s="11" t="e">
        <f>C632/B632-1</f>
        <v>#DIV/0!</v>
      </c>
      <c r="D635" s="11" t="e">
        <f t="shared" si="113"/>
        <v>#DIV/0!</v>
      </c>
      <c r="E635" s="11" t="e">
        <f t="shared" si="113"/>
        <v>#DIV/0!</v>
      </c>
    </row>
    <row r="636" spans="1:5" ht="19.5" customHeight="1" thickBot="1" x14ac:dyDescent="0.3">
      <c r="A636" s="1378" t="s">
        <v>224</v>
      </c>
      <c r="B636" s="1379"/>
      <c r="C636" s="1379"/>
      <c r="D636" s="1379"/>
      <c r="E636" s="1380"/>
    </row>
    <row r="637" spans="1:5" ht="19.5" customHeight="1" x14ac:dyDescent="0.25">
      <c r="A637" s="1381"/>
      <c r="B637" s="8">
        <v>2018</v>
      </c>
      <c r="C637" s="8">
        <v>2019</v>
      </c>
      <c r="D637" s="8">
        <v>2020</v>
      </c>
      <c r="E637" s="8">
        <v>2021</v>
      </c>
    </row>
    <row r="638" spans="1:5" ht="19.5" customHeight="1" thickBot="1" x14ac:dyDescent="0.3">
      <c r="A638" s="1382"/>
      <c r="B638" s="751" t="s">
        <v>8</v>
      </c>
      <c r="C638" s="751" t="s">
        <v>9</v>
      </c>
      <c r="D638" s="751" t="s">
        <v>9</v>
      </c>
      <c r="E638" s="751" t="s">
        <v>9</v>
      </c>
    </row>
    <row r="639" spans="1:5" ht="19.5" customHeight="1" thickBot="1" x14ac:dyDescent="0.3">
      <c r="A639" s="13" t="s">
        <v>24</v>
      </c>
      <c r="B639" s="14"/>
      <c r="C639" s="14"/>
      <c r="D639" s="14"/>
      <c r="E639" s="14"/>
    </row>
    <row r="640" spans="1:5" ht="19.5" customHeight="1" thickBot="1" x14ac:dyDescent="0.3">
      <c r="A640" s="26" t="s">
        <v>296</v>
      </c>
      <c r="B640" s="15"/>
      <c r="C640" s="27"/>
      <c r="D640" s="27"/>
      <c r="E640" s="27"/>
    </row>
    <row r="641" spans="1:5" ht="19.5" customHeight="1" thickBot="1" x14ac:dyDescent="0.3">
      <c r="A641" s="26" t="s">
        <v>297</v>
      </c>
      <c r="B641" s="15"/>
      <c r="C641" s="27"/>
      <c r="D641" s="27"/>
      <c r="E641" s="27"/>
    </row>
    <row r="642" spans="1:5" ht="19.5" customHeight="1" thickBot="1" x14ac:dyDescent="0.3">
      <c r="A642" s="13" t="s">
        <v>25</v>
      </c>
      <c r="B642" s="14"/>
      <c r="C642" s="14"/>
      <c r="D642" s="14"/>
      <c r="E642" s="14"/>
    </row>
    <row r="643" spans="1:5" ht="19.5" customHeight="1" thickBot="1" x14ac:dyDescent="0.3">
      <c r="A643" s="26" t="s">
        <v>296</v>
      </c>
      <c r="B643" s="15"/>
      <c r="C643" s="14"/>
      <c r="D643" s="14"/>
      <c r="E643" s="14"/>
    </row>
    <row r="644" spans="1:5" ht="19.5" customHeight="1" thickBot="1" x14ac:dyDescent="0.3">
      <c r="A644" s="26" t="s">
        <v>297</v>
      </c>
      <c r="B644" s="15"/>
      <c r="C644" s="14"/>
      <c r="D644" s="14"/>
      <c r="E644" s="14"/>
    </row>
    <row r="645" spans="1:5" ht="19.5" customHeight="1" thickBot="1" x14ac:dyDescent="0.3">
      <c r="A645" s="13" t="s">
        <v>26</v>
      </c>
      <c r="B645" s="15">
        <v>0</v>
      </c>
      <c r="C645" s="14">
        <v>0</v>
      </c>
      <c r="D645" s="14">
        <v>0</v>
      </c>
      <c r="E645" s="14">
        <v>0</v>
      </c>
    </row>
    <row r="646" spans="1:5" ht="19.5" customHeight="1" thickBot="1" x14ac:dyDescent="0.3">
      <c r="A646" s="26" t="s">
        <v>296</v>
      </c>
      <c r="B646" s="15"/>
      <c r="C646" s="14"/>
      <c r="D646" s="14"/>
      <c r="E646" s="14"/>
    </row>
    <row r="647" spans="1:5" ht="19.5" customHeight="1" thickBot="1" x14ac:dyDescent="0.3">
      <c r="A647" s="26" t="s">
        <v>297</v>
      </c>
      <c r="B647" s="15"/>
      <c r="C647" s="14"/>
      <c r="D647" s="14"/>
      <c r="E647" s="14"/>
    </row>
    <row r="648" spans="1:5" ht="19.5" customHeight="1" thickBot="1" x14ac:dyDescent="0.3">
      <c r="A648" s="13" t="s">
        <v>27</v>
      </c>
      <c r="B648" s="15"/>
      <c r="C648" s="14"/>
      <c r="D648" s="14"/>
      <c r="E648" s="14"/>
    </row>
    <row r="649" spans="1:5" ht="19.5" customHeight="1" thickBot="1" x14ac:dyDescent="0.3">
      <c r="A649" s="26" t="s">
        <v>296</v>
      </c>
      <c r="B649" s="15"/>
      <c r="C649" s="14"/>
      <c r="D649" s="14"/>
      <c r="E649" s="14"/>
    </row>
    <row r="650" spans="1:5" ht="19.5" customHeight="1" thickBot="1" x14ac:dyDescent="0.3">
      <c r="A650" s="26" t="s">
        <v>297</v>
      </c>
      <c r="B650" s="15"/>
      <c r="C650" s="14"/>
      <c r="D650" s="14"/>
      <c r="E650" s="14"/>
    </row>
    <row r="651" spans="1:5" ht="19.5" customHeight="1" thickBot="1" x14ac:dyDescent="0.3">
      <c r="A651" s="13" t="s">
        <v>28</v>
      </c>
      <c r="B651" s="15"/>
      <c r="C651" s="14"/>
      <c r="D651" s="14"/>
      <c r="E651" s="14"/>
    </row>
    <row r="652" spans="1:5" ht="19.5" customHeight="1" thickBot="1" x14ac:dyDescent="0.3">
      <c r="A652" s="26" t="s">
        <v>296</v>
      </c>
      <c r="B652" s="15"/>
      <c r="C652" s="14"/>
      <c r="D652" s="14"/>
      <c r="E652" s="14"/>
    </row>
    <row r="653" spans="1:5" ht="19.5" customHeight="1" thickBot="1" x14ac:dyDescent="0.3">
      <c r="A653" s="26" t="s">
        <v>297</v>
      </c>
      <c r="B653" s="15"/>
      <c r="C653" s="14"/>
      <c r="D653" s="14"/>
      <c r="E653" s="14"/>
    </row>
    <row r="654" spans="1:5" ht="19.5" customHeight="1" thickBot="1" x14ac:dyDescent="0.3">
      <c r="A654" s="13" t="s">
        <v>29</v>
      </c>
      <c r="B654" s="15"/>
      <c r="C654" s="14"/>
      <c r="D654" s="14"/>
      <c r="E654" s="14"/>
    </row>
    <row r="655" spans="1:5" ht="19.5" customHeight="1" thickBot="1" x14ac:dyDescent="0.3">
      <c r="A655" s="26" t="s">
        <v>296</v>
      </c>
      <c r="B655" s="15"/>
      <c r="C655" s="14"/>
      <c r="D655" s="14"/>
      <c r="E655" s="14"/>
    </row>
    <row r="656" spans="1:5" ht="19.5" customHeight="1" thickBot="1" x14ac:dyDescent="0.3">
      <c r="A656" s="26" t="s">
        <v>297</v>
      </c>
      <c r="B656" s="15"/>
      <c r="C656" s="14"/>
      <c r="D656" s="14"/>
      <c r="E656" s="14"/>
    </row>
    <row r="657" spans="1:5" ht="19.5" customHeight="1" thickBot="1" x14ac:dyDescent="0.3">
      <c r="A657" s="13" t="s">
        <v>30</v>
      </c>
      <c r="B657" s="15"/>
      <c r="C657" s="14"/>
      <c r="D657" s="14"/>
      <c r="E657" s="14"/>
    </row>
    <row r="658" spans="1:5" ht="19.5" customHeight="1" thickBot="1" x14ac:dyDescent="0.3">
      <c r="A658" s="26" t="s">
        <v>296</v>
      </c>
      <c r="B658" s="15"/>
      <c r="C658" s="14"/>
      <c r="D658" s="14"/>
      <c r="E658" s="14"/>
    </row>
    <row r="659" spans="1:5" ht="19.5" customHeight="1" thickBot="1" x14ac:dyDescent="0.3">
      <c r="A659" s="26" t="s">
        <v>297</v>
      </c>
      <c r="B659" s="15"/>
      <c r="C659" s="14"/>
      <c r="D659" s="14"/>
      <c r="E659" s="14"/>
    </row>
    <row r="660" spans="1:5" ht="19.5" customHeight="1" thickBot="1" x14ac:dyDescent="0.3">
      <c r="A660" s="35" t="s">
        <v>53</v>
      </c>
      <c r="B660" s="15">
        <f>B657+B654+B651+B648+B645+B642+B639</f>
        <v>0</v>
      </c>
      <c r="C660" s="15">
        <f t="shared" ref="C660:E660" si="114">C657+C654+C651+C648+C645+C642+C639</f>
        <v>0</v>
      </c>
      <c r="D660" s="15">
        <f t="shared" si="114"/>
        <v>0</v>
      </c>
      <c r="E660" s="15">
        <f t="shared" si="114"/>
        <v>0</v>
      </c>
    </row>
    <row r="661" spans="1:5" ht="19.5" customHeight="1" thickBot="1" x14ac:dyDescent="0.3">
      <c r="A661" s="17" t="s">
        <v>32</v>
      </c>
      <c r="B661" s="18">
        <f>IF(B660-B631=0,0,"Error")</f>
        <v>0</v>
      </c>
      <c r="C661" s="18">
        <f>IF(C660-C631=0,0,"Error")</f>
        <v>0</v>
      </c>
      <c r="D661" s="18">
        <f>IF(D660-D631=0,0,"Error")</f>
        <v>0</v>
      </c>
      <c r="E661" s="18">
        <f>IF(E660-E631=0,0,"Error")</f>
        <v>0</v>
      </c>
    </row>
    <row r="662" spans="1:5" ht="19.5" customHeight="1" thickBot="1" x14ac:dyDescent="0.3">
      <c r="A662" s="37" t="s">
        <v>345</v>
      </c>
      <c r="B662" s="1423"/>
      <c r="C662" s="1418"/>
      <c r="D662" s="1418"/>
      <c r="E662" s="1419"/>
    </row>
    <row r="663" spans="1:5" ht="19.5" customHeight="1" thickBot="1" x14ac:dyDescent="0.3">
      <c r="A663" s="5" t="s">
        <v>15</v>
      </c>
      <c r="B663" s="1411"/>
      <c r="C663" s="1412"/>
      <c r="D663" s="1412"/>
      <c r="E663" s="1413"/>
    </row>
    <row r="664" spans="1:5" ht="19.5" customHeight="1" thickBot="1" x14ac:dyDescent="0.3">
      <c r="A664" s="5" t="s">
        <v>16</v>
      </c>
      <c r="B664" s="1406"/>
      <c r="C664" s="1407"/>
      <c r="D664" s="1407"/>
      <c r="E664" s="1408"/>
    </row>
    <row r="665" spans="1:5" ht="19.5" customHeight="1" x14ac:dyDescent="0.25">
      <c r="A665" s="1381"/>
      <c r="B665" s="8">
        <v>2018</v>
      </c>
      <c r="C665" s="8">
        <v>2019</v>
      </c>
      <c r="D665" s="8">
        <v>2020</v>
      </c>
      <c r="E665" s="8">
        <v>2021</v>
      </c>
    </row>
    <row r="666" spans="1:5" ht="19.5" customHeight="1" thickBot="1" x14ac:dyDescent="0.3">
      <c r="A666" s="1382"/>
      <c r="B666" s="751" t="s">
        <v>8</v>
      </c>
      <c r="C666" s="751" t="s">
        <v>9</v>
      </c>
      <c r="D666" s="751" t="s">
        <v>9</v>
      </c>
      <c r="E666" s="751" t="s">
        <v>9</v>
      </c>
    </row>
    <row r="667" spans="1:5" ht="19.5" customHeight="1" thickBot="1" x14ac:dyDescent="0.3">
      <c r="A667" s="5" t="s">
        <v>17</v>
      </c>
      <c r="B667" s="41"/>
      <c r="C667" s="41"/>
      <c r="D667" s="41"/>
      <c r="E667" s="41"/>
    </row>
    <row r="668" spans="1:5" ht="19.5" customHeight="1" thickBot="1" x14ac:dyDescent="0.3">
      <c r="A668" s="5" t="s">
        <v>18</v>
      </c>
      <c r="B668" s="10">
        <f>B697</f>
        <v>0</v>
      </c>
      <c r="C668" s="10">
        <f t="shared" ref="C668:E668" si="115">C697</f>
        <v>0</v>
      </c>
      <c r="D668" s="10">
        <f t="shared" si="115"/>
        <v>0</v>
      </c>
      <c r="E668" s="10">
        <f t="shared" si="115"/>
        <v>0</v>
      </c>
    </row>
    <row r="669" spans="1:5" ht="19.5" customHeight="1" thickBot="1" x14ac:dyDescent="0.3">
      <c r="A669" s="5" t="s">
        <v>19</v>
      </c>
      <c r="B669" s="10" t="e">
        <f>B668/B667</f>
        <v>#DIV/0!</v>
      </c>
      <c r="C669" s="10" t="e">
        <f>C668/C667</f>
        <v>#DIV/0!</v>
      </c>
      <c r="D669" s="10" t="e">
        <f>D668/D667</f>
        <v>#DIV/0!</v>
      </c>
      <c r="E669" s="10" t="e">
        <f>E668/E667</f>
        <v>#DIV/0!</v>
      </c>
    </row>
    <row r="670" spans="1:5" ht="19.5" customHeight="1" thickBot="1" x14ac:dyDescent="0.3">
      <c r="A670" s="5" t="s">
        <v>20</v>
      </c>
      <c r="B670" s="434"/>
      <c r="C670" s="11" t="e">
        <f>C667/B667-1</f>
        <v>#DIV/0!</v>
      </c>
      <c r="D670" s="11" t="e">
        <f>D667/C667-1</f>
        <v>#DIV/0!</v>
      </c>
      <c r="E670" s="11" t="e">
        <f>E667/D667-1</f>
        <v>#DIV/0!</v>
      </c>
    </row>
    <row r="671" spans="1:5" ht="19.5" customHeight="1" thickBot="1" x14ac:dyDescent="0.3">
      <c r="A671" s="5" t="s">
        <v>22</v>
      </c>
      <c r="B671" s="434"/>
      <c r="C671" s="11" t="e">
        <f>C668/B668-1</f>
        <v>#DIV/0!</v>
      </c>
      <c r="D671" s="11" t="e">
        <f t="shared" ref="D671:E672" si="116">D668/C668-1</f>
        <v>#DIV/0!</v>
      </c>
      <c r="E671" s="11" t="e">
        <f t="shared" si="116"/>
        <v>#DIV/0!</v>
      </c>
    </row>
    <row r="672" spans="1:5" ht="19.5" customHeight="1" thickBot="1" x14ac:dyDescent="0.3">
      <c r="A672" s="5" t="s">
        <v>23</v>
      </c>
      <c r="B672" s="434"/>
      <c r="C672" s="11" t="e">
        <f>C669/B669-1</f>
        <v>#DIV/0!</v>
      </c>
      <c r="D672" s="11" t="e">
        <f t="shared" si="116"/>
        <v>#DIV/0!</v>
      </c>
      <c r="E672" s="11" t="e">
        <f t="shared" si="116"/>
        <v>#DIV/0!</v>
      </c>
    </row>
    <row r="673" spans="1:5" ht="19.5" customHeight="1" thickBot="1" x14ac:dyDescent="0.3">
      <c r="A673" s="1378" t="s">
        <v>224</v>
      </c>
      <c r="B673" s="1379"/>
      <c r="C673" s="1379"/>
      <c r="D673" s="1379"/>
      <c r="E673" s="1380"/>
    </row>
    <row r="674" spans="1:5" ht="19.5" customHeight="1" x14ac:dyDescent="0.25">
      <c r="A674" s="1381"/>
      <c r="B674" s="8">
        <v>2018</v>
      </c>
      <c r="C674" s="8">
        <v>2019</v>
      </c>
      <c r="D674" s="8">
        <v>2020</v>
      </c>
      <c r="E674" s="8">
        <v>2021</v>
      </c>
    </row>
    <row r="675" spans="1:5" ht="19.5" customHeight="1" thickBot="1" x14ac:dyDescent="0.3">
      <c r="A675" s="1382"/>
      <c r="B675" s="751" t="s">
        <v>8</v>
      </c>
      <c r="C675" s="751" t="s">
        <v>9</v>
      </c>
      <c r="D675" s="751" t="s">
        <v>9</v>
      </c>
      <c r="E675" s="751" t="s">
        <v>9</v>
      </c>
    </row>
    <row r="676" spans="1:5" ht="19.5" customHeight="1" thickBot="1" x14ac:dyDescent="0.3">
      <c r="A676" s="13" t="s">
        <v>24</v>
      </c>
      <c r="B676" s="14"/>
      <c r="C676" s="14"/>
      <c r="D676" s="14"/>
      <c r="E676" s="14"/>
    </row>
    <row r="677" spans="1:5" ht="19.5" customHeight="1" thickBot="1" x14ac:dyDescent="0.3">
      <c r="A677" s="26" t="s">
        <v>296</v>
      </c>
      <c r="B677" s="15"/>
      <c r="C677" s="27"/>
      <c r="D677" s="27"/>
      <c r="E677" s="27"/>
    </row>
    <row r="678" spans="1:5" ht="19.5" customHeight="1" thickBot="1" x14ac:dyDescent="0.3">
      <c r="A678" s="26" t="s">
        <v>297</v>
      </c>
      <c r="B678" s="15"/>
      <c r="C678" s="27"/>
      <c r="D678" s="27"/>
      <c r="E678" s="27"/>
    </row>
    <row r="679" spans="1:5" ht="19.5" customHeight="1" thickBot="1" x14ac:dyDescent="0.3">
      <c r="A679" s="13" t="s">
        <v>25</v>
      </c>
      <c r="B679" s="14"/>
      <c r="C679" s="14"/>
      <c r="D679" s="14"/>
      <c r="E679" s="14"/>
    </row>
    <row r="680" spans="1:5" ht="19.5" customHeight="1" thickBot="1" x14ac:dyDescent="0.3">
      <c r="A680" s="26" t="s">
        <v>296</v>
      </c>
      <c r="B680" s="15"/>
      <c r="C680" s="14"/>
      <c r="D680" s="14"/>
      <c r="E680" s="14"/>
    </row>
    <row r="681" spans="1:5" ht="19.5" customHeight="1" thickBot="1" x14ac:dyDescent="0.3">
      <c r="A681" s="26" t="s">
        <v>297</v>
      </c>
      <c r="B681" s="15"/>
      <c r="C681" s="14"/>
      <c r="D681" s="14"/>
      <c r="E681" s="14"/>
    </row>
    <row r="682" spans="1:5" ht="19.5" customHeight="1" thickBot="1" x14ac:dyDescent="0.3">
      <c r="A682" s="13" t="s">
        <v>26</v>
      </c>
      <c r="B682" s="42">
        <v>0</v>
      </c>
      <c r="C682" s="43">
        <v>0</v>
      </c>
      <c r="D682" s="43">
        <v>0</v>
      </c>
      <c r="E682" s="43">
        <v>0</v>
      </c>
    </row>
    <row r="683" spans="1:5" ht="19.5" customHeight="1" thickBot="1" x14ac:dyDescent="0.3">
      <c r="A683" s="26" t="s">
        <v>296</v>
      </c>
      <c r="B683" s="15"/>
      <c r="C683" s="14"/>
      <c r="D683" s="14"/>
      <c r="E683" s="14"/>
    </row>
    <row r="684" spans="1:5" ht="19.5" customHeight="1" thickBot="1" x14ac:dyDescent="0.3">
      <c r="A684" s="26" t="s">
        <v>297</v>
      </c>
      <c r="B684" s="15"/>
      <c r="C684" s="14"/>
      <c r="D684" s="14"/>
      <c r="E684" s="14"/>
    </row>
    <row r="685" spans="1:5" ht="19.5" customHeight="1" thickBot="1" x14ac:dyDescent="0.3">
      <c r="A685" s="13" t="s">
        <v>27</v>
      </c>
      <c r="B685" s="15"/>
      <c r="C685" s="14"/>
      <c r="D685" s="14"/>
      <c r="E685" s="14"/>
    </row>
    <row r="686" spans="1:5" ht="19.5" customHeight="1" thickBot="1" x14ac:dyDescent="0.3">
      <c r="A686" s="26" t="s">
        <v>296</v>
      </c>
      <c r="B686" s="15"/>
      <c r="C686" s="14"/>
      <c r="D686" s="14"/>
      <c r="E686" s="14"/>
    </row>
    <row r="687" spans="1:5" ht="19.5" customHeight="1" thickBot="1" x14ac:dyDescent="0.3">
      <c r="A687" s="26" t="s">
        <v>297</v>
      </c>
      <c r="B687" s="15"/>
      <c r="C687" s="14"/>
      <c r="D687" s="14"/>
      <c r="E687" s="14"/>
    </row>
    <row r="688" spans="1:5" ht="19.5" customHeight="1" thickBot="1" x14ac:dyDescent="0.3">
      <c r="A688" s="13" t="s">
        <v>28</v>
      </c>
      <c r="B688" s="15"/>
      <c r="C688" s="14"/>
      <c r="D688" s="14"/>
      <c r="E688" s="14"/>
    </row>
    <row r="689" spans="1:5" ht="19.5" customHeight="1" thickBot="1" x14ac:dyDescent="0.3">
      <c r="A689" s="26" t="s">
        <v>296</v>
      </c>
      <c r="B689" s="15"/>
      <c r="C689" s="14"/>
      <c r="D689" s="14"/>
      <c r="E689" s="14"/>
    </row>
    <row r="690" spans="1:5" ht="19.5" customHeight="1" thickBot="1" x14ac:dyDescent="0.3">
      <c r="A690" s="26" t="s">
        <v>297</v>
      </c>
      <c r="B690" s="15"/>
      <c r="C690" s="14"/>
      <c r="D690" s="14"/>
      <c r="E690" s="14"/>
    </row>
    <row r="691" spans="1:5" ht="19.5" customHeight="1" thickBot="1" x14ac:dyDescent="0.3">
      <c r="A691" s="13" t="s">
        <v>29</v>
      </c>
      <c r="B691" s="15">
        <v>0</v>
      </c>
      <c r="C691" s="14">
        <v>0</v>
      </c>
      <c r="D691" s="14">
        <v>0</v>
      </c>
      <c r="E691" s="14">
        <v>0</v>
      </c>
    </row>
    <row r="692" spans="1:5" ht="19.5" customHeight="1" thickBot="1" x14ac:dyDescent="0.3">
      <c r="A692" s="26" t="s">
        <v>296</v>
      </c>
      <c r="B692" s="15"/>
      <c r="C692" s="14"/>
      <c r="D692" s="14"/>
      <c r="E692" s="14"/>
    </row>
    <row r="693" spans="1:5" ht="19.5" customHeight="1" thickBot="1" x14ac:dyDescent="0.3">
      <c r="A693" s="26" t="s">
        <v>297</v>
      </c>
      <c r="B693" s="15"/>
      <c r="C693" s="14"/>
      <c r="D693" s="14"/>
      <c r="E693" s="14"/>
    </row>
    <row r="694" spans="1:5" ht="19.5" customHeight="1" thickBot="1" x14ac:dyDescent="0.3">
      <c r="A694" s="13" t="s">
        <v>30</v>
      </c>
      <c r="B694" s="15"/>
      <c r="C694" s="14"/>
      <c r="D694" s="14"/>
      <c r="E694" s="14"/>
    </row>
    <row r="695" spans="1:5" ht="19.5" customHeight="1" thickBot="1" x14ac:dyDescent="0.3">
      <c r="A695" s="26" t="s">
        <v>296</v>
      </c>
      <c r="B695" s="15"/>
      <c r="C695" s="14"/>
      <c r="D695" s="14"/>
      <c r="E695" s="14"/>
    </row>
    <row r="696" spans="1:5" ht="19.5" customHeight="1" thickBot="1" x14ac:dyDescent="0.3">
      <c r="A696" s="26" t="s">
        <v>297</v>
      </c>
      <c r="B696" s="15"/>
      <c r="C696" s="14"/>
      <c r="D696" s="14"/>
      <c r="E696" s="14"/>
    </row>
    <row r="697" spans="1:5" ht="19.5" customHeight="1" thickBot="1" x14ac:dyDescent="0.3">
      <c r="A697" s="35" t="s">
        <v>53</v>
      </c>
      <c r="B697" s="15">
        <f>B694+B691+B688+B685+B682+B679+B676</f>
        <v>0</v>
      </c>
      <c r="C697" s="15">
        <f t="shared" ref="C697:E697" si="117">C694+C691+C688+C685+C682+C679+C676</f>
        <v>0</v>
      </c>
      <c r="D697" s="15">
        <f t="shared" si="117"/>
        <v>0</v>
      </c>
      <c r="E697" s="15">
        <f t="shared" si="117"/>
        <v>0</v>
      </c>
    </row>
    <row r="698" spans="1:5" ht="19.5" customHeight="1" thickBot="1" x14ac:dyDescent="0.3">
      <c r="A698" s="17" t="s">
        <v>32</v>
      </c>
      <c r="B698" s="18">
        <f>IF(B697-B668=0,0,"Error")</f>
        <v>0</v>
      </c>
      <c r="C698" s="18">
        <f>IF(C697-C668=0,0,"Error")</f>
        <v>0</v>
      </c>
      <c r="D698" s="18">
        <f>IF(D697-D668=0,0,"Error")</f>
        <v>0</v>
      </c>
      <c r="E698" s="18">
        <f>IF(E697-E668=0,0,"Error")</f>
        <v>0</v>
      </c>
    </row>
    <row r="699" spans="1:5" ht="19.5" customHeight="1" thickBot="1" x14ac:dyDescent="0.3">
      <c r="A699" s="1322" t="s">
        <v>39</v>
      </c>
      <c r="B699" s="1323"/>
      <c r="C699" s="1323"/>
      <c r="D699" s="1323"/>
      <c r="E699" s="1324"/>
    </row>
    <row r="700" spans="1:5" ht="19.5" customHeight="1" thickBot="1" x14ac:dyDescent="0.3">
      <c r="A700" s="1322" t="s">
        <v>40</v>
      </c>
      <c r="B700" s="1323"/>
      <c r="C700" s="1323"/>
      <c r="D700" s="1323"/>
      <c r="E700" s="1324"/>
    </row>
    <row r="701" spans="1:5" ht="19.5" customHeight="1" thickBot="1" x14ac:dyDescent="0.3">
      <c r="A701" s="7" t="s">
        <v>56</v>
      </c>
      <c r="B701" s="1449"/>
      <c r="C701" s="1518"/>
      <c r="D701" s="1450"/>
      <c r="E701" s="1451"/>
    </row>
    <row r="702" spans="1:5" ht="19.5" customHeight="1" thickBot="1" x14ac:dyDescent="0.3">
      <c r="A702" s="7" t="s">
        <v>56</v>
      </c>
      <c r="B702" s="1432" t="s">
        <v>1551</v>
      </c>
      <c r="C702" s="1433"/>
      <c r="D702" s="1433"/>
      <c r="E702" s="1434"/>
    </row>
    <row r="703" spans="1:5" ht="19.5" customHeight="1" thickBot="1" x14ac:dyDescent="0.3">
      <c r="A703" s="7" t="s">
        <v>82</v>
      </c>
      <c r="B703" s="7"/>
      <c r="C703" s="101" t="s">
        <v>306</v>
      </c>
      <c r="D703" s="1429"/>
      <c r="E703" s="1430"/>
    </row>
    <row r="704" spans="1:5" ht="19.5" customHeight="1" thickBot="1" x14ac:dyDescent="0.3">
      <c r="A704" s="112"/>
      <c r="B704" s="1427"/>
      <c r="C704" s="1431"/>
      <c r="D704" s="1429"/>
      <c r="E704" s="1430"/>
    </row>
    <row r="705" spans="1:5" ht="19.5" customHeight="1" thickBot="1" x14ac:dyDescent="0.3">
      <c r="A705" s="5" t="s">
        <v>15</v>
      </c>
      <c r="B705" s="1411"/>
      <c r="C705" s="1412"/>
      <c r="D705" s="1412"/>
      <c r="E705" s="1413"/>
    </row>
    <row r="706" spans="1:5" ht="19.5" customHeight="1" thickBot="1" x14ac:dyDescent="0.3">
      <c r="A706" s="5" t="s">
        <v>16</v>
      </c>
      <c r="B706" s="1406"/>
      <c r="C706" s="1407"/>
      <c r="D706" s="1407"/>
      <c r="E706" s="1408"/>
    </row>
    <row r="707" spans="1:5" ht="19.5" customHeight="1" x14ac:dyDescent="0.25">
      <c r="A707" s="1381"/>
      <c r="B707" s="8">
        <v>2019</v>
      </c>
      <c r="C707" s="8">
        <v>2020</v>
      </c>
      <c r="D707" s="8">
        <v>2021</v>
      </c>
      <c r="E707" s="8">
        <v>2022</v>
      </c>
    </row>
    <row r="708" spans="1:5" ht="19.5" customHeight="1" thickBot="1" x14ac:dyDescent="0.3">
      <c r="A708" s="1382"/>
      <c r="B708" s="751" t="s">
        <v>8</v>
      </c>
      <c r="C708" s="751" t="s">
        <v>9</v>
      </c>
      <c r="D708" s="751" t="s">
        <v>9</v>
      </c>
      <c r="E708" s="751" t="s">
        <v>9</v>
      </c>
    </row>
    <row r="709" spans="1:5" ht="19.5" customHeight="1" thickBot="1" x14ac:dyDescent="0.3">
      <c r="A709" s="5" t="s">
        <v>17</v>
      </c>
      <c r="B709" s="10"/>
      <c r="C709" s="10"/>
      <c r="D709" s="10"/>
      <c r="E709" s="10"/>
    </row>
    <row r="710" spans="1:5" ht="19.5" customHeight="1" thickBot="1" x14ac:dyDescent="0.3">
      <c r="A710" s="5" t="s">
        <v>18</v>
      </c>
      <c r="B710" s="10">
        <v>50000</v>
      </c>
      <c r="C710" s="10">
        <v>100000</v>
      </c>
      <c r="D710" s="10">
        <v>100000</v>
      </c>
      <c r="E710" s="10">
        <f>E728</f>
        <v>0</v>
      </c>
    </row>
    <row r="711" spans="1:5" ht="19.5" customHeight="1" thickBot="1" x14ac:dyDescent="0.3">
      <c r="A711" s="5" t="s">
        <v>19</v>
      </c>
      <c r="B711" s="10" t="e">
        <f>B710/B709</f>
        <v>#DIV/0!</v>
      </c>
      <c r="C711" s="10" t="e">
        <f t="shared" ref="C711:E711" si="118">C710/C709</f>
        <v>#DIV/0!</v>
      </c>
      <c r="D711" s="10" t="e">
        <f t="shared" si="118"/>
        <v>#DIV/0!</v>
      </c>
      <c r="E711" s="10" t="e">
        <f t="shared" si="118"/>
        <v>#DIV/0!</v>
      </c>
    </row>
    <row r="712" spans="1:5" ht="19.5" customHeight="1" thickBot="1" x14ac:dyDescent="0.3">
      <c r="A712" s="5" t="s">
        <v>20</v>
      </c>
      <c r="B712" s="434" t="s">
        <v>21</v>
      </c>
      <c r="C712" s="11" t="e">
        <f>C709/B709-1</f>
        <v>#DIV/0!</v>
      </c>
      <c r="D712" s="11" t="e">
        <f t="shared" ref="D712:E714" si="119">D709/C709-1</f>
        <v>#DIV/0!</v>
      </c>
      <c r="E712" s="11" t="e">
        <f t="shared" si="119"/>
        <v>#DIV/0!</v>
      </c>
    </row>
    <row r="713" spans="1:5" ht="19.5" customHeight="1" thickBot="1" x14ac:dyDescent="0.3">
      <c r="A713" s="5" t="s">
        <v>22</v>
      </c>
      <c r="B713" s="434" t="s">
        <v>21</v>
      </c>
      <c r="C713" s="11">
        <f>C710/B710-1</f>
        <v>1</v>
      </c>
      <c r="D713" s="11">
        <f t="shared" si="119"/>
        <v>0</v>
      </c>
      <c r="E713" s="11">
        <f t="shared" si="119"/>
        <v>-1</v>
      </c>
    </row>
    <row r="714" spans="1:5" ht="19.5" customHeight="1" thickBot="1" x14ac:dyDescent="0.3">
      <c r="A714" s="5" t="s">
        <v>23</v>
      </c>
      <c r="B714" s="434" t="s">
        <v>21</v>
      </c>
      <c r="C714" s="11" t="e">
        <f>C711/B711-1</f>
        <v>#DIV/0!</v>
      </c>
      <c r="D714" s="11" t="e">
        <f t="shared" si="119"/>
        <v>#DIV/0!</v>
      </c>
      <c r="E714" s="11" t="e">
        <f t="shared" si="119"/>
        <v>#DIV/0!</v>
      </c>
    </row>
    <row r="715" spans="1:5" ht="19.5" customHeight="1" thickBot="1" x14ac:dyDescent="0.3">
      <c r="A715" s="1378" t="s">
        <v>167</v>
      </c>
      <c r="B715" s="1379"/>
      <c r="C715" s="1379"/>
      <c r="D715" s="1379"/>
      <c r="E715" s="1380"/>
    </row>
    <row r="716" spans="1:5" ht="19.5" customHeight="1" x14ac:dyDescent="0.25">
      <c r="A716" s="1381"/>
      <c r="B716" s="8">
        <v>2019</v>
      </c>
      <c r="C716" s="8">
        <v>2020</v>
      </c>
      <c r="D716" s="8">
        <v>2021</v>
      </c>
      <c r="E716" s="8">
        <v>2022</v>
      </c>
    </row>
    <row r="717" spans="1:5" ht="19.5" customHeight="1" thickBot="1" x14ac:dyDescent="0.3">
      <c r="A717" s="1382"/>
      <c r="B717" s="751" t="s">
        <v>8</v>
      </c>
      <c r="C717" s="751" t="s">
        <v>9</v>
      </c>
      <c r="D717" s="751" t="s">
        <v>9</v>
      </c>
      <c r="E717" s="751" t="s">
        <v>9</v>
      </c>
    </row>
    <row r="718" spans="1:5" ht="19.5" customHeight="1" thickBot="1" x14ac:dyDescent="0.3">
      <c r="A718" s="13" t="s">
        <v>42</v>
      </c>
      <c r="B718" s="14">
        <f>B719+B720+B721+B722</f>
        <v>0</v>
      </c>
      <c r="C718" s="14">
        <f t="shared" ref="C718:E718" si="120">C719+C720+C721+C722</f>
        <v>0</v>
      </c>
      <c r="D718" s="14">
        <f t="shared" si="120"/>
        <v>0</v>
      </c>
      <c r="E718" s="14">
        <f t="shared" si="120"/>
        <v>0</v>
      </c>
    </row>
    <row r="719" spans="1:5" ht="19.5" customHeight="1" thickBot="1" x14ac:dyDescent="0.3">
      <c r="A719" s="26" t="s">
        <v>296</v>
      </c>
      <c r="B719" s="14"/>
      <c r="C719" s="14"/>
      <c r="D719" s="14"/>
      <c r="E719" s="14"/>
    </row>
    <row r="720" spans="1:5" ht="19.5" customHeight="1" thickBot="1" x14ac:dyDescent="0.3">
      <c r="A720" s="26" t="s">
        <v>311</v>
      </c>
      <c r="B720" s="14"/>
      <c r="C720" s="14"/>
      <c r="D720" s="14"/>
      <c r="E720" s="14"/>
    </row>
    <row r="721" spans="1:5" ht="19.5" customHeight="1" thickBot="1" x14ac:dyDescent="0.3">
      <c r="A721" s="26" t="s">
        <v>312</v>
      </c>
      <c r="B721" s="14"/>
      <c r="C721" s="14"/>
      <c r="D721" s="14"/>
      <c r="E721" s="14"/>
    </row>
    <row r="722" spans="1:5" ht="19.5" customHeight="1" thickBot="1" x14ac:dyDescent="0.3">
      <c r="A722" s="26" t="s">
        <v>313</v>
      </c>
      <c r="B722" s="14"/>
      <c r="C722" s="14"/>
      <c r="D722" s="14"/>
      <c r="E722" s="14"/>
    </row>
    <row r="723" spans="1:5" ht="19.5" customHeight="1" thickBot="1" x14ac:dyDescent="0.3">
      <c r="A723" s="13" t="s">
        <v>43</v>
      </c>
      <c r="B723" s="15">
        <v>50000</v>
      </c>
      <c r="C723" s="15">
        <v>100000</v>
      </c>
      <c r="D723" s="15">
        <v>100000</v>
      </c>
      <c r="E723" s="15">
        <f t="shared" ref="E723" si="121">E724+E725+E726+E727</f>
        <v>0</v>
      </c>
    </row>
    <row r="724" spans="1:5" ht="19.5" customHeight="1" thickBot="1" x14ac:dyDescent="0.3">
      <c r="A724" s="26" t="s">
        <v>296</v>
      </c>
      <c r="B724" s="15"/>
      <c r="C724" s="14"/>
      <c r="D724" s="14"/>
      <c r="E724" s="14">
        <v>0</v>
      </c>
    </row>
    <row r="725" spans="1:5" ht="19.5" customHeight="1" thickBot="1" x14ac:dyDescent="0.3">
      <c r="A725" s="26" t="s">
        <v>311</v>
      </c>
      <c r="B725" s="15"/>
      <c r="C725" s="14"/>
      <c r="D725" s="14"/>
      <c r="E725" s="14"/>
    </row>
    <row r="726" spans="1:5" ht="19.5" customHeight="1" thickBot="1" x14ac:dyDescent="0.3">
      <c r="A726" s="26" t="s">
        <v>312</v>
      </c>
      <c r="B726" s="15"/>
      <c r="C726" s="14"/>
      <c r="D726" s="14"/>
      <c r="E726" s="14"/>
    </row>
    <row r="727" spans="1:5" ht="19.5" customHeight="1" thickBot="1" x14ac:dyDescent="0.3">
      <c r="A727" s="26" t="s">
        <v>313</v>
      </c>
      <c r="B727" s="15"/>
      <c r="C727" s="14"/>
      <c r="D727" s="14"/>
      <c r="E727" s="14"/>
    </row>
    <row r="728" spans="1:5" ht="19.5" customHeight="1" thickBot="1" x14ac:dyDescent="0.3">
      <c r="A728" s="102" t="s">
        <v>31</v>
      </c>
      <c r="B728" s="15">
        <f>B718+B723</f>
        <v>50000</v>
      </c>
      <c r="C728" s="15">
        <f t="shared" ref="C728:E728" si="122">C718+C723</f>
        <v>100000</v>
      </c>
      <c r="D728" s="15">
        <f t="shared" si="122"/>
        <v>100000</v>
      </c>
      <c r="E728" s="15">
        <f t="shared" si="122"/>
        <v>0</v>
      </c>
    </row>
    <row r="729" spans="1:5" ht="19.5" customHeight="1" x14ac:dyDescent="0.25">
      <c r="A729" s="485"/>
      <c r="B729" s="485"/>
      <c r="C729" s="1229"/>
      <c r="D729" s="485"/>
      <c r="E729" s="485"/>
    </row>
    <row r="730" spans="1:5" ht="19.5" customHeight="1" x14ac:dyDescent="0.25">
      <c r="A730" s="485"/>
      <c r="B730" s="485"/>
      <c r="C730" s="1229"/>
      <c r="D730" s="485"/>
      <c r="E730" s="485"/>
    </row>
    <row r="731" spans="1:5" ht="19.5" customHeight="1" x14ac:dyDescent="0.25">
      <c r="A731" s="485"/>
      <c r="B731" s="485"/>
      <c r="C731" s="1229"/>
      <c r="D731" s="485"/>
      <c r="E731" s="485"/>
    </row>
    <row r="732" spans="1:5" ht="19.5" customHeight="1" x14ac:dyDescent="0.25">
      <c r="A732" s="485"/>
      <c r="B732" s="485"/>
      <c r="C732" s="1229"/>
      <c r="D732" s="485"/>
      <c r="E732" s="485"/>
    </row>
    <row r="733" spans="1:5" ht="19.5" customHeight="1" x14ac:dyDescent="0.25">
      <c r="A733" s="485"/>
      <c r="B733" s="485"/>
      <c r="C733" s="1229"/>
      <c r="D733" s="485"/>
      <c r="E733" s="485"/>
    </row>
    <row r="734" spans="1:5" ht="19.5" customHeight="1" x14ac:dyDescent="0.25">
      <c r="A734" s="485"/>
      <c r="B734" s="485"/>
      <c r="C734" s="1229"/>
      <c r="D734" s="485"/>
      <c r="E734" s="485"/>
    </row>
    <row r="735" spans="1:5" ht="19.5" customHeight="1" x14ac:dyDescent="0.25">
      <c r="A735" s="485"/>
      <c r="B735" s="485"/>
      <c r="C735" s="1229"/>
      <c r="D735" s="485"/>
      <c r="E735" s="485"/>
    </row>
    <row r="736" spans="1:5" ht="19.5" customHeight="1" x14ac:dyDescent="0.25">
      <c r="A736" s="485"/>
      <c r="B736" s="485"/>
      <c r="C736" s="1229"/>
      <c r="D736" s="485"/>
      <c r="E736" s="485"/>
    </row>
    <row r="737" spans="1:5" ht="19.5" customHeight="1" x14ac:dyDescent="0.25">
      <c r="A737" s="485"/>
      <c r="B737" s="485"/>
      <c r="C737" s="1229"/>
      <c r="D737" s="485"/>
      <c r="E737" s="485"/>
    </row>
    <row r="738" spans="1:5" ht="19.5" customHeight="1" x14ac:dyDescent="0.25">
      <c r="A738" s="485"/>
      <c r="B738" s="485"/>
      <c r="C738" s="1229"/>
      <c r="D738" s="485"/>
      <c r="E738" s="485"/>
    </row>
    <row r="739" spans="1:5" ht="19.5" customHeight="1" x14ac:dyDescent="0.25">
      <c r="A739" s="485"/>
      <c r="B739" s="485"/>
      <c r="C739" s="1229"/>
      <c r="D739" s="485"/>
      <c r="E739" s="485"/>
    </row>
    <row r="740" spans="1:5" ht="19.5" customHeight="1" x14ac:dyDescent="0.25">
      <c r="A740" s="485"/>
      <c r="B740" s="485"/>
      <c r="C740" s="1229"/>
      <c r="D740" s="485"/>
      <c r="E740" s="485"/>
    </row>
    <row r="741" spans="1:5" ht="19.5" customHeight="1" x14ac:dyDescent="0.25">
      <c r="A741" s="485"/>
      <c r="B741" s="485"/>
      <c r="C741" s="1229"/>
      <c r="D741" s="485"/>
      <c r="E741" s="485"/>
    </row>
    <row r="742" spans="1:5" ht="19.5" customHeight="1" x14ac:dyDescent="0.25">
      <c r="A742" s="485"/>
      <c r="B742" s="485"/>
      <c r="C742" s="1229"/>
      <c r="D742" s="485"/>
      <c r="E742" s="485"/>
    </row>
    <row r="743" spans="1:5" ht="19.5" customHeight="1" x14ac:dyDescent="0.25">
      <c r="A743" s="485"/>
      <c r="B743" s="485"/>
      <c r="C743" s="1229"/>
      <c r="D743" s="485"/>
      <c r="E743" s="485"/>
    </row>
    <row r="744" spans="1:5" ht="19.5" customHeight="1" x14ac:dyDescent="0.25">
      <c r="A744" s="485"/>
      <c r="B744" s="485"/>
      <c r="C744" s="1229"/>
      <c r="D744" s="485"/>
      <c r="E744" s="485"/>
    </row>
    <row r="745" spans="1:5" ht="19.5" customHeight="1" x14ac:dyDescent="0.25">
      <c r="A745" s="485"/>
      <c r="B745" s="485"/>
      <c r="C745" s="1229"/>
      <c r="D745" s="485"/>
      <c r="E745" s="485"/>
    </row>
    <row r="746" spans="1:5" ht="19.5" customHeight="1" x14ac:dyDescent="0.25">
      <c r="A746" s="485"/>
      <c r="B746" s="485"/>
      <c r="C746" s="1229"/>
      <c r="D746" s="485"/>
      <c r="E746" s="485"/>
    </row>
    <row r="747" spans="1:5" ht="19.5" customHeight="1" x14ac:dyDescent="0.25">
      <c r="A747" s="485"/>
      <c r="B747" s="485"/>
      <c r="C747" s="1229"/>
      <c r="D747" s="485"/>
      <c r="E747" s="485"/>
    </row>
    <row r="748" spans="1:5" ht="19.5" customHeight="1" x14ac:dyDescent="0.25">
      <c r="A748" s="485"/>
      <c r="B748" s="485"/>
      <c r="C748" s="1229"/>
      <c r="D748" s="485"/>
      <c r="E748" s="485"/>
    </row>
    <row r="749" spans="1:5" ht="19.5" customHeight="1" x14ac:dyDescent="0.25">
      <c r="A749" s="485"/>
      <c r="B749" s="485"/>
      <c r="C749" s="1229"/>
      <c r="D749" s="485"/>
      <c r="E749" s="485"/>
    </row>
    <row r="750" spans="1:5" ht="19.5" customHeight="1" x14ac:dyDescent="0.25">
      <c r="A750" s="485"/>
      <c r="B750" s="485"/>
      <c r="C750" s="1229"/>
      <c r="D750" s="485"/>
      <c r="E750" s="485"/>
    </row>
    <row r="751" spans="1:5" ht="19.5" customHeight="1" x14ac:dyDescent="0.25">
      <c r="A751" s="485"/>
      <c r="B751" s="485"/>
      <c r="C751" s="1229"/>
      <c r="D751" s="485"/>
      <c r="E751" s="485"/>
    </row>
    <row r="752" spans="1:5" ht="19.5" customHeight="1" x14ac:dyDescent="0.25">
      <c r="A752" s="485"/>
      <c r="B752" s="485"/>
      <c r="C752" s="1229"/>
      <c r="D752" s="485"/>
      <c r="E752" s="485"/>
    </row>
    <row r="753" spans="1:5" ht="19.5" customHeight="1" x14ac:dyDescent="0.25">
      <c r="A753" s="485"/>
      <c r="B753" s="485"/>
      <c r="C753" s="1229"/>
      <c r="D753" s="485"/>
      <c r="E753" s="485"/>
    </row>
    <row r="754" spans="1:5" ht="19.5" customHeight="1" x14ac:dyDescent="0.25">
      <c r="A754" s="485"/>
      <c r="B754" s="485"/>
      <c r="C754" s="1229"/>
      <c r="D754" s="485"/>
      <c r="E754" s="485"/>
    </row>
    <row r="755" spans="1:5" ht="19.5" customHeight="1" x14ac:dyDescent="0.25">
      <c r="A755" s="485"/>
      <c r="B755" s="485"/>
      <c r="C755" s="1229"/>
      <c r="D755" s="485"/>
      <c r="E755" s="485"/>
    </row>
    <row r="756" spans="1:5" ht="19.5" customHeight="1" x14ac:dyDescent="0.25">
      <c r="A756" s="485"/>
      <c r="B756" s="485"/>
      <c r="C756" s="1229"/>
      <c r="D756" s="485"/>
      <c r="E756" s="485"/>
    </row>
    <row r="757" spans="1:5" ht="19.5" customHeight="1" x14ac:dyDescent="0.25">
      <c r="A757" s="485"/>
      <c r="B757" s="485"/>
      <c r="C757" s="1229"/>
      <c r="D757" s="485"/>
      <c r="E757" s="485"/>
    </row>
    <row r="758" spans="1:5" ht="19.5" customHeight="1" x14ac:dyDescent="0.25">
      <c r="A758" s="485"/>
      <c r="B758" s="485"/>
      <c r="C758" s="1229"/>
      <c r="D758" s="485"/>
      <c r="E758" s="485"/>
    </row>
    <row r="759" spans="1:5" ht="19.5" customHeight="1" x14ac:dyDescent="0.25">
      <c r="A759" s="485"/>
      <c r="B759" s="485"/>
      <c r="C759" s="1229"/>
      <c r="D759" s="485"/>
      <c r="E759" s="485"/>
    </row>
    <row r="760" spans="1:5" ht="19.5" customHeight="1" x14ac:dyDescent="0.25">
      <c r="A760" s="485"/>
      <c r="B760" s="485"/>
      <c r="C760" s="1229"/>
      <c r="D760" s="485"/>
      <c r="E760" s="485"/>
    </row>
    <row r="761" spans="1:5" ht="19.5" customHeight="1" x14ac:dyDescent="0.25">
      <c r="A761" s="485"/>
      <c r="B761" s="485"/>
      <c r="C761" s="1229"/>
      <c r="D761" s="485"/>
      <c r="E761" s="485"/>
    </row>
    <row r="762" spans="1:5" ht="19.5" customHeight="1" x14ac:dyDescent="0.25">
      <c r="A762" s="485"/>
      <c r="B762" s="485"/>
      <c r="C762" s="1229"/>
      <c r="D762" s="485"/>
      <c r="E762" s="485"/>
    </row>
    <row r="763" spans="1:5" ht="19.5" customHeight="1" x14ac:dyDescent="0.25">
      <c r="A763" s="485"/>
      <c r="B763" s="485"/>
      <c r="C763" s="1229"/>
      <c r="D763" s="485"/>
      <c r="E763" s="485"/>
    </row>
    <row r="764" spans="1:5" ht="19.5" customHeight="1" x14ac:dyDescent="0.25">
      <c r="A764" s="485"/>
      <c r="B764" s="485"/>
      <c r="C764" s="1229"/>
      <c r="D764" s="485"/>
      <c r="E764" s="485"/>
    </row>
    <row r="765" spans="1:5" ht="19.5" customHeight="1" x14ac:dyDescent="0.25">
      <c r="A765" s="485"/>
      <c r="B765" s="485"/>
      <c r="C765" s="1229"/>
      <c r="D765" s="485"/>
      <c r="E765" s="485"/>
    </row>
    <row r="766" spans="1:5" ht="19.5" customHeight="1" x14ac:dyDescent="0.25">
      <c r="A766" s="485"/>
      <c r="B766" s="485"/>
      <c r="C766" s="1229"/>
      <c r="D766" s="485"/>
      <c r="E766" s="485"/>
    </row>
    <row r="767" spans="1:5" ht="19.5" customHeight="1" x14ac:dyDescent="0.25">
      <c r="A767" s="485"/>
      <c r="B767" s="485"/>
      <c r="C767" s="1229"/>
      <c r="D767" s="485"/>
      <c r="E767" s="485"/>
    </row>
    <row r="768" spans="1:5" ht="19.5" customHeight="1" x14ac:dyDescent="0.25">
      <c r="A768" s="485"/>
      <c r="B768" s="485"/>
      <c r="C768" s="1229"/>
      <c r="D768" s="485"/>
      <c r="E768" s="485"/>
    </row>
    <row r="769" spans="1:5" ht="19.5" customHeight="1" x14ac:dyDescent="0.25">
      <c r="A769" s="485"/>
      <c r="B769" s="485"/>
      <c r="C769" s="1229"/>
      <c r="D769" s="485"/>
      <c r="E769" s="485"/>
    </row>
    <row r="770" spans="1:5" ht="19.5" customHeight="1" x14ac:dyDescent="0.25">
      <c r="A770" s="485"/>
      <c r="B770" s="485"/>
      <c r="C770" s="1229"/>
      <c r="D770" s="485"/>
      <c r="E770" s="485"/>
    </row>
    <row r="771" spans="1:5" ht="19.5" customHeight="1" x14ac:dyDescent="0.25">
      <c r="A771" s="485"/>
      <c r="B771" s="485"/>
      <c r="C771" s="1229"/>
      <c r="D771" s="485"/>
      <c r="E771" s="485"/>
    </row>
    <row r="772" spans="1:5" ht="19.5" customHeight="1" x14ac:dyDescent="0.25">
      <c r="A772" s="485"/>
      <c r="B772" s="485"/>
      <c r="C772" s="1229"/>
      <c r="D772" s="485"/>
      <c r="E772" s="485"/>
    </row>
    <row r="773" spans="1:5" ht="19.5" customHeight="1" x14ac:dyDescent="0.25">
      <c r="A773" s="485"/>
      <c r="B773" s="485"/>
      <c r="C773" s="1229"/>
      <c r="D773" s="485"/>
      <c r="E773" s="485"/>
    </row>
    <row r="774" spans="1:5" ht="19.5" customHeight="1" x14ac:dyDescent="0.25">
      <c r="A774" s="485"/>
      <c r="B774" s="485"/>
      <c r="C774" s="1229"/>
      <c r="D774" s="485"/>
      <c r="E774" s="485"/>
    </row>
    <row r="775" spans="1:5" ht="19.5" customHeight="1" x14ac:dyDescent="0.25">
      <c r="A775" s="485"/>
      <c r="B775" s="485"/>
      <c r="C775" s="1229"/>
      <c r="D775" s="485"/>
      <c r="E775" s="485"/>
    </row>
    <row r="776" spans="1:5" ht="19.5" customHeight="1" x14ac:dyDescent="0.25">
      <c r="A776" s="485"/>
      <c r="B776" s="485"/>
      <c r="C776" s="1229"/>
      <c r="D776" s="485"/>
      <c r="E776" s="485"/>
    </row>
    <row r="777" spans="1:5" ht="19.5" customHeight="1" x14ac:dyDescent="0.25">
      <c r="A777" s="485"/>
      <c r="B777" s="485"/>
      <c r="C777" s="1229"/>
      <c r="D777" s="485"/>
      <c r="E777" s="485"/>
    </row>
    <row r="778" spans="1:5" ht="19.5" customHeight="1" x14ac:dyDescent="0.25">
      <c r="A778" s="485"/>
      <c r="B778" s="485"/>
      <c r="C778" s="1229"/>
      <c r="D778" s="485"/>
      <c r="E778" s="485"/>
    </row>
    <row r="779" spans="1:5" ht="19.5" customHeight="1" x14ac:dyDescent="0.25">
      <c r="A779" s="485"/>
      <c r="B779" s="485"/>
      <c r="C779" s="1229"/>
      <c r="D779" s="485"/>
      <c r="E779" s="485"/>
    </row>
    <row r="780" spans="1:5" ht="19.5" customHeight="1" x14ac:dyDescent="0.25">
      <c r="A780" s="485"/>
      <c r="B780" s="485"/>
      <c r="C780" s="1229"/>
      <c r="D780" s="485"/>
      <c r="E780" s="485"/>
    </row>
    <row r="781" spans="1:5" ht="19.5" customHeight="1" x14ac:dyDescent="0.25">
      <c r="A781" s="485"/>
      <c r="B781" s="485"/>
      <c r="C781" s="1229"/>
      <c r="D781" s="485"/>
      <c r="E781" s="485"/>
    </row>
    <row r="782" spans="1:5" ht="19.5" customHeight="1" x14ac:dyDescent="0.25">
      <c r="A782" s="485"/>
      <c r="B782" s="485"/>
      <c r="C782" s="1229"/>
      <c r="D782" s="485"/>
      <c r="E782" s="485"/>
    </row>
    <row r="783" spans="1:5" ht="19.5" customHeight="1" x14ac:dyDescent="0.25">
      <c r="A783" s="485"/>
      <c r="B783" s="485"/>
      <c r="C783" s="1229"/>
      <c r="D783" s="485"/>
      <c r="E783" s="485"/>
    </row>
    <row r="784" spans="1:5" ht="19.5" customHeight="1" x14ac:dyDescent="0.25">
      <c r="A784" s="485"/>
      <c r="B784" s="485"/>
      <c r="C784" s="1229"/>
      <c r="D784" s="485"/>
      <c r="E784" s="485"/>
    </row>
    <row r="785" spans="1:5" ht="19.5" customHeight="1" x14ac:dyDescent="0.25">
      <c r="A785" s="485"/>
      <c r="B785" s="485"/>
      <c r="C785" s="1229"/>
      <c r="D785" s="485"/>
      <c r="E785" s="485"/>
    </row>
    <row r="786" spans="1:5" ht="19.5" customHeight="1" x14ac:dyDescent="0.25">
      <c r="A786" s="485"/>
      <c r="B786" s="485"/>
      <c r="C786" s="1229"/>
      <c r="D786" s="485"/>
      <c r="E786" s="485"/>
    </row>
    <row r="787" spans="1:5" ht="19.5" customHeight="1" x14ac:dyDescent="0.25">
      <c r="A787" s="485"/>
      <c r="B787" s="485"/>
      <c r="C787" s="1229"/>
      <c r="D787" s="485"/>
      <c r="E787" s="485"/>
    </row>
    <row r="788" spans="1:5" ht="19.5" customHeight="1" x14ac:dyDescent="0.25">
      <c r="A788" s="485"/>
      <c r="B788" s="485"/>
      <c r="C788" s="1229"/>
      <c r="D788" s="485"/>
      <c r="E788" s="485"/>
    </row>
    <row r="789" spans="1:5" ht="19.5" customHeight="1" x14ac:dyDescent="0.25">
      <c r="A789" s="485"/>
      <c r="B789" s="485"/>
      <c r="C789" s="1229"/>
      <c r="D789" s="485"/>
      <c r="E789" s="485"/>
    </row>
    <row r="790" spans="1:5" ht="19.5" customHeight="1" x14ac:dyDescent="0.25">
      <c r="A790" s="485"/>
      <c r="B790" s="485"/>
      <c r="C790" s="1229"/>
      <c r="D790" s="485"/>
      <c r="E790" s="485"/>
    </row>
    <row r="791" spans="1:5" ht="19.5" customHeight="1" x14ac:dyDescent="0.25">
      <c r="A791" s="485"/>
      <c r="B791" s="485"/>
      <c r="C791" s="1229"/>
      <c r="D791" s="485"/>
      <c r="E791" s="485"/>
    </row>
    <row r="792" spans="1:5" ht="19.5" customHeight="1" x14ac:dyDescent="0.25">
      <c r="A792" s="485"/>
      <c r="B792" s="485"/>
      <c r="C792" s="1229"/>
      <c r="D792" s="485"/>
      <c r="E792" s="485"/>
    </row>
    <row r="793" spans="1:5" ht="19.5" customHeight="1" x14ac:dyDescent="0.25">
      <c r="A793" s="485"/>
      <c r="B793" s="485"/>
      <c r="C793" s="1229"/>
      <c r="D793" s="485"/>
      <c r="E793" s="485"/>
    </row>
    <row r="794" spans="1:5" ht="19.5" customHeight="1" x14ac:dyDescent="0.25">
      <c r="A794" s="485"/>
      <c r="B794" s="485"/>
      <c r="C794" s="1229"/>
      <c r="D794" s="485"/>
      <c r="E794" s="485"/>
    </row>
    <row r="795" spans="1:5" ht="19.5" customHeight="1" x14ac:dyDescent="0.25">
      <c r="A795" s="485"/>
      <c r="B795" s="485"/>
      <c r="C795" s="1229"/>
      <c r="D795" s="485"/>
      <c r="E795" s="485"/>
    </row>
    <row r="796" spans="1:5" ht="19.5" customHeight="1" x14ac:dyDescent="0.25">
      <c r="A796" s="485"/>
      <c r="B796" s="485"/>
      <c r="C796" s="1229"/>
      <c r="D796" s="485"/>
      <c r="E796" s="485"/>
    </row>
    <row r="797" spans="1:5" ht="19.5" customHeight="1" x14ac:dyDescent="0.25">
      <c r="A797" s="485"/>
      <c r="B797" s="485"/>
      <c r="C797" s="1229"/>
      <c r="D797" s="485"/>
      <c r="E797" s="485"/>
    </row>
    <row r="798" spans="1:5" ht="19.5" customHeight="1" x14ac:dyDescent="0.25">
      <c r="A798" s="485"/>
      <c r="B798" s="485"/>
      <c r="C798" s="1229"/>
      <c r="D798" s="485"/>
      <c r="E798" s="485"/>
    </row>
    <row r="799" spans="1:5" ht="19.5" customHeight="1" x14ac:dyDescent="0.25">
      <c r="A799" s="485"/>
      <c r="B799" s="485"/>
      <c r="C799" s="1229"/>
      <c r="D799" s="485"/>
      <c r="E799" s="485"/>
    </row>
    <row r="800" spans="1:5" ht="19.5" customHeight="1" x14ac:dyDescent="0.25">
      <c r="A800" s="485"/>
      <c r="B800" s="485"/>
      <c r="C800" s="1229"/>
      <c r="D800" s="485"/>
      <c r="E800" s="485"/>
    </row>
    <row r="801" spans="1:5" ht="19.5" customHeight="1" x14ac:dyDescent="0.25">
      <c r="A801" s="485"/>
      <c r="B801" s="485"/>
      <c r="C801" s="1229"/>
      <c r="D801" s="485"/>
      <c r="E801" s="485"/>
    </row>
    <row r="802" spans="1:5" ht="19.5" customHeight="1" x14ac:dyDescent="0.25">
      <c r="A802" s="485"/>
      <c r="B802" s="485"/>
      <c r="C802" s="1229"/>
      <c r="D802" s="485"/>
      <c r="E802" s="485"/>
    </row>
    <row r="803" spans="1:5" ht="19.5" customHeight="1" x14ac:dyDescent="0.25">
      <c r="A803" s="485"/>
      <c r="B803" s="485"/>
      <c r="C803" s="1229"/>
      <c r="D803" s="485"/>
      <c r="E803" s="485"/>
    </row>
    <row r="804" spans="1:5" ht="19.5" customHeight="1" x14ac:dyDescent="0.25">
      <c r="A804" s="485"/>
      <c r="B804" s="485"/>
      <c r="C804" s="1229"/>
      <c r="D804" s="485"/>
      <c r="E804" s="485"/>
    </row>
    <row r="805" spans="1:5" ht="19.5" customHeight="1" x14ac:dyDescent="0.25">
      <c r="A805" s="485"/>
      <c r="B805" s="485"/>
      <c r="C805" s="1229"/>
      <c r="D805" s="485"/>
      <c r="E805" s="485"/>
    </row>
    <row r="806" spans="1:5" ht="19.5" customHeight="1" x14ac:dyDescent="0.25">
      <c r="A806" s="485"/>
      <c r="B806" s="485"/>
      <c r="C806" s="1229"/>
      <c r="D806" s="485"/>
      <c r="E806" s="485"/>
    </row>
    <row r="807" spans="1:5" ht="19.5" customHeight="1" x14ac:dyDescent="0.25">
      <c r="A807" s="485"/>
      <c r="B807" s="485"/>
      <c r="C807" s="1229"/>
      <c r="D807" s="485"/>
      <c r="E807" s="485"/>
    </row>
    <row r="808" spans="1:5" ht="19.5" customHeight="1" x14ac:dyDescent="0.25">
      <c r="A808" s="485"/>
      <c r="B808" s="485"/>
      <c r="C808" s="1229"/>
      <c r="D808" s="485"/>
      <c r="E808" s="485"/>
    </row>
    <row r="809" spans="1:5" ht="19.5" customHeight="1" x14ac:dyDescent="0.25">
      <c r="A809" s="485"/>
      <c r="B809" s="485"/>
      <c r="C809" s="1229"/>
      <c r="D809" s="485"/>
      <c r="E809" s="485"/>
    </row>
    <row r="810" spans="1:5" ht="19.5" customHeight="1" x14ac:dyDescent="0.25">
      <c r="A810" s="485"/>
      <c r="B810" s="485"/>
      <c r="C810" s="1229"/>
      <c r="D810" s="485"/>
      <c r="E810" s="485"/>
    </row>
    <row r="811" spans="1:5" ht="19.5" customHeight="1" x14ac:dyDescent="0.25">
      <c r="A811" s="485"/>
      <c r="B811" s="485"/>
      <c r="C811" s="1229"/>
      <c r="D811" s="485"/>
      <c r="E811" s="485"/>
    </row>
    <row r="812" spans="1:5" ht="19.5" customHeight="1" x14ac:dyDescent="0.25">
      <c r="A812" s="485"/>
      <c r="B812" s="485"/>
      <c r="C812" s="1229"/>
      <c r="D812" s="485"/>
      <c r="E812" s="485"/>
    </row>
    <row r="813" spans="1:5" ht="19.5" customHeight="1" x14ac:dyDescent="0.25">
      <c r="A813" s="485"/>
      <c r="B813" s="485"/>
      <c r="C813" s="1229"/>
      <c r="D813" s="485"/>
      <c r="E813" s="485"/>
    </row>
    <row r="814" spans="1:5" ht="19.5" customHeight="1" x14ac:dyDescent="0.25">
      <c r="A814" s="485"/>
      <c r="B814" s="485"/>
      <c r="C814" s="1229"/>
      <c r="D814" s="485"/>
      <c r="E814" s="485"/>
    </row>
    <row r="815" spans="1:5" ht="19.5" customHeight="1" x14ac:dyDescent="0.25">
      <c r="A815" s="485"/>
      <c r="B815" s="485"/>
      <c r="C815" s="1229"/>
      <c r="D815" s="485"/>
      <c r="E815" s="485"/>
    </row>
    <row r="816" spans="1:5" ht="19.5" customHeight="1" x14ac:dyDescent="0.25">
      <c r="A816" s="485"/>
      <c r="B816" s="485"/>
      <c r="C816" s="1229"/>
      <c r="D816" s="485"/>
      <c r="E816" s="485"/>
    </row>
    <row r="817" spans="1:5" ht="19.5" customHeight="1" x14ac:dyDescent="0.25">
      <c r="A817" s="485"/>
      <c r="B817" s="485"/>
      <c r="C817" s="1229"/>
      <c r="D817" s="485"/>
      <c r="E817" s="485"/>
    </row>
    <row r="818" spans="1:5" ht="19.5" customHeight="1" x14ac:dyDescent="0.25">
      <c r="A818" s="485"/>
      <c r="B818" s="485"/>
      <c r="C818" s="1229"/>
      <c r="D818" s="485"/>
      <c r="E818" s="485"/>
    </row>
    <row r="819" spans="1:5" ht="19.5" customHeight="1" x14ac:dyDescent="0.25">
      <c r="A819" s="485"/>
      <c r="B819" s="485"/>
      <c r="C819" s="1229"/>
      <c r="D819" s="485"/>
      <c r="E819" s="485"/>
    </row>
    <row r="820" spans="1:5" ht="19.5" customHeight="1" x14ac:dyDescent="0.25">
      <c r="A820" s="485"/>
      <c r="B820" s="485"/>
      <c r="C820" s="1229"/>
      <c r="D820" s="485"/>
      <c r="E820" s="485"/>
    </row>
    <row r="821" spans="1:5" ht="19.5" customHeight="1" x14ac:dyDescent="0.25">
      <c r="A821" s="485"/>
      <c r="B821" s="485"/>
      <c r="C821" s="1229"/>
      <c r="D821" s="485"/>
      <c r="E821" s="485"/>
    </row>
    <row r="822" spans="1:5" ht="19.5" customHeight="1" x14ac:dyDescent="0.25">
      <c r="A822" s="485"/>
      <c r="B822" s="485"/>
      <c r="C822" s="1229"/>
      <c r="D822" s="485"/>
      <c r="E822" s="485"/>
    </row>
    <row r="823" spans="1:5" ht="19.5" customHeight="1" x14ac:dyDescent="0.25">
      <c r="A823" s="485"/>
      <c r="B823" s="485"/>
      <c r="C823" s="1229"/>
      <c r="D823" s="485"/>
      <c r="E823" s="485"/>
    </row>
    <row r="824" spans="1:5" ht="19.5" customHeight="1" x14ac:dyDescent="0.25">
      <c r="A824" s="485"/>
      <c r="B824" s="485"/>
      <c r="C824" s="1229"/>
      <c r="D824" s="485"/>
      <c r="E824" s="485"/>
    </row>
    <row r="825" spans="1:5" ht="19.5" customHeight="1" x14ac:dyDescent="0.25">
      <c r="A825" s="485"/>
      <c r="B825" s="485"/>
      <c r="C825" s="1229"/>
      <c r="D825" s="485"/>
      <c r="E825" s="485"/>
    </row>
    <row r="826" spans="1:5" ht="19.5" customHeight="1" x14ac:dyDescent="0.25">
      <c r="A826" s="485"/>
      <c r="B826" s="485"/>
      <c r="C826" s="1229"/>
      <c r="D826" s="485"/>
      <c r="E826" s="485"/>
    </row>
    <row r="827" spans="1:5" ht="19.5" customHeight="1" x14ac:dyDescent="0.25">
      <c r="A827" s="485"/>
      <c r="B827" s="485"/>
      <c r="C827" s="1229"/>
      <c r="D827" s="485"/>
      <c r="E827" s="485"/>
    </row>
    <row r="828" spans="1:5" ht="19.5" customHeight="1" x14ac:dyDescent="0.25">
      <c r="A828" s="485"/>
      <c r="B828" s="485"/>
      <c r="C828" s="1229"/>
      <c r="D828" s="485"/>
      <c r="E828" s="485"/>
    </row>
    <row r="829" spans="1:5" ht="19.5" customHeight="1" x14ac:dyDescent="0.25">
      <c r="A829" s="485"/>
      <c r="B829" s="485"/>
      <c r="C829" s="1229"/>
      <c r="D829" s="485"/>
      <c r="E829" s="485"/>
    </row>
    <row r="830" spans="1:5" ht="19.5" customHeight="1" x14ac:dyDescent="0.25">
      <c r="A830" s="485"/>
      <c r="B830" s="485"/>
      <c r="C830" s="1229"/>
      <c r="D830" s="485"/>
      <c r="E830" s="485"/>
    </row>
    <row r="831" spans="1:5" ht="19.5" customHeight="1" x14ac:dyDescent="0.25">
      <c r="A831" s="485"/>
      <c r="B831" s="485"/>
      <c r="C831" s="1229"/>
      <c r="D831" s="485"/>
      <c r="E831" s="485"/>
    </row>
    <row r="832" spans="1:5" ht="19.5" customHeight="1" x14ac:dyDescent="0.25">
      <c r="A832" s="485"/>
      <c r="B832" s="485"/>
      <c r="C832" s="1229"/>
      <c r="D832" s="485"/>
      <c r="E832" s="485"/>
    </row>
    <row r="833" spans="1:5" ht="19.5" customHeight="1" x14ac:dyDescent="0.25">
      <c r="A833" s="485"/>
      <c r="B833" s="485"/>
      <c r="C833" s="1229"/>
      <c r="D833" s="485"/>
      <c r="E833" s="485"/>
    </row>
    <row r="834" spans="1:5" ht="19.5" customHeight="1" x14ac:dyDescent="0.25">
      <c r="A834" s="485"/>
      <c r="B834" s="485"/>
      <c r="C834" s="1229"/>
      <c r="D834" s="485"/>
      <c r="E834" s="485"/>
    </row>
    <row r="835" spans="1:5" ht="19.5" customHeight="1" x14ac:dyDescent="0.25">
      <c r="A835" s="485"/>
      <c r="B835" s="485"/>
      <c r="C835" s="1229"/>
      <c r="D835" s="485"/>
      <c r="E835" s="485"/>
    </row>
    <row r="836" spans="1:5" ht="19.5" customHeight="1" x14ac:dyDescent="0.25">
      <c r="A836" s="485"/>
      <c r="B836" s="485"/>
      <c r="C836" s="1229"/>
      <c r="D836" s="485"/>
      <c r="E836" s="485"/>
    </row>
    <row r="837" spans="1:5" ht="19.5" customHeight="1" x14ac:dyDescent="0.25">
      <c r="A837" s="485"/>
      <c r="B837" s="485"/>
      <c r="C837" s="1229"/>
      <c r="D837" s="485"/>
      <c r="E837" s="485"/>
    </row>
    <row r="838" spans="1:5" ht="19.5" customHeight="1" x14ac:dyDescent="0.25">
      <c r="A838" s="485"/>
      <c r="B838" s="485"/>
      <c r="C838" s="1229"/>
      <c r="D838" s="485"/>
      <c r="E838" s="485"/>
    </row>
    <row r="839" spans="1:5" ht="19.5" customHeight="1" x14ac:dyDescent="0.25">
      <c r="A839" s="485"/>
      <c r="B839" s="485"/>
      <c r="C839" s="1229"/>
      <c r="D839" s="485"/>
      <c r="E839" s="485"/>
    </row>
    <row r="840" spans="1:5" ht="19.5" customHeight="1" x14ac:dyDescent="0.25">
      <c r="A840" s="485"/>
      <c r="B840" s="485"/>
      <c r="C840" s="1229"/>
      <c r="D840" s="485"/>
      <c r="E840" s="485"/>
    </row>
    <row r="841" spans="1:5" ht="19.5" customHeight="1" x14ac:dyDescent="0.25">
      <c r="A841" s="485"/>
      <c r="B841" s="485"/>
      <c r="C841" s="1229"/>
      <c r="D841" s="485"/>
      <c r="E841" s="485"/>
    </row>
    <row r="842" spans="1:5" ht="19.5" customHeight="1" x14ac:dyDescent="0.25">
      <c r="A842" s="485"/>
      <c r="B842" s="485"/>
      <c r="C842" s="1229"/>
      <c r="D842" s="485"/>
      <c r="E842" s="485"/>
    </row>
    <row r="843" spans="1:5" ht="19.5" customHeight="1" x14ac:dyDescent="0.25">
      <c r="A843" s="485"/>
      <c r="B843" s="485"/>
      <c r="C843" s="1229"/>
      <c r="D843" s="485"/>
      <c r="E843" s="485"/>
    </row>
    <row r="844" spans="1:5" ht="19.5" customHeight="1" x14ac:dyDescent="0.25">
      <c r="A844" s="485"/>
      <c r="B844" s="485"/>
      <c r="C844" s="1229"/>
      <c r="D844" s="485"/>
      <c r="E844" s="485"/>
    </row>
    <row r="845" spans="1:5" ht="19.5" customHeight="1" x14ac:dyDescent="0.25">
      <c r="A845" s="485"/>
      <c r="B845" s="485"/>
      <c r="C845" s="1229"/>
      <c r="D845" s="485"/>
      <c r="E845" s="485"/>
    </row>
    <row r="846" spans="1:5" ht="19.5" customHeight="1" x14ac:dyDescent="0.25">
      <c r="A846" s="485"/>
      <c r="B846" s="485"/>
      <c r="C846" s="1229"/>
      <c r="D846" s="485"/>
      <c r="E846" s="485"/>
    </row>
    <row r="847" spans="1:5" ht="19.5" customHeight="1" x14ac:dyDescent="0.25">
      <c r="A847" s="485"/>
      <c r="B847" s="485"/>
      <c r="C847" s="1229"/>
      <c r="D847" s="485"/>
      <c r="E847" s="485"/>
    </row>
    <row r="848" spans="1:5" ht="19.5" customHeight="1" x14ac:dyDescent="0.25">
      <c r="A848" s="485"/>
      <c r="B848" s="485"/>
      <c r="C848" s="1229"/>
      <c r="D848" s="485"/>
      <c r="E848" s="485"/>
    </row>
    <row r="849" spans="1:5" ht="19.5" customHeight="1" x14ac:dyDescent="0.25">
      <c r="A849" s="485"/>
      <c r="B849" s="485"/>
      <c r="C849" s="1229"/>
      <c r="D849" s="485"/>
      <c r="E849" s="485"/>
    </row>
    <row r="850" spans="1:5" ht="19.5" customHeight="1" x14ac:dyDescent="0.25">
      <c r="A850" s="485"/>
      <c r="B850" s="485"/>
      <c r="C850" s="1229"/>
      <c r="D850" s="485"/>
      <c r="E850" s="485"/>
    </row>
    <row r="851" spans="1:5" ht="19.5" customHeight="1" x14ac:dyDescent="0.25">
      <c r="A851" s="485"/>
      <c r="B851" s="485"/>
      <c r="C851" s="1229"/>
      <c r="D851" s="485"/>
      <c r="E851" s="485"/>
    </row>
    <row r="852" spans="1:5" ht="19.5" customHeight="1" x14ac:dyDescent="0.25">
      <c r="A852" s="485"/>
      <c r="B852" s="485"/>
      <c r="C852" s="1229"/>
      <c r="D852" s="485"/>
      <c r="E852" s="485"/>
    </row>
    <row r="853" spans="1:5" ht="19.5" customHeight="1" x14ac:dyDescent="0.25">
      <c r="A853" s="485"/>
      <c r="B853" s="485"/>
      <c r="C853" s="1229"/>
      <c r="D853" s="485"/>
      <c r="E853" s="485"/>
    </row>
    <row r="854" spans="1:5" ht="19.5" customHeight="1" x14ac:dyDescent="0.25">
      <c r="A854" s="485"/>
      <c r="B854" s="485"/>
      <c r="C854" s="1229"/>
      <c r="D854" s="485"/>
      <c r="E854" s="485"/>
    </row>
    <row r="855" spans="1:5" ht="19.5" customHeight="1" x14ac:dyDescent="0.25">
      <c r="A855" s="485"/>
      <c r="B855" s="485"/>
      <c r="C855" s="1229"/>
      <c r="D855" s="485"/>
      <c r="E855" s="485"/>
    </row>
    <row r="856" spans="1:5" ht="19.5" customHeight="1" x14ac:dyDescent="0.25">
      <c r="A856" s="485"/>
      <c r="B856" s="485"/>
      <c r="C856" s="1229"/>
      <c r="D856" s="485"/>
      <c r="E856" s="485"/>
    </row>
    <row r="857" spans="1:5" ht="19.5" customHeight="1" x14ac:dyDescent="0.25">
      <c r="A857" s="485"/>
      <c r="B857" s="485"/>
      <c r="C857" s="1229"/>
      <c r="D857" s="485"/>
      <c r="E857" s="485"/>
    </row>
    <row r="858" spans="1:5" ht="19.5" customHeight="1" x14ac:dyDescent="0.25">
      <c r="A858" s="485"/>
      <c r="B858" s="485"/>
      <c r="C858" s="1229"/>
      <c r="D858" s="485"/>
      <c r="E858" s="485"/>
    </row>
    <row r="859" spans="1:5" ht="19.5" customHeight="1" x14ac:dyDescent="0.25">
      <c r="A859" s="485"/>
      <c r="B859" s="485"/>
      <c r="C859" s="1229"/>
      <c r="D859" s="485"/>
      <c r="E859" s="485"/>
    </row>
    <row r="860" spans="1:5" ht="19.5" customHeight="1" x14ac:dyDescent="0.25">
      <c r="A860" s="485"/>
      <c r="B860" s="485"/>
      <c r="C860" s="1229"/>
      <c r="D860" s="485"/>
      <c r="E860" s="485"/>
    </row>
    <row r="861" spans="1:5" ht="19.5" customHeight="1" x14ac:dyDescent="0.25">
      <c r="A861" s="485"/>
      <c r="B861" s="485"/>
      <c r="C861" s="1229"/>
      <c r="D861" s="485"/>
      <c r="E861" s="485"/>
    </row>
    <row r="862" spans="1:5" ht="19.5" customHeight="1" x14ac:dyDescent="0.25">
      <c r="A862" s="485"/>
      <c r="B862" s="485"/>
      <c r="C862" s="1229"/>
      <c r="D862" s="485"/>
      <c r="E862" s="485"/>
    </row>
    <row r="863" spans="1:5" ht="19.5" customHeight="1" x14ac:dyDescent="0.25">
      <c r="A863" s="485"/>
      <c r="B863" s="485"/>
      <c r="C863" s="1229"/>
      <c r="D863" s="485"/>
      <c r="E863" s="485"/>
    </row>
    <row r="864" spans="1:5" ht="19.5" customHeight="1" x14ac:dyDescent="0.25">
      <c r="A864" s="485"/>
      <c r="B864" s="485"/>
      <c r="C864" s="1229"/>
      <c r="D864" s="485"/>
      <c r="E864" s="485"/>
    </row>
    <row r="865" spans="1:5" ht="19.5" customHeight="1" x14ac:dyDescent="0.25">
      <c r="A865" s="485"/>
      <c r="B865" s="485"/>
      <c r="C865" s="1229"/>
      <c r="D865" s="485"/>
      <c r="E865" s="485"/>
    </row>
    <row r="866" spans="1:5" ht="19.5" customHeight="1" x14ac:dyDescent="0.25">
      <c r="A866" s="485"/>
      <c r="B866" s="485"/>
      <c r="C866" s="1229"/>
      <c r="D866" s="485"/>
      <c r="E866" s="485"/>
    </row>
    <row r="867" spans="1:5" ht="19.5" customHeight="1" x14ac:dyDescent="0.25">
      <c r="A867" s="485"/>
      <c r="B867" s="485"/>
      <c r="C867" s="1229"/>
      <c r="D867" s="485"/>
      <c r="E867" s="485"/>
    </row>
    <row r="868" spans="1:5" ht="19.5" customHeight="1" x14ac:dyDescent="0.25">
      <c r="A868" s="485"/>
      <c r="B868" s="485"/>
      <c r="C868" s="1229"/>
      <c r="D868" s="485"/>
      <c r="E868" s="485"/>
    </row>
    <row r="869" spans="1:5" ht="19.5" customHeight="1" x14ac:dyDescent="0.25">
      <c r="A869" s="485"/>
      <c r="B869" s="485"/>
      <c r="C869" s="1229"/>
      <c r="D869" s="485"/>
      <c r="E869" s="485"/>
    </row>
    <row r="870" spans="1:5" ht="19.5" customHeight="1" x14ac:dyDescent="0.25">
      <c r="A870" s="485"/>
      <c r="B870" s="485"/>
      <c r="C870" s="1229"/>
      <c r="D870" s="485"/>
      <c r="E870" s="485"/>
    </row>
    <row r="871" spans="1:5" ht="19.5" customHeight="1" x14ac:dyDescent="0.25">
      <c r="A871" s="485"/>
      <c r="B871" s="485"/>
      <c r="C871" s="1229"/>
      <c r="D871" s="485"/>
      <c r="E871" s="485"/>
    </row>
    <row r="872" spans="1:5" ht="19.5" customHeight="1" x14ac:dyDescent="0.25">
      <c r="A872" s="485"/>
      <c r="B872" s="485"/>
      <c r="C872" s="1229"/>
      <c r="D872" s="485"/>
      <c r="E872" s="485"/>
    </row>
    <row r="873" spans="1:5" ht="19.5" customHeight="1" x14ac:dyDescent="0.25">
      <c r="A873" s="485"/>
      <c r="B873" s="485"/>
      <c r="C873" s="1229"/>
      <c r="D873" s="485"/>
      <c r="E873" s="485"/>
    </row>
    <row r="874" spans="1:5" ht="19.5" customHeight="1" x14ac:dyDescent="0.25">
      <c r="A874" s="485"/>
      <c r="B874" s="485"/>
      <c r="C874" s="1229"/>
      <c r="D874" s="485"/>
      <c r="E874" s="485"/>
    </row>
    <row r="875" spans="1:5" ht="19.5" customHeight="1" x14ac:dyDescent="0.25">
      <c r="A875" s="485"/>
      <c r="B875" s="485"/>
      <c r="C875" s="1229"/>
      <c r="D875" s="485"/>
      <c r="E875" s="485"/>
    </row>
    <row r="876" spans="1:5" ht="19.5" customHeight="1" x14ac:dyDescent="0.25">
      <c r="A876" s="485"/>
      <c r="B876" s="485"/>
      <c r="C876" s="1229"/>
      <c r="D876" s="485"/>
      <c r="E876" s="485"/>
    </row>
    <row r="877" spans="1:5" ht="19.5" customHeight="1" x14ac:dyDescent="0.25">
      <c r="A877" s="485"/>
      <c r="B877" s="485"/>
      <c r="C877" s="1229"/>
      <c r="D877" s="485"/>
      <c r="E877" s="485"/>
    </row>
    <row r="878" spans="1:5" ht="19.5" customHeight="1" x14ac:dyDescent="0.25">
      <c r="A878" s="485"/>
      <c r="B878" s="485"/>
      <c r="C878" s="1229"/>
      <c r="D878" s="485"/>
      <c r="E878" s="485"/>
    </row>
    <row r="879" spans="1:5" ht="19.5" customHeight="1" x14ac:dyDescent="0.25">
      <c r="A879" s="485"/>
      <c r="B879" s="485"/>
      <c r="C879" s="1229"/>
      <c r="D879" s="485"/>
      <c r="E879" s="485"/>
    </row>
    <row r="880" spans="1:5" ht="19.5" customHeight="1" x14ac:dyDescent="0.25">
      <c r="A880" s="485"/>
      <c r="B880" s="485"/>
      <c r="C880" s="1229"/>
      <c r="D880" s="485"/>
      <c r="E880" s="485"/>
    </row>
    <row r="881" spans="1:5" ht="19.5" customHeight="1" x14ac:dyDescent="0.25">
      <c r="A881" s="485"/>
      <c r="B881" s="485"/>
      <c r="C881" s="1229"/>
      <c r="D881" s="485"/>
      <c r="E881" s="485"/>
    </row>
    <row r="882" spans="1:5" ht="19.5" customHeight="1" x14ac:dyDescent="0.25">
      <c r="A882" s="485"/>
      <c r="B882" s="485"/>
      <c r="C882" s="1229"/>
      <c r="D882" s="485"/>
      <c r="E882" s="485"/>
    </row>
    <row r="883" spans="1:5" ht="19.5" customHeight="1" x14ac:dyDescent="0.25">
      <c r="A883" s="485"/>
      <c r="B883" s="485"/>
      <c r="C883" s="1229"/>
      <c r="D883" s="485"/>
      <c r="E883" s="485"/>
    </row>
    <row r="884" spans="1:5" ht="19.5" customHeight="1" x14ac:dyDescent="0.25">
      <c r="A884" s="485"/>
      <c r="B884" s="485"/>
      <c r="C884" s="1229"/>
      <c r="D884" s="485"/>
      <c r="E884" s="485"/>
    </row>
    <row r="885" spans="1:5" ht="19.5" customHeight="1" x14ac:dyDescent="0.25">
      <c r="A885" s="485"/>
      <c r="B885" s="485"/>
      <c r="C885" s="1229"/>
      <c r="D885" s="485"/>
      <c r="E885" s="485"/>
    </row>
    <row r="886" spans="1:5" ht="19.5" customHeight="1" x14ac:dyDescent="0.25">
      <c r="A886" s="485"/>
      <c r="B886" s="485"/>
      <c r="C886" s="1229"/>
      <c r="D886" s="485"/>
      <c r="E886" s="485"/>
    </row>
    <row r="887" spans="1:5" ht="19.5" customHeight="1" x14ac:dyDescent="0.25">
      <c r="A887" s="485"/>
      <c r="B887" s="485"/>
      <c r="C887" s="1229"/>
      <c r="D887" s="485"/>
      <c r="E887" s="485"/>
    </row>
    <row r="888" spans="1:5" ht="19.5" customHeight="1" x14ac:dyDescent="0.25">
      <c r="A888" s="485"/>
      <c r="B888" s="485"/>
      <c r="C888" s="1229"/>
      <c r="D888" s="485"/>
      <c r="E888" s="485"/>
    </row>
    <row r="889" spans="1:5" ht="19.5" customHeight="1" x14ac:dyDescent="0.25">
      <c r="A889" s="485"/>
      <c r="B889" s="485"/>
      <c r="C889" s="1229"/>
      <c r="D889" s="485"/>
      <c r="E889" s="485"/>
    </row>
    <row r="890" spans="1:5" ht="19.5" customHeight="1" x14ac:dyDescent="0.25">
      <c r="A890" s="485"/>
      <c r="B890" s="485"/>
      <c r="C890" s="1229"/>
      <c r="D890" s="485"/>
      <c r="E890" s="485"/>
    </row>
    <row r="891" spans="1:5" ht="19.5" customHeight="1" x14ac:dyDescent="0.25">
      <c r="A891" s="485"/>
      <c r="B891" s="485"/>
      <c r="C891" s="1229"/>
      <c r="D891" s="485"/>
      <c r="E891" s="485"/>
    </row>
    <row r="892" spans="1:5" ht="19.5" customHeight="1" x14ac:dyDescent="0.25">
      <c r="A892" s="485"/>
      <c r="B892" s="485"/>
      <c r="C892" s="1229"/>
      <c r="D892" s="485"/>
      <c r="E892" s="485"/>
    </row>
    <row r="893" spans="1:5" ht="19.5" customHeight="1" x14ac:dyDescent="0.25">
      <c r="A893" s="485"/>
      <c r="B893" s="485"/>
      <c r="C893" s="1229"/>
      <c r="D893" s="485"/>
      <c r="E893" s="485"/>
    </row>
    <row r="894" spans="1:5" ht="19.5" customHeight="1" x14ac:dyDescent="0.25">
      <c r="A894" s="485"/>
      <c r="B894" s="485"/>
      <c r="C894" s="1229"/>
      <c r="D894" s="485"/>
      <c r="E894" s="485"/>
    </row>
    <row r="895" spans="1:5" ht="19.5" customHeight="1" x14ac:dyDescent="0.25">
      <c r="A895" s="485"/>
      <c r="B895" s="485"/>
      <c r="C895" s="1229"/>
      <c r="D895" s="485"/>
      <c r="E895" s="485"/>
    </row>
    <row r="896" spans="1:5" ht="19.5" customHeight="1" x14ac:dyDescent="0.25">
      <c r="A896" s="485"/>
      <c r="B896" s="485"/>
      <c r="C896" s="1229"/>
      <c r="D896" s="485"/>
      <c r="E896" s="485"/>
    </row>
    <row r="897" spans="1:5" ht="19.5" customHeight="1" x14ac:dyDescent="0.25">
      <c r="A897" s="485"/>
      <c r="B897" s="485"/>
      <c r="C897" s="1229"/>
      <c r="D897" s="485"/>
      <c r="E897" s="485"/>
    </row>
    <row r="898" spans="1:5" ht="19.5" customHeight="1" x14ac:dyDescent="0.25">
      <c r="A898" s="485"/>
      <c r="B898" s="485"/>
      <c r="C898" s="1229"/>
      <c r="D898" s="485"/>
      <c r="E898" s="485"/>
    </row>
    <row r="899" spans="1:5" ht="19.5" customHeight="1" x14ac:dyDescent="0.25">
      <c r="A899" s="485"/>
      <c r="B899" s="485"/>
      <c r="C899" s="1229"/>
      <c r="D899" s="485"/>
      <c r="E899" s="485"/>
    </row>
    <row r="900" spans="1:5" ht="19.5" customHeight="1" x14ac:dyDescent="0.25">
      <c r="A900" s="485"/>
      <c r="B900" s="485"/>
      <c r="C900" s="1229"/>
      <c r="D900" s="485"/>
      <c r="E900" s="485"/>
    </row>
    <row r="901" spans="1:5" ht="19.5" customHeight="1" x14ac:dyDescent="0.25">
      <c r="A901" s="485"/>
      <c r="B901" s="485"/>
      <c r="C901" s="1229"/>
      <c r="D901" s="485"/>
      <c r="E901" s="485"/>
    </row>
    <row r="902" spans="1:5" ht="19.5" customHeight="1" x14ac:dyDescent="0.25">
      <c r="A902" s="485"/>
      <c r="B902" s="485"/>
      <c r="C902" s="1229"/>
      <c r="D902" s="485"/>
      <c r="E902" s="485"/>
    </row>
    <row r="903" spans="1:5" ht="19.5" customHeight="1" x14ac:dyDescent="0.25">
      <c r="A903" s="485"/>
      <c r="B903" s="485"/>
      <c r="C903" s="1229"/>
      <c r="D903" s="485"/>
      <c r="E903" s="485"/>
    </row>
    <row r="904" spans="1:5" ht="19.5" customHeight="1" x14ac:dyDescent="0.25">
      <c r="A904" s="485"/>
      <c r="B904" s="485"/>
      <c r="C904" s="1229"/>
      <c r="D904" s="485"/>
      <c r="E904" s="485"/>
    </row>
    <row r="905" spans="1:5" ht="19.5" customHeight="1" x14ac:dyDescent="0.25">
      <c r="A905" s="485"/>
      <c r="B905" s="485"/>
      <c r="C905" s="1229"/>
      <c r="D905" s="485"/>
      <c r="E905" s="485"/>
    </row>
    <row r="906" spans="1:5" ht="19.5" customHeight="1" x14ac:dyDescent="0.25">
      <c r="A906" s="485"/>
      <c r="B906" s="485"/>
      <c r="C906" s="1229"/>
      <c r="D906" s="485"/>
      <c r="E906" s="485"/>
    </row>
    <row r="907" spans="1:5" ht="19.5" customHeight="1" x14ac:dyDescent="0.25">
      <c r="A907" s="485"/>
      <c r="B907" s="485"/>
      <c r="C907" s="1229"/>
      <c r="D907" s="485"/>
      <c r="E907" s="485"/>
    </row>
    <row r="908" spans="1:5" ht="19.5" customHeight="1" x14ac:dyDescent="0.25">
      <c r="A908" s="485"/>
      <c r="B908" s="485"/>
      <c r="C908" s="1229"/>
      <c r="D908" s="485"/>
      <c r="E908" s="485"/>
    </row>
    <row r="909" spans="1:5" ht="19.5" customHeight="1" x14ac:dyDescent="0.25">
      <c r="A909" s="485"/>
      <c r="B909" s="485"/>
      <c r="C909" s="1229"/>
      <c r="D909" s="485"/>
      <c r="E909" s="485"/>
    </row>
    <row r="910" spans="1:5" ht="19.5" customHeight="1" x14ac:dyDescent="0.25">
      <c r="A910" s="485"/>
      <c r="B910" s="485"/>
      <c r="C910" s="1229"/>
      <c r="D910" s="485"/>
      <c r="E910" s="485"/>
    </row>
    <row r="911" spans="1:5" ht="19.5" customHeight="1" x14ac:dyDescent="0.25">
      <c r="A911" s="485"/>
      <c r="B911" s="485"/>
      <c r="C911" s="1229"/>
      <c r="D911" s="485"/>
      <c r="E911" s="485"/>
    </row>
    <row r="912" spans="1:5" ht="19.5" customHeight="1" x14ac:dyDescent="0.25">
      <c r="A912" s="485"/>
      <c r="B912" s="485"/>
      <c r="C912" s="1229"/>
      <c r="D912" s="485"/>
      <c r="E912" s="485"/>
    </row>
    <row r="913" spans="1:5" ht="19.5" customHeight="1" x14ac:dyDescent="0.25">
      <c r="A913" s="485"/>
      <c r="B913" s="485"/>
      <c r="C913" s="1229"/>
      <c r="D913" s="485"/>
      <c r="E913" s="485"/>
    </row>
    <row r="914" spans="1:5" ht="19.5" customHeight="1" x14ac:dyDescent="0.25">
      <c r="A914" s="485"/>
      <c r="B914" s="485"/>
      <c r="C914" s="1229"/>
      <c r="D914" s="485"/>
      <c r="E914" s="485"/>
    </row>
    <row r="915" spans="1:5" ht="19.5" customHeight="1" x14ac:dyDescent="0.25">
      <c r="A915" s="485"/>
      <c r="B915" s="485"/>
      <c r="C915" s="1229"/>
      <c r="D915" s="485"/>
      <c r="E915" s="485"/>
    </row>
    <row r="916" spans="1:5" ht="19.5" customHeight="1" x14ac:dyDescent="0.25">
      <c r="A916" s="485"/>
      <c r="B916" s="485"/>
      <c r="C916" s="1229"/>
      <c r="D916" s="485"/>
      <c r="E916" s="485"/>
    </row>
    <row r="917" spans="1:5" ht="19.5" customHeight="1" x14ac:dyDescent="0.25">
      <c r="A917" s="485"/>
      <c r="B917" s="485"/>
      <c r="C917" s="1229"/>
      <c r="D917" s="485"/>
      <c r="E917" s="485"/>
    </row>
    <row r="918" spans="1:5" ht="19.5" customHeight="1" x14ac:dyDescent="0.25">
      <c r="A918" s="485"/>
      <c r="B918" s="485"/>
      <c r="C918" s="1229"/>
      <c r="D918" s="485"/>
      <c r="E918" s="485"/>
    </row>
    <row r="919" spans="1:5" ht="19.5" customHeight="1" x14ac:dyDescent="0.25">
      <c r="A919" s="485"/>
      <c r="B919" s="485"/>
      <c r="C919" s="1229"/>
      <c r="D919" s="485"/>
      <c r="E919" s="485"/>
    </row>
    <row r="920" spans="1:5" ht="19.5" customHeight="1" x14ac:dyDescent="0.25">
      <c r="A920" s="485"/>
      <c r="B920" s="485"/>
      <c r="C920" s="1229"/>
      <c r="D920" s="485"/>
      <c r="E920" s="485"/>
    </row>
    <row r="921" spans="1:5" ht="19.5" customHeight="1" x14ac:dyDescent="0.25">
      <c r="A921" s="485"/>
      <c r="B921" s="485"/>
      <c r="C921" s="1229"/>
      <c r="D921" s="485"/>
      <c r="E921" s="485"/>
    </row>
    <row r="922" spans="1:5" ht="19.5" customHeight="1" x14ac:dyDescent="0.25">
      <c r="A922" s="485"/>
      <c r="B922" s="485"/>
      <c r="C922" s="1229"/>
      <c r="D922" s="485"/>
      <c r="E922" s="485"/>
    </row>
    <row r="923" spans="1:5" ht="19.5" customHeight="1" x14ac:dyDescent="0.25">
      <c r="A923" s="485"/>
      <c r="B923" s="485"/>
      <c r="C923" s="1229"/>
      <c r="D923" s="485"/>
      <c r="E923" s="485"/>
    </row>
    <row r="924" spans="1:5" ht="19.5" customHeight="1" x14ac:dyDescent="0.25">
      <c r="A924" s="485"/>
      <c r="B924" s="485"/>
      <c r="C924" s="1229"/>
      <c r="D924" s="485"/>
      <c r="E924" s="485"/>
    </row>
    <row r="925" spans="1:5" ht="19.5" customHeight="1" x14ac:dyDescent="0.25">
      <c r="A925" s="485"/>
      <c r="B925" s="485"/>
      <c r="C925" s="1229"/>
      <c r="D925" s="485"/>
      <c r="E925" s="485"/>
    </row>
    <row r="926" spans="1:5" ht="19.5" customHeight="1" x14ac:dyDescent="0.25">
      <c r="A926" s="485"/>
      <c r="B926" s="485"/>
      <c r="C926" s="1229"/>
      <c r="D926" s="485"/>
      <c r="E926" s="485"/>
    </row>
    <row r="927" spans="1:5" ht="19.5" customHeight="1" x14ac:dyDescent="0.25">
      <c r="A927" s="485"/>
      <c r="B927" s="485"/>
      <c r="C927" s="1229"/>
      <c r="D927" s="485"/>
      <c r="E927" s="485"/>
    </row>
    <row r="928" spans="1:5" ht="19.5" customHeight="1" x14ac:dyDescent="0.25">
      <c r="A928" s="485"/>
      <c r="B928" s="485"/>
      <c r="C928" s="1229"/>
      <c r="D928" s="485"/>
      <c r="E928" s="485"/>
    </row>
    <row r="929" spans="1:5" ht="19.5" customHeight="1" x14ac:dyDescent="0.25">
      <c r="A929" s="485"/>
      <c r="B929" s="485"/>
      <c r="C929" s="1229"/>
      <c r="D929" s="485"/>
      <c r="E929" s="485"/>
    </row>
    <row r="930" spans="1:5" ht="19.5" customHeight="1" x14ac:dyDescent="0.25">
      <c r="A930" s="485"/>
      <c r="B930" s="485"/>
      <c r="C930" s="1229"/>
      <c r="D930" s="485"/>
      <c r="E930" s="485"/>
    </row>
    <row r="931" spans="1:5" ht="19.5" customHeight="1" x14ac:dyDescent="0.25">
      <c r="A931" s="485"/>
      <c r="B931" s="485"/>
      <c r="C931" s="1229"/>
      <c r="D931" s="485"/>
      <c r="E931" s="485"/>
    </row>
    <row r="932" spans="1:5" ht="19.5" customHeight="1" x14ac:dyDescent="0.25">
      <c r="A932" s="485"/>
      <c r="B932" s="485"/>
      <c r="C932" s="1229"/>
      <c r="D932" s="485"/>
      <c r="E932" s="485"/>
    </row>
    <row r="933" spans="1:5" ht="19.5" customHeight="1" x14ac:dyDescent="0.25">
      <c r="A933" s="485"/>
      <c r="B933" s="485"/>
      <c r="C933" s="1229"/>
      <c r="D933" s="485"/>
      <c r="E933" s="485"/>
    </row>
    <row r="934" spans="1:5" ht="19.5" customHeight="1" x14ac:dyDescent="0.25">
      <c r="A934" s="485"/>
      <c r="B934" s="485"/>
      <c r="C934" s="1229"/>
      <c r="D934" s="485"/>
      <c r="E934" s="485"/>
    </row>
    <row r="935" spans="1:5" ht="19.5" customHeight="1" x14ac:dyDescent="0.25">
      <c r="A935" s="485"/>
      <c r="B935" s="485"/>
      <c r="C935" s="1229"/>
      <c r="D935" s="485"/>
      <c r="E935" s="485"/>
    </row>
    <row r="936" spans="1:5" ht="19.5" customHeight="1" x14ac:dyDescent="0.25">
      <c r="A936" s="485"/>
      <c r="B936" s="485"/>
      <c r="C936" s="1229"/>
      <c r="D936" s="485"/>
      <c r="E936" s="485"/>
    </row>
    <row r="937" spans="1:5" ht="19.5" customHeight="1" x14ac:dyDescent="0.25">
      <c r="A937" s="485"/>
      <c r="B937" s="485"/>
      <c r="C937" s="1229"/>
      <c r="D937" s="485"/>
      <c r="E937" s="485"/>
    </row>
    <row r="938" spans="1:5" ht="19.5" customHeight="1" x14ac:dyDescent="0.25">
      <c r="A938" s="485"/>
      <c r="B938" s="485"/>
      <c r="C938" s="1229"/>
      <c r="D938" s="485"/>
      <c r="E938" s="485"/>
    </row>
    <row r="939" spans="1:5" ht="19.5" customHeight="1" x14ac:dyDescent="0.25">
      <c r="A939" s="485"/>
      <c r="B939" s="485"/>
      <c r="C939" s="1229"/>
      <c r="D939" s="485"/>
      <c r="E939" s="485"/>
    </row>
    <row r="940" spans="1:5" ht="19.5" customHeight="1" x14ac:dyDescent="0.25">
      <c r="A940" s="485"/>
      <c r="B940" s="485"/>
      <c r="C940" s="1229"/>
      <c r="D940" s="485"/>
      <c r="E940" s="485"/>
    </row>
    <row r="941" spans="1:5" ht="19.5" customHeight="1" x14ac:dyDescent="0.25">
      <c r="A941" s="485"/>
      <c r="B941" s="485"/>
      <c r="C941" s="1229"/>
      <c r="D941" s="485"/>
      <c r="E941" s="485"/>
    </row>
    <row r="942" spans="1:5" ht="19.5" customHeight="1" x14ac:dyDescent="0.25">
      <c r="A942" s="485"/>
      <c r="B942" s="485"/>
      <c r="C942" s="1229"/>
      <c r="D942" s="485"/>
      <c r="E942" s="485"/>
    </row>
    <row r="943" spans="1:5" ht="19.5" customHeight="1" x14ac:dyDescent="0.25">
      <c r="A943" s="485"/>
      <c r="B943" s="485"/>
      <c r="C943" s="1229"/>
      <c r="D943" s="485"/>
      <c r="E943" s="485"/>
    </row>
    <row r="944" spans="1:5" ht="19.5" customHeight="1" x14ac:dyDescent="0.25">
      <c r="A944" s="485"/>
      <c r="B944" s="485"/>
      <c r="C944" s="1229"/>
      <c r="D944" s="485"/>
      <c r="E944" s="485"/>
    </row>
    <row r="945" spans="1:5" ht="19.5" customHeight="1" x14ac:dyDescent="0.25">
      <c r="A945" s="485"/>
      <c r="B945" s="485"/>
      <c r="C945" s="1229"/>
      <c r="D945" s="485"/>
      <c r="E945" s="485"/>
    </row>
    <row r="946" spans="1:5" ht="19.5" customHeight="1" x14ac:dyDescent="0.25">
      <c r="A946" s="485"/>
      <c r="B946" s="485"/>
      <c r="C946" s="1229"/>
      <c r="D946" s="485"/>
      <c r="E946" s="485"/>
    </row>
    <row r="947" spans="1:5" ht="19.5" customHeight="1" x14ac:dyDescent="0.25">
      <c r="A947" s="485"/>
      <c r="B947" s="485"/>
      <c r="C947" s="1229"/>
      <c r="D947" s="485"/>
      <c r="E947" s="485"/>
    </row>
    <row r="948" spans="1:5" ht="19.5" customHeight="1" x14ac:dyDescent="0.25">
      <c r="A948" s="485"/>
      <c r="B948" s="485"/>
      <c r="C948" s="1229"/>
      <c r="D948" s="485"/>
      <c r="E948" s="485"/>
    </row>
    <row r="949" spans="1:5" ht="19.5" customHeight="1" x14ac:dyDescent="0.25">
      <c r="A949" s="485"/>
      <c r="B949" s="485"/>
      <c r="C949" s="1229"/>
      <c r="D949" s="485"/>
      <c r="E949" s="485"/>
    </row>
    <row r="950" spans="1:5" ht="19.5" customHeight="1" x14ac:dyDescent="0.25">
      <c r="A950" s="485"/>
      <c r="B950" s="485"/>
      <c r="C950" s="1229"/>
      <c r="D950" s="485"/>
      <c r="E950" s="485"/>
    </row>
    <row r="951" spans="1:5" ht="19.5" customHeight="1" x14ac:dyDescent="0.25">
      <c r="A951" s="485"/>
      <c r="B951" s="485"/>
      <c r="C951" s="1229"/>
      <c r="D951" s="485"/>
      <c r="E951" s="485"/>
    </row>
    <row r="952" spans="1:5" ht="19.5" customHeight="1" x14ac:dyDescent="0.25">
      <c r="A952" s="485"/>
      <c r="B952" s="485"/>
      <c r="C952" s="1229"/>
      <c r="D952" s="485"/>
      <c r="E952" s="485"/>
    </row>
    <row r="953" spans="1:5" ht="19.5" customHeight="1" x14ac:dyDescent="0.25">
      <c r="A953" s="485"/>
      <c r="B953" s="485"/>
      <c r="C953" s="1229"/>
      <c r="D953" s="485"/>
      <c r="E953" s="485"/>
    </row>
    <row r="954" spans="1:5" ht="19.5" customHeight="1" x14ac:dyDescent="0.25">
      <c r="A954" s="485"/>
      <c r="B954" s="485"/>
      <c r="C954" s="1229"/>
      <c r="D954" s="485"/>
      <c r="E954" s="485"/>
    </row>
    <row r="955" spans="1:5" ht="19.5" customHeight="1" x14ac:dyDescent="0.25">
      <c r="A955" s="485"/>
      <c r="B955" s="485"/>
      <c r="C955" s="1229"/>
      <c r="D955" s="485"/>
      <c r="E955" s="485"/>
    </row>
    <row r="956" spans="1:5" ht="19.5" customHeight="1" x14ac:dyDescent="0.25">
      <c r="A956" s="485"/>
      <c r="B956" s="485"/>
      <c r="C956" s="1229"/>
      <c r="D956" s="485"/>
      <c r="E956" s="485"/>
    </row>
    <row r="957" spans="1:5" ht="19.5" customHeight="1" x14ac:dyDescent="0.25">
      <c r="A957" s="485"/>
      <c r="B957" s="485"/>
      <c r="C957" s="1229"/>
      <c r="D957" s="485"/>
      <c r="E957" s="485"/>
    </row>
    <row r="958" spans="1:5" ht="19.5" customHeight="1" x14ac:dyDescent="0.25">
      <c r="A958" s="485"/>
      <c r="B958" s="485"/>
      <c r="C958" s="1229"/>
      <c r="D958" s="485"/>
      <c r="E958" s="485"/>
    </row>
    <row r="959" spans="1:5" ht="19.5" customHeight="1" x14ac:dyDescent="0.25">
      <c r="A959" s="485"/>
      <c r="B959" s="485"/>
      <c r="C959" s="1229"/>
      <c r="D959" s="485"/>
      <c r="E959" s="485"/>
    </row>
    <row r="960" spans="1:5" ht="19.5" customHeight="1" x14ac:dyDescent="0.25">
      <c r="A960" s="485"/>
      <c r="B960" s="485"/>
      <c r="C960" s="1229"/>
      <c r="D960" s="485"/>
      <c r="E960" s="485"/>
    </row>
    <row r="961" spans="1:5" ht="19.5" customHeight="1" x14ac:dyDescent="0.25">
      <c r="A961" s="485"/>
      <c r="B961" s="485"/>
      <c r="C961" s="1229"/>
      <c r="D961" s="485"/>
      <c r="E961" s="485"/>
    </row>
    <row r="962" spans="1:5" ht="19.5" customHeight="1" x14ac:dyDescent="0.25">
      <c r="A962" s="485"/>
      <c r="B962" s="485"/>
      <c r="C962" s="1229"/>
      <c r="D962" s="485"/>
      <c r="E962" s="485"/>
    </row>
    <row r="963" spans="1:5" ht="19.5" customHeight="1" x14ac:dyDescent="0.25">
      <c r="A963" s="485"/>
      <c r="B963" s="485"/>
      <c r="C963" s="1229"/>
      <c r="D963" s="485"/>
      <c r="E963" s="485"/>
    </row>
    <row r="964" spans="1:5" ht="19.5" customHeight="1" x14ac:dyDescent="0.25">
      <c r="A964" s="485"/>
      <c r="B964" s="485"/>
      <c r="C964" s="1229"/>
      <c r="D964" s="485"/>
      <c r="E964" s="485"/>
    </row>
    <row r="965" spans="1:5" ht="19.5" customHeight="1" x14ac:dyDescent="0.25">
      <c r="A965" s="485"/>
      <c r="B965" s="485"/>
      <c r="C965" s="1229"/>
      <c r="D965" s="485"/>
      <c r="E965" s="485"/>
    </row>
    <row r="966" spans="1:5" ht="19.5" customHeight="1" x14ac:dyDescent="0.25">
      <c r="A966" s="485"/>
      <c r="B966" s="485"/>
      <c r="C966" s="1229"/>
      <c r="D966" s="485"/>
      <c r="E966" s="485"/>
    </row>
    <row r="967" spans="1:5" ht="19.5" customHeight="1" x14ac:dyDescent="0.25">
      <c r="A967" s="485"/>
      <c r="B967" s="485"/>
      <c r="C967" s="1229"/>
      <c r="D967" s="485"/>
      <c r="E967" s="485"/>
    </row>
    <row r="968" spans="1:5" ht="19.5" customHeight="1" x14ac:dyDescent="0.25">
      <c r="A968" s="485"/>
      <c r="B968" s="485"/>
      <c r="C968" s="1229"/>
      <c r="D968" s="485"/>
      <c r="E968" s="485"/>
    </row>
    <row r="969" spans="1:5" ht="19.5" customHeight="1" x14ac:dyDescent="0.25">
      <c r="A969" s="485"/>
      <c r="B969" s="485"/>
      <c r="C969" s="1229"/>
      <c r="D969" s="485"/>
      <c r="E969" s="485"/>
    </row>
    <row r="970" spans="1:5" ht="19.5" customHeight="1" x14ac:dyDescent="0.25">
      <c r="A970" s="485"/>
      <c r="B970" s="485"/>
      <c r="C970" s="1229"/>
      <c r="D970" s="485"/>
      <c r="E970" s="485"/>
    </row>
    <row r="971" spans="1:5" ht="19.5" customHeight="1" x14ac:dyDescent="0.25">
      <c r="A971" s="485"/>
      <c r="B971" s="485"/>
      <c r="C971" s="1229"/>
      <c r="D971" s="485"/>
      <c r="E971" s="485"/>
    </row>
    <row r="972" spans="1:5" ht="19.5" customHeight="1" x14ac:dyDescent="0.25">
      <c r="A972" s="485"/>
      <c r="B972" s="485"/>
      <c r="C972" s="1229"/>
      <c r="D972" s="485"/>
      <c r="E972" s="485"/>
    </row>
    <row r="973" spans="1:5" ht="19.5" customHeight="1" x14ac:dyDescent="0.25">
      <c r="A973" s="485"/>
      <c r="B973" s="485"/>
      <c r="C973" s="1229"/>
      <c r="D973" s="485"/>
      <c r="E973" s="485"/>
    </row>
    <row r="974" spans="1:5" ht="19.5" customHeight="1" x14ac:dyDescent="0.25">
      <c r="A974" s="485"/>
      <c r="B974" s="485"/>
      <c r="C974" s="1229"/>
      <c r="D974" s="485"/>
      <c r="E974" s="485"/>
    </row>
    <row r="975" spans="1:5" ht="19.5" customHeight="1" x14ac:dyDescent="0.25">
      <c r="A975" s="485"/>
      <c r="B975" s="485"/>
      <c r="C975" s="1229"/>
      <c r="D975" s="485"/>
      <c r="E975" s="485"/>
    </row>
    <row r="976" spans="1:5" ht="19.5" customHeight="1" x14ac:dyDescent="0.25">
      <c r="A976" s="485"/>
      <c r="B976" s="485"/>
      <c r="C976" s="1229"/>
      <c r="D976" s="485"/>
      <c r="E976" s="485"/>
    </row>
    <row r="977" spans="1:5" ht="19.5" customHeight="1" x14ac:dyDescent="0.25">
      <c r="A977" s="485"/>
      <c r="B977" s="485"/>
      <c r="C977" s="1229"/>
      <c r="D977" s="485"/>
      <c r="E977" s="485"/>
    </row>
    <row r="978" spans="1:5" ht="19.5" customHeight="1" x14ac:dyDescent="0.25">
      <c r="A978" s="485"/>
      <c r="B978" s="485"/>
      <c r="C978" s="1229"/>
      <c r="D978" s="485"/>
      <c r="E978" s="485"/>
    </row>
    <row r="979" spans="1:5" ht="19.5" customHeight="1" x14ac:dyDescent="0.25">
      <c r="A979" s="485"/>
      <c r="B979" s="485"/>
      <c r="C979" s="1229"/>
      <c r="D979" s="485"/>
      <c r="E979" s="485"/>
    </row>
    <row r="980" spans="1:5" ht="19.5" customHeight="1" x14ac:dyDescent="0.25">
      <c r="A980" s="485"/>
      <c r="B980" s="485"/>
      <c r="C980" s="1229"/>
      <c r="D980" s="485"/>
      <c r="E980" s="485"/>
    </row>
    <row r="981" spans="1:5" ht="19.5" customHeight="1" x14ac:dyDescent="0.25">
      <c r="A981" s="485"/>
      <c r="B981" s="485"/>
      <c r="C981" s="1229"/>
      <c r="D981" s="485"/>
      <c r="E981" s="485"/>
    </row>
    <row r="982" spans="1:5" ht="19.5" customHeight="1" x14ac:dyDescent="0.25">
      <c r="A982" s="485"/>
      <c r="B982" s="485"/>
      <c r="C982" s="1229"/>
      <c r="D982" s="485"/>
      <c r="E982" s="485"/>
    </row>
    <row r="983" spans="1:5" ht="19.5" customHeight="1" x14ac:dyDescent="0.25">
      <c r="A983" s="485"/>
      <c r="B983" s="485"/>
      <c r="C983" s="1229"/>
      <c r="D983" s="485"/>
      <c r="E983" s="485"/>
    </row>
    <row r="984" spans="1:5" ht="19.5" customHeight="1" x14ac:dyDescent="0.25">
      <c r="A984" s="485"/>
      <c r="B984" s="485"/>
      <c r="C984" s="1229"/>
      <c r="D984" s="485"/>
      <c r="E984" s="485"/>
    </row>
    <row r="985" spans="1:5" ht="19.5" customHeight="1" x14ac:dyDescent="0.25">
      <c r="A985" s="485"/>
      <c r="B985" s="485"/>
      <c r="C985" s="1229"/>
      <c r="D985" s="485"/>
      <c r="E985" s="485"/>
    </row>
    <row r="986" spans="1:5" ht="19.5" customHeight="1" x14ac:dyDescent="0.25">
      <c r="A986" s="485"/>
      <c r="B986" s="485"/>
      <c r="C986" s="1229"/>
      <c r="D986" s="485"/>
      <c r="E986" s="485"/>
    </row>
    <row r="987" spans="1:5" ht="19.5" customHeight="1" x14ac:dyDescent="0.25">
      <c r="A987" s="485"/>
      <c r="B987" s="485"/>
      <c r="C987" s="1229"/>
      <c r="D987" s="485"/>
      <c r="E987" s="485"/>
    </row>
    <row r="988" spans="1:5" ht="19.5" customHeight="1" x14ac:dyDescent="0.25">
      <c r="A988" s="485"/>
      <c r="B988" s="485"/>
      <c r="C988" s="1229"/>
      <c r="D988" s="485"/>
      <c r="E988" s="485"/>
    </row>
    <row r="989" spans="1:5" ht="19.5" customHeight="1" x14ac:dyDescent="0.25">
      <c r="A989" s="485"/>
      <c r="B989" s="485"/>
      <c r="C989" s="1229"/>
      <c r="D989" s="485"/>
      <c r="E989" s="485"/>
    </row>
    <row r="990" spans="1:5" ht="19.5" customHeight="1" x14ac:dyDescent="0.25">
      <c r="A990" s="485"/>
      <c r="B990" s="485"/>
      <c r="C990" s="1229"/>
      <c r="D990" s="485"/>
      <c r="E990" s="485"/>
    </row>
    <row r="991" spans="1:5" ht="19.5" customHeight="1" x14ac:dyDescent="0.25">
      <c r="A991" s="485"/>
      <c r="B991" s="485"/>
      <c r="C991" s="1229"/>
      <c r="D991" s="485"/>
      <c r="E991" s="485"/>
    </row>
    <row r="992" spans="1:5" ht="19.5" customHeight="1" x14ac:dyDescent="0.25">
      <c r="A992" s="485"/>
      <c r="B992" s="485"/>
      <c r="C992" s="1229"/>
      <c r="D992" s="485"/>
      <c r="E992" s="485"/>
    </row>
    <row r="993" spans="1:5" ht="19.5" customHeight="1" x14ac:dyDescent="0.25">
      <c r="A993" s="485"/>
      <c r="B993" s="485"/>
      <c r="C993" s="1229"/>
      <c r="D993" s="485"/>
      <c r="E993" s="485"/>
    </row>
    <row r="994" spans="1:5" ht="19.5" customHeight="1" x14ac:dyDescent="0.25">
      <c r="A994" s="485"/>
      <c r="B994" s="485"/>
      <c r="C994" s="1229"/>
      <c r="D994" s="485"/>
      <c r="E994" s="485"/>
    </row>
    <row r="995" spans="1:5" ht="19.5" customHeight="1" x14ac:dyDescent="0.25">
      <c r="A995" s="485"/>
      <c r="B995" s="485"/>
      <c r="C995" s="1229"/>
      <c r="D995" s="485"/>
      <c r="E995" s="485"/>
    </row>
    <row r="996" spans="1:5" ht="19.5" customHeight="1" x14ac:dyDescent="0.25">
      <c r="A996" s="485"/>
      <c r="B996" s="485"/>
      <c r="C996" s="1229"/>
      <c r="D996" s="485"/>
      <c r="E996" s="485"/>
    </row>
    <row r="997" spans="1:5" ht="19.5" customHeight="1" x14ac:dyDescent="0.25">
      <c r="A997" s="485"/>
      <c r="B997" s="485"/>
      <c r="C997" s="1229"/>
      <c r="D997" s="485"/>
      <c r="E997" s="485"/>
    </row>
    <row r="998" spans="1:5" ht="19.5" customHeight="1" x14ac:dyDescent="0.25">
      <c r="A998" s="485"/>
      <c r="B998" s="485"/>
      <c r="C998" s="1229"/>
      <c r="D998" s="485"/>
      <c r="E998" s="485"/>
    </row>
    <row r="999" spans="1:5" ht="19.5" customHeight="1" x14ac:dyDescent="0.25">
      <c r="A999" s="485"/>
      <c r="B999" s="485"/>
      <c r="C999" s="1229"/>
      <c r="D999" s="485"/>
      <c r="E999" s="485"/>
    </row>
    <row r="1000" spans="1:5" ht="19.5" customHeight="1" x14ac:dyDescent="0.25">
      <c r="A1000" s="485"/>
      <c r="B1000" s="485"/>
      <c r="C1000" s="1229"/>
      <c r="D1000" s="485"/>
      <c r="E1000" s="485"/>
    </row>
    <row r="1001" spans="1:5" ht="19.5" customHeight="1" x14ac:dyDescent="0.25">
      <c r="A1001" s="485"/>
      <c r="B1001" s="485"/>
      <c r="C1001" s="1229"/>
      <c r="D1001" s="485"/>
      <c r="E1001" s="485"/>
    </row>
    <row r="1002" spans="1:5" ht="19.5" customHeight="1" x14ac:dyDescent="0.25">
      <c r="A1002" s="485"/>
      <c r="B1002" s="485"/>
      <c r="C1002" s="1229"/>
      <c r="D1002" s="485"/>
      <c r="E1002" s="485"/>
    </row>
    <row r="1003" spans="1:5" ht="19.5" customHeight="1" x14ac:dyDescent="0.25">
      <c r="A1003" s="485"/>
      <c r="B1003" s="485"/>
      <c r="C1003" s="1229"/>
      <c r="D1003" s="485"/>
      <c r="E1003" s="485"/>
    </row>
    <row r="1004" spans="1:5" ht="19.5" customHeight="1" x14ac:dyDescent="0.25">
      <c r="A1004" s="485"/>
      <c r="B1004" s="485"/>
      <c r="C1004" s="1229"/>
      <c r="D1004" s="485"/>
      <c r="E1004" s="485"/>
    </row>
    <row r="1005" spans="1:5" ht="19.5" customHeight="1" x14ac:dyDescent="0.25">
      <c r="A1005" s="485"/>
      <c r="B1005" s="485"/>
      <c r="C1005" s="1229"/>
      <c r="D1005" s="485"/>
      <c r="E1005" s="485"/>
    </row>
    <row r="1006" spans="1:5" ht="19.5" customHeight="1" x14ac:dyDescent="0.25">
      <c r="A1006" s="485"/>
      <c r="B1006" s="485"/>
      <c r="C1006" s="1229"/>
      <c r="D1006" s="485"/>
      <c r="E1006" s="485"/>
    </row>
    <row r="1007" spans="1:5" ht="19.5" customHeight="1" x14ac:dyDescent="0.25">
      <c r="A1007" s="485"/>
      <c r="B1007" s="485"/>
      <c r="C1007" s="1229"/>
      <c r="D1007" s="485"/>
      <c r="E1007" s="485"/>
    </row>
    <row r="1008" spans="1:5" ht="19.5" customHeight="1" x14ac:dyDescent="0.25">
      <c r="A1008" s="485"/>
      <c r="B1008" s="485"/>
      <c r="C1008" s="1229"/>
      <c r="D1008" s="485"/>
      <c r="E1008" s="485"/>
    </row>
    <row r="1009" spans="1:5" ht="19.5" customHeight="1" x14ac:dyDescent="0.25">
      <c r="A1009" s="485"/>
      <c r="B1009" s="485"/>
      <c r="C1009" s="1229"/>
      <c r="D1009" s="485"/>
      <c r="E1009" s="485"/>
    </row>
    <row r="1010" spans="1:5" ht="19.5" customHeight="1" x14ac:dyDescent="0.25">
      <c r="A1010" s="485"/>
      <c r="B1010" s="485"/>
      <c r="C1010" s="1229"/>
      <c r="D1010" s="485"/>
      <c r="E1010" s="485"/>
    </row>
    <row r="1011" spans="1:5" ht="19.5" customHeight="1" x14ac:dyDescent="0.25">
      <c r="A1011" s="485"/>
      <c r="B1011" s="485"/>
      <c r="C1011" s="1229"/>
      <c r="D1011" s="485"/>
      <c r="E1011" s="485"/>
    </row>
    <row r="1012" spans="1:5" ht="19.5" customHeight="1" x14ac:dyDescent="0.25">
      <c r="A1012" s="485"/>
      <c r="B1012" s="485"/>
      <c r="C1012" s="1229"/>
      <c r="D1012" s="485"/>
      <c r="E1012" s="485"/>
    </row>
    <row r="1013" spans="1:5" ht="19.5" customHeight="1" x14ac:dyDescent="0.25">
      <c r="A1013" s="485"/>
      <c r="B1013" s="485"/>
      <c r="C1013" s="1229"/>
      <c r="D1013" s="485"/>
      <c r="E1013" s="485"/>
    </row>
    <row r="1014" spans="1:5" ht="19.5" customHeight="1" x14ac:dyDescent="0.25">
      <c r="A1014" s="485"/>
      <c r="B1014" s="485"/>
      <c r="C1014" s="1229"/>
      <c r="D1014" s="485"/>
      <c r="E1014" s="485"/>
    </row>
    <row r="1015" spans="1:5" ht="19.5" customHeight="1" x14ac:dyDescent="0.25">
      <c r="A1015" s="485"/>
      <c r="B1015" s="485"/>
      <c r="C1015" s="1229"/>
      <c r="D1015" s="485"/>
      <c r="E1015" s="485"/>
    </row>
    <row r="1016" spans="1:5" ht="19.5" customHeight="1" x14ac:dyDescent="0.25">
      <c r="A1016" s="485"/>
      <c r="B1016" s="485"/>
      <c r="C1016" s="1229"/>
      <c r="D1016" s="485"/>
      <c r="E1016" s="485"/>
    </row>
    <row r="1017" spans="1:5" ht="19.5" customHeight="1" x14ac:dyDescent="0.25">
      <c r="A1017" s="485"/>
      <c r="B1017" s="485"/>
      <c r="C1017" s="1229"/>
      <c r="D1017" s="485"/>
      <c r="E1017" s="485"/>
    </row>
    <row r="1018" spans="1:5" ht="19.5" customHeight="1" x14ac:dyDescent="0.25">
      <c r="A1018" s="485"/>
      <c r="B1018" s="485"/>
      <c r="C1018" s="1229"/>
      <c r="D1018" s="485"/>
      <c r="E1018" s="485"/>
    </row>
    <row r="1019" spans="1:5" ht="19.5" customHeight="1" x14ac:dyDescent="0.25">
      <c r="A1019" s="485"/>
      <c r="B1019" s="485"/>
      <c r="C1019" s="1229"/>
      <c r="D1019" s="485"/>
      <c r="E1019" s="485"/>
    </row>
    <row r="1020" spans="1:5" ht="19.5" customHeight="1" x14ac:dyDescent="0.25">
      <c r="A1020" s="485"/>
      <c r="B1020" s="485"/>
      <c r="C1020" s="1229"/>
      <c r="D1020" s="485"/>
      <c r="E1020" s="485"/>
    </row>
    <row r="1021" spans="1:5" ht="19.5" customHeight="1" x14ac:dyDescent="0.25">
      <c r="A1021" s="485"/>
      <c r="B1021" s="485"/>
      <c r="C1021" s="1229"/>
      <c r="D1021" s="485"/>
      <c r="E1021" s="485"/>
    </row>
    <row r="1022" spans="1:5" ht="19.5" customHeight="1" x14ac:dyDescent="0.25">
      <c r="A1022" s="485"/>
      <c r="B1022" s="485"/>
      <c r="C1022" s="1229"/>
      <c r="D1022" s="485"/>
      <c r="E1022" s="485"/>
    </row>
    <row r="1023" spans="1:5" ht="19.5" customHeight="1" x14ac:dyDescent="0.25">
      <c r="A1023" s="485"/>
      <c r="B1023" s="485"/>
      <c r="C1023" s="1229"/>
      <c r="D1023" s="485"/>
      <c r="E1023" s="485"/>
    </row>
    <row r="1024" spans="1:5" ht="19.5" customHeight="1" x14ac:dyDescent="0.25">
      <c r="A1024" s="485"/>
      <c r="B1024" s="485"/>
      <c r="C1024" s="1229"/>
      <c r="D1024" s="485"/>
      <c r="E1024" s="485"/>
    </row>
    <row r="1025" spans="1:5" ht="19.5" customHeight="1" x14ac:dyDescent="0.25">
      <c r="A1025" s="485"/>
      <c r="B1025" s="485"/>
      <c r="C1025" s="1229"/>
      <c r="D1025" s="485"/>
      <c r="E1025" s="485"/>
    </row>
    <row r="1026" spans="1:5" ht="19.5" customHeight="1" x14ac:dyDescent="0.25">
      <c r="A1026" s="485"/>
      <c r="B1026" s="485"/>
      <c r="C1026" s="1229"/>
      <c r="D1026" s="485"/>
      <c r="E1026" s="485"/>
    </row>
    <row r="1027" spans="1:5" ht="19.5" customHeight="1" x14ac:dyDescent="0.25">
      <c r="A1027" s="485"/>
      <c r="B1027" s="485"/>
      <c r="C1027" s="1229"/>
      <c r="D1027" s="485"/>
      <c r="E1027" s="485"/>
    </row>
    <row r="1028" spans="1:5" ht="19.5" customHeight="1" x14ac:dyDescent="0.25">
      <c r="A1028" s="485"/>
      <c r="B1028" s="485"/>
      <c r="C1028" s="1229"/>
      <c r="D1028" s="485"/>
      <c r="E1028" s="485"/>
    </row>
    <row r="1029" spans="1:5" ht="19.5" customHeight="1" x14ac:dyDescent="0.25">
      <c r="A1029" s="485"/>
      <c r="B1029" s="485"/>
      <c r="C1029" s="1229"/>
      <c r="D1029" s="485"/>
      <c r="E1029" s="485"/>
    </row>
    <row r="1030" spans="1:5" ht="19.5" customHeight="1" x14ac:dyDescent="0.25">
      <c r="A1030" s="485"/>
      <c r="B1030" s="485"/>
      <c r="C1030" s="1229"/>
      <c r="D1030" s="485"/>
      <c r="E1030" s="485"/>
    </row>
    <row r="1031" spans="1:5" ht="19.5" customHeight="1" x14ac:dyDescent="0.25">
      <c r="A1031" s="485"/>
      <c r="B1031" s="485"/>
      <c r="C1031" s="1229"/>
      <c r="D1031" s="485"/>
      <c r="E1031" s="485"/>
    </row>
    <row r="1032" spans="1:5" ht="19.5" customHeight="1" x14ac:dyDescent="0.25">
      <c r="A1032" s="485"/>
      <c r="C1032" s="1229"/>
      <c r="D1032" s="485"/>
      <c r="E1032" s="485"/>
    </row>
    <row r="1033" spans="1:5" ht="19.5" customHeight="1" x14ac:dyDescent="0.25">
      <c r="A1033" s="485"/>
      <c r="C1033" s="1229"/>
      <c r="D1033" s="485"/>
      <c r="E1033" s="485"/>
    </row>
    <row r="1034" spans="1:5" ht="19.5" customHeight="1" x14ac:dyDescent="0.25">
      <c r="A1034" s="485"/>
      <c r="C1034" s="1229"/>
      <c r="D1034" s="485"/>
      <c r="E1034" s="485"/>
    </row>
    <row r="1035" spans="1:5" ht="19.5" customHeight="1" x14ac:dyDescent="0.25">
      <c r="A1035" s="485"/>
      <c r="C1035" s="1229"/>
      <c r="D1035" s="485"/>
      <c r="E1035" s="485"/>
    </row>
    <row r="1036" spans="1:5" ht="19.5" customHeight="1" x14ac:dyDescent="0.25">
      <c r="A1036" s="485"/>
      <c r="C1036" s="1229"/>
      <c r="D1036" s="485"/>
      <c r="E1036" s="485"/>
    </row>
    <row r="1037" spans="1:5" ht="19.5" customHeight="1" x14ac:dyDescent="0.25">
      <c r="A1037" s="485"/>
      <c r="C1037" s="1229"/>
      <c r="D1037" s="485"/>
      <c r="E1037" s="485"/>
    </row>
    <row r="1038" spans="1:5" ht="19.5" customHeight="1" x14ac:dyDescent="0.25">
      <c r="A1038" s="485"/>
      <c r="C1038" s="1229"/>
      <c r="D1038" s="485"/>
      <c r="E1038" s="485"/>
    </row>
    <row r="1039" spans="1:5" ht="19.5" customHeight="1" x14ac:dyDescent="0.25">
      <c r="A1039" s="485"/>
      <c r="C1039" s="1229"/>
      <c r="D1039" s="485"/>
      <c r="E1039" s="485"/>
    </row>
    <row r="1040" spans="1:5"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33.75" customHeight="1" x14ac:dyDescent="0.25"/>
    <row r="1048" ht="56.2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6" ht="15.75" customHeight="1" x14ac:dyDescent="0.25"/>
    <row r="1191" ht="47.25" customHeight="1" x14ac:dyDescent="0.25"/>
    <row r="1201" ht="15.75" customHeight="1" x14ac:dyDescent="0.25"/>
    <row r="1211" ht="15.75" customHeight="1" x14ac:dyDescent="0.25"/>
    <row r="1261" ht="15.75" customHeight="1" x14ac:dyDescent="0.25"/>
    <row r="1287" ht="15.75" customHeight="1" x14ac:dyDescent="0.25"/>
    <row r="1316" ht="15.75" customHeight="1" x14ac:dyDescent="0.25"/>
    <row r="1341" ht="15.75" customHeight="1" x14ac:dyDescent="0.25"/>
    <row r="1366" ht="15.75" customHeight="1" x14ac:dyDescent="0.25"/>
    <row r="1392" ht="15.75" customHeight="1" x14ac:dyDescent="0.25"/>
    <row r="1445" spans="1:5" x14ac:dyDescent="0.25">
      <c r="A1445" s="1231"/>
      <c r="B1445" s="1230"/>
      <c r="C1445" s="1232"/>
      <c r="D1445" s="1231"/>
      <c r="E1445" s="1231"/>
    </row>
    <row r="1446" spans="1:5" x14ac:dyDescent="0.25">
      <c r="A1446" s="1231"/>
      <c r="B1446" s="1230"/>
      <c r="C1446" s="1232"/>
      <c r="D1446" s="1231"/>
      <c r="E1446" s="1231"/>
    </row>
    <row r="1447" spans="1:5" x14ac:dyDescent="0.25">
      <c r="A1447" s="485"/>
      <c r="C1447" s="1229"/>
      <c r="D1447" s="485"/>
      <c r="E1447" s="485"/>
    </row>
    <row r="1448" spans="1:5" x14ac:dyDescent="0.25">
      <c r="A1448" s="485"/>
      <c r="C1448" s="1229"/>
      <c r="D1448" s="485"/>
      <c r="E1448" s="485"/>
    </row>
    <row r="1449" spans="1:5" x14ac:dyDescent="0.25">
      <c r="A1449" s="485"/>
      <c r="C1449" s="1229"/>
      <c r="D1449" s="485"/>
      <c r="E1449" s="485"/>
    </row>
    <row r="1450" spans="1:5" x14ac:dyDescent="0.25">
      <c r="A1450" s="485"/>
      <c r="C1450" s="1229"/>
      <c r="D1450" s="485"/>
      <c r="E1450" s="485"/>
    </row>
  </sheetData>
  <mergeCells count="170">
    <mergeCell ref="A1:E1"/>
    <mergeCell ref="A3:E3"/>
    <mergeCell ref="B5:E5"/>
    <mergeCell ref="B6:E6"/>
    <mergeCell ref="B7:E7"/>
    <mergeCell ref="A8:E8"/>
    <mergeCell ref="A23:E23"/>
    <mergeCell ref="B24:E24"/>
    <mergeCell ref="B25:E25"/>
    <mergeCell ref="B26:E26"/>
    <mergeCell ref="A27:A28"/>
    <mergeCell ref="A35:E35"/>
    <mergeCell ref="A9:E11"/>
    <mergeCell ref="B12:E12"/>
    <mergeCell ref="A13:A14"/>
    <mergeCell ref="B18:E18"/>
    <mergeCell ref="A19:E19"/>
    <mergeCell ref="A22:E22"/>
    <mergeCell ref="A73:A74"/>
    <mergeCell ref="B98:E98"/>
    <mergeCell ref="B99:E99"/>
    <mergeCell ref="B100:E100"/>
    <mergeCell ref="A101:A102"/>
    <mergeCell ref="A109:E109"/>
    <mergeCell ref="A36:A37"/>
    <mergeCell ref="B61:E61"/>
    <mergeCell ref="B62:E62"/>
    <mergeCell ref="B63:E63"/>
    <mergeCell ref="A64:A65"/>
    <mergeCell ref="A72:E72"/>
    <mergeCell ref="B141:E141"/>
    <mergeCell ref="A142:A143"/>
    <mergeCell ref="A150:E150"/>
    <mergeCell ref="A151:A152"/>
    <mergeCell ref="B164:E164"/>
    <mergeCell ref="B165:E165"/>
    <mergeCell ref="A110:A111"/>
    <mergeCell ref="A135:E135"/>
    <mergeCell ref="A136:E136"/>
    <mergeCell ref="B137:E137"/>
    <mergeCell ref="D138:E138"/>
    <mergeCell ref="B139:E139"/>
    <mergeCell ref="B140:E140"/>
    <mergeCell ref="B216:E216"/>
    <mergeCell ref="A217:A218"/>
    <mergeCell ref="A225:E225"/>
    <mergeCell ref="A226:A227"/>
    <mergeCell ref="B239:E239"/>
    <mergeCell ref="B241:E241"/>
    <mergeCell ref="B166:E166"/>
    <mergeCell ref="A167:A168"/>
    <mergeCell ref="A175:E175"/>
    <mergeCell ref="A176:A177"/>
    <mergeCell ref="A201:A202"/>
    <mergeCell ref="B215:E215"/>
    <mergeCell ref="B267:E267"/>
    <mergeCell ref="D268:E268"/>
    <mergeCell ref="B269:E269"/>
    <mergeCell ref="B270:E270"/>
    <mergeCell ref="B271:E271"/>
    <mergeCell ref="B242:E242"/>
    <mergeCell ref="A243:A244"/>
    <mergeCell ref="A251:E251"/>
    <mergeCell ref="A252:A253"/>
    <mergeCell ref="A265:E265"/>
    <mergeCell ref="A266:E266"/>
    <mergeCell ref="A297:A298"/>
    <mergeCell ref="A305:E305"/>
    <mergeCell ref="A306:A307"/>
    <mergeCell ref="B320:E320"/>
    <mergeCell ref="B321:E321"/>
    <mergeCell ref="A322:A323"/>
    <mergeCell ref="A272:A273"/>
    <mergeCell ref="A280:E280"/>
    <mergeCell ref="A281:A282"/>
    <mergeCell ref="D294:E294"/>
    <mergeCell ref="B295:E295"/>
    <mergeCell ref="B296:E296"/>
    <mergeCell ref="B405:E405"/>
    <mergeCell ref="B406:E406"/>
    <mergeCell ref="B407:E407"/>
    <mergeCell ref="A408:E408"/>
    <mergeCell ref="A409:E411"/>
    <mergeCell ref="B412:E412"/>
    <mergeCell ref="A356:E356"/>
    <mergeCell ref="A357:A358"/>
    <mergeCell ref="A330:E330"/>
    <mergeCell ref="A331:A332"/>
    <mergeCell ref="B344:E344"/>
    <mergeCell ref="B346:E346"/>
    <mergeCell ref="B347:E347"/>
    <mergeCell ref="A348:A349"/>
    <mergeCell ref="A461:E461"/>
    <mergeCell ref="A462:E462"/>
    <mergeCell ref="B426:E426"/>
    <mergeCell ref="A427:A428"/>
    <mergeCell ref="A435:E435"/>
    <mergeCell ref="A436:A437"/>
    <mergeCell ref="A413:A414"/>
    <mergeCell ref="B418:E418"/>
    <mergeCell ref="A419:E419"/>
    <mergeCell ref="A423:E423"/>
    <mergeCell ref="B424:E424"/>
    <mergeCell ref="B425:E425"/>
    <mergeCell ref="A476:E476"/>
    <mergeCell ref="A477:A478"/>
    <mergeCell ref="A502:A503"/>
    <mergeCell ref="B465:E465"/>
    <mergeCell ref="B466:E466"/>
    <mergeCell ref="B467:E467"/>
    <mergeCell ref="A468:A469"/>
    <mergeCell ref="B463:E463"/>
    <mergeCell ref="D464:E464"/>
    <mergeCell ref="A519:E519"/>
    <mergeCell ref="B520:E520"/>
    <mergeCell ref="A521:A522"/>
    <mergeCell ref="B526:E526"/>
    <mergeCell ref="A527:E527"/>
    <mergeCell ref="A531:E531"/>
    <mergeCell ref="B515:E515"/>
    <mergeCell ref="B516:E516"/>
    <mergeCell ref="B517:E517"/>
    <mergeCell ref="A518:E518"/>
    <mergeCell ref="A569:E569"/>
    <mergeCell ref="B571:E571"/>
    <mergeCell ref="B572:E572"/>
    <mergeCell ref="B532:E532"/>
    <mergeCell ref="B533:E533"/>
    <mergeCell ref="B534:E534"/>
    <mergeCell ref="A535:A536"/>
    <mergeCell ref="A543:E543"/>
    <mergeCell ref="A544:A545"/>
    <mergeCell ref="B627:E627"/>
    <mergeCell ref="A628:A629"/>
    <mergeCell ref="A583:E583"/>
    <mergeCell ref="A587:E587"/>
    <mergeCell ref="B588:E588"/>
    <mergeCell ref="B589:E589"/>
    <mergeCell ref="B590:E590"/>
    <mergeCell ref="A591:A592"/>
    <mergeCell ref="B573:E573"/>
    <mergeCell ref="A574:E574"/>
    <mergeCell ref="A575:E575"/>
    <mergeCell ref="B576:E576"/>
    <mergeCell ref="A577:A578"/>
    <mergeCell ref="B582:E582"/>
    <mergeCell ref="A2:E2"/>
    <mergeCell ref="B706:E706"/>
    <mergeCell ref="A707:A708"/>
    <mergeCell ref="A715:E715"/>
    <mergeCell ref="A716:A717"/>
    <mergeCell ref="B702:E702"/>
    <mergeCell ref="D703:E703"/>
    <mergeCell ref="B704:E704"/>
    <mergeCell ref="B705:E705"/>
    <mergeCell ref="A673:E673"/>
    <mergeCell ref="A674:A675"/>
    <mergeCell ref="A699:E699"/>
    <mergeCell ref="A700:E700"/>
    <mergeCell ref="B701:E701"/>
    <mergeCell ref="A636:E636"/>
    <mergeCell ref="A637:A638"/>
    <mergeCell ref="B662:E662"/>
    <mergeCell ref="B663:E663"/>
    <mergeCell ref="B664:E664"/>
    <mergeCell ref="A665:A666"/>
    <mergeCell ref="A599:E599"/>
    <mergeCell ref="A600:A601"/>
    <mergeCell ref="B625:E625"/>
    <mergeCell ref="B626:E626"/>
  </mergeCells>
  <pageMargins left="0.7" right="0.7" top="0.75" bottom="0.75" header="0.3" footer="0.3"/>
  <pageSetup scale="55" orientation="portrait" r:id="rId1"/>
  <rowBreaks count="1" manualBreakCount="1">
    <brk id="404"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0"/>
  <sheetViews>
    <sheetView view="pageBreakPreview" zoomScale="60" zoomScaleNormal="140" workbookViewId="0">
      <selection sqref="A1:E1"/>
    </sheetView>
  </sheetViews>
  <sheetFormatPr defaultRowHeight="15" x14ac:dyDescent="0.25"/>
  <cols>
    <col min="1" max="1" width="26.42578125" customWidth="1"/>
    <col min="2" max="2" width="14.28515625" customWidth="1"/>
    <col min="3" max="3" width="15.28515625" customWidth="1"/>
    <col min="4" max="4" width="14.7109375" customWidth="1"/>
    <col min="5" max="5" width="14.28515625" customWidth="1"/>
    <col min="6" max="6" width="12.85546875" customWidth="1"/>
    <col min="7" max="7" width="11.7109375" customWidth="1"/>
    <col min="10" max="10" width="11" customWidth="1"/>
    <col min="11" max="11" width="11" bestFit="1" customWidth="1"/>
  </cols>
  <sheetData>
    <row r="1" spans="1:7" ht="15.75" x14ac:dyDescent="0.25">
      <c r="A1" s="2604" t="s">
        <v>1653</v>
      </c>
      <c r="B1" s="2604"/>
      <c r="C1" s="2604"/>
      <c r="D1" s="2604"/>
      <c r="E1" s="2604"/>
    </row>
    <row r="2" spans="1:7" x14ac:dyDescent="0.25">
      <c r="A2" s="1555" t="s">
        <v>1388</v>
      </c>
      <c r="B2" s="1555"/>
      <c r="C2" s="1555"/>
      <c r="D2" s="1555"/>
      <c r="E2" s="1555"/>
      <c r="F2" s="594"/>
    </row>
    <row r="3" spans="1:7" x14ac:dyDescent="0.25">
      <c r="A3" s="1504" t="s">
        <v>866</v>
      </c>
      <c r="B3" s="1504"/>
      <c r="C3" s="1504"/>
      <c r="D3" s="1504"/>
      <c r="E3" s="1504"/>
      <c r="F3" s="87"/>
    </row>
    <row r="4" spans="1:7" ht="15.75" thickBot="1" x14ac:dyDescent="0.3"/>
    <row r="5" spans="1:7" ht="35.25" customHeight="1" thickBot="1" x14ac:dyDescent="0.3">
      <c r="A5" s="2" t="s">
        <v>0</v>
      </c>
      <c r="B5" s="1301" t="s">
        <v>321</v>
      </c>
      <c r="C5" s="1301"/>
      <c r="D5" s="1301"/>
      <c r="E5" s="1301"/>
    </row>
    <row r="6" spans="1:7" ht="26.25" customHeight="1" thickBot="1" x14ac:dyDescent="0.3">
      <c r="A6" s="2" t="s">
        <v>1</v>
      </c>
      <c r="B6" s="1302" t="s">
        <v>2</v>
      </c>
      <c r="C6" s="1303"/>
      <c r="D6" s="1303"/>
      <c r="E6" s="1304"/>
    </row>
    <row r="7" spans="1:7" ht="37.5" customHeight="1" thickBot="1" x14ac:dyDescent="0.3">
      <c r="A7" s="2" t="s">
        <v>3</v>
      </c>
      <c r="B7" s="1305" t="s">
        <v>861</v>
      </c>
      <c r="C7" s="1306"/>
      <c r="D7" s="1306"/>
      <c r="E7" s="1307"/>
    </row>
    <row r="8" spans="1:7" ht="27.75" customHeight="1" thickBot="1" x14ac:dyDescent="0.3">
      <c r="A8" s="1308" t="s">
        <v>5</v>
      </c>
      <c r="B8" s="1309"/>
      <c r="C8" s="1309"/>
      <c r="D8" s="1309"/>
      <c r="E8" s="1310"/>
    </row>
    <row r="9" spans="1:7" ht="15.75" thickBot="1" x14ac:dyDescent="0.3">
      <c r="A9" s="1545" t="s">
        <v>1389</v>
      </c>
      <c r="B9" s="1546"/>
      <c r="C9" s="1546"/>
      <c r="D9" s="1546"/>
      <c r="E9" s="1547"/>
    </row>
    <row r="10" spans="1:7" ht="15.75" thickBot="1" x14ac:dyDescent="0.3">
      <c r="A10" s="1545"/>
      <c r="B10" s="1546"/>
      <c r="C10" s="1546"/>
      <c r="D10" s="1546"/>
      <c r="E10" s="1547"/>
    </row>
    <row r="11" spans="1:7" ht="15.75" thickBot="1" x14ac:dyDescent="0.3">
      <c r="A11" s="1545"/>
      <c r="B11" s="1546"/>
      <c r="C11" s="1546"/>
      <c r="D11" s="1546"/>
      <c r="E11" s="1547"/>
    </row>
    <row r="12" spans="1:7" ht="44.25" customHeight="1" thickBot="1" x14ac:dyDescent="0.3">
      <c r="A12" s="3" t="s">
        <v>6</v>
      </c>
      <c r="B12" s="1317" t="s">
        <v>393</v>
      </c>
      <c r="C12" s="1318"/>
      <c r="D12" s="1318"/>
      <c r="E12" s="1319"/>
    </row>
    <row r="13" spans="1:7" x14ac:dyDescent="0.25">
      <c r="A13" s="1381" t="s">
        <v>7</v>
      </c>
      <c r="B13" s="433">
        <v>2019</v>
      </c>
      <c r="C13" s="433">
        <v>2020</v>
      </c>
      <c r="D13" s="433">
        <v>2021</v>
      </c>
      <c r="E13" s="433">
        <v>2022</v>
      </c>
      <c r="G13" t="s">
        <v>854</v>
      </c>
    </row>
    <row r="14" spans="1:7" ht="15.75" thickBot="1" x14ac:dyDescent="0.3">
      <c r="A14" s="1556"/>
      <c r="B14" s="423" t="s">
        <v>8</v>
      </c>
      <c r="C14" s="423" t="s">
        <v>9</v>
      </c>
      <c r="D14" s="423" t="s">
        <v>9</v>
      </c>
      <c r="E14" s="423" t="s">
        <v>9</v>
      </c>
    </row>
    <row r="15" spans="1:7" ht="31.5" customHeight="1" thickBot="1" x14ac:dyDescent="0.3">
      <c r="A15" s="116" t="s">
        <v>394</v>
      </c>
      <c r="B15" s="117">
        <v>80000</v>
      </c>
      <c r="C15" s="117">
        <v>80000</v>
      </c>
      <c r="D15" s="117"/>
      <c r="E15" s="92"/>
    </row>
    <row r="16" spans="1:7" ht="33.75" customHeight="1" thickBot="1" x14ac:dyDescent="0.3">
      <c r="A16" s="118" t="s">
        <v>395</v>
      </c>
      <c r="B16" s="117">
        <v>5000</v>
      </c>
      <c r="C16" s="117" t="s">
        <v>231</v>
      </c>
      <c r="D16" s="117">
        <v>5000</v>
      </c>
      <c r="E16" s="117">
        <v>5000</v>
      </c>
    </row>
    <row r="17" spans="1:10" ht="36.75" customHeight="1" thickBot="1" x14ac:dyDescent="0.3">
      <c r="A17" s="5" t="s">
        <v>396</v>
      </c>
      <c r="B17" s="117">
        <v>1500</v>
      </c>
      <c r="C17" s="117">
        <v>3000</v>
      </c>
      <c r="D17" s="117">
        <v>3000</v>
      </c>
      <c r="E17" s="117">
        <v>3000</v>
      </c>
    </row>
    <row r="18" spans="1:10" ht="42.75" customHeight="1" thickBot="1" x14ac:dyDescent="0.3">
      <c r="A18" s="6" t="s">
        <v>10</v>
      </c>
      <c r="B18" s="1509" t="s">
        <v>1390</v>
      </c>
      <c r="C18" s="1510"/>
      <c r="D18" s="1510"/>
      <c r="E18" s="1511"/>
    </row>
    <row r="19" spans="1:10" ht="23.25" customHeight="1" thickBot="1" x14ac:dyDescent="0.3">
      <c r="A19" s="1411" t="s">
        <v>11</v>
      </c>
      <c r="B19" s="1412"/>
      <c r="C19" s="1412"/>
      <c r="D19" s="1412"/>
      <c r="E19" s="1413"/>
      <c r="H19" s="30"/>
      <c r="J19" s="30"/>
    </row>
    <row r="20" spans="1:10" ht="34.5" thickBot="1" x14ac:dyDescent="0.3">
      <c r="A20" s="91" t="s">
        <v>397</v>
      </c>
      <c r="B20" s="944">
        <v>400000</v>
      </c>
      <c r="C20" s="62">
        <v>150000</v>
      </c>
      <c r="D20" s="62">
        <v>150000</v>
      </c>
      <c r="E20" s="62">
        <v>160000</v>
      </c>
      <c r="G20" s="993"/>
      <c r="H20" s="994"/>
      <c r="I20" s="994"/>
      <c r="J20" s="994"/>
    </row>
    <row r="21" spans="1:10" ht="23.25" thickBot="1" x14ac:dyDescent="0.3">
      <c r="A21" s="91" t="s">
        <v>1391</v>
      </c>
      <c r="B21" s="944">
        <v>60</v>
      </c>
      <c r="C21" s="62">
        <v>70</v>
      </c>
      <c r="D21" s="62">
        <v>70</v>
      </c>
      <c r="E21" s="62">
        <v>70</v>
      </c>
      <c r="G21" s="993"/>
      <c r="H21" s="994"/>
      <c r="I21" s="994"/>
      <c r="J21" s="994"/>
    </row>
    <row r="22" spans="1:10" ht="34.5" thickBot="1" x14ac:dyDescent="0.3">
      <c r="A22" s="94" t="s">
        <v>398</v>
      </c>
      <c r="B22" s="111">
        <v>2900000</v>
      </c>
      <c r="C22" s="31">
        <v>2900000</v>
      </c>
      <c r="D22" s="31">
        <v>3000000</v>
      </c>
      <c r="E22" s="31">
        <v>3000000</v>
      </c>
    </row>
    <row r="23" spans="1:10" ht="24.75" customHeight="1" thickBot="1" x14ac:dyDescent="0.3">
      <c r="A23" s="1414" t="s">
        <v>12</v>
      </c>
      <c r="B23" s="1415"/>
      <c r="C23" s="1415"/>
      <c r="D23" s="1415"/>
      <c r="E23" s="1416"/>
      <c r="H23" t="s">
        <v>854</v>
      </c>
    </row>
    <row r="24" spans="1:10" ht="29.25" customHeight="1" thickBot="1" x14ac:dyDescent="0.3">
      <c r="A24" s="1322" t="s">
        <v>13</v>
      </c>
      <c r="B24" s="1323"/>
      <c r="C24" s="1323"/>
      <c r="D24" s="1323"/>
      <c r="E24" s="1324"/>
    </row>
    <row r="25" spans="1:10" ht="32.25" customHeight="1" thickBot="1" x14ac:dyDescent="0.3">
      <c r="A25" s="7" t="s">
        <v>14</v>
      </c>
      <c r="B25" s="1417" t="s">
        <v>399</v>
      </c>
      <c r="C25" s="1418"/>
      <c r="D25" s="1418"/>
      <c r="E25" s="1419"/>
    </row>
    <row r="26" spans="1:10" ht="32.25" customHeight="1" thickBot="1" x14ac:dyDescent="0.3">
      <c r="A26" s="5" t="s">
        <v>15</v>
      </c>
      <c r="B26" s="1512" t="s">
        <v>1392</v>
      </c>
      <c r="C26" s="1513"/>
      <c r="D26" s="1513"/>
      <c r="E26" s="1514"/>
    </row>
    <row r="27" spans="1:10" ht="15.75" thickBot="1" x14ac:dyDescent="0.3">
      <c r="A27" s="5" t="s">
        <v>16</v>
      </c>
      <c r="B27" s="1406" t="s">
        <v>400</v>
      </c>
      <c r="C27" s="1407"/>
      <c r="D27" s="1407"/>
      <c r="E27" s="1408"/>
    </row>
    <row r="28" spans="1:10" x14ac:dyDescent="0.25">
      <c r="A28" s="1381"/>
      <c r="B28" s="8">
        <v>2019</v>
      </c>
      <c r="C28" s="8">
        <v>2020</v>
      </c>
      <c r="D28" s="8">
        <v>2021</v>
      </c>
      <c r="E28" s="8">
        <v>2022</v>
      </c>
    </row>
    <row r="29" spans="1:10" ht="15.75" thickBot="1" x14ac:dyDescent="0.3">
      <c r="A29" s="1382"/>
      <c r="B29" s="9" t="s">
        <v>8</v>
      </c>
      <c r="C29" s="9" t="s">
        <v>9</v>
      </c>
      <c r="D29" s="9" t="s">
        <v>9</v>
      </c>
      <c r="E29" s="9" t="s">
        <v>9</v>
      </c>
    </row>
    <row r="30" spans="1:10" ht="15.75" thickBot="1" x14ac:dyDescent="0.3">
      <c r="A30" s="5" t="s">
        <v>17</v>
      </c>
      <c r="B30" s="10"/>
      <c r="C30" s="10"/>
      <c r="D30" s="10"/>
      <c r="E30" s="10"/>
    </row>
    <row r="31" spans="1:10" ht="21" customHeight="1" thickBot="1" x14ac:dyDescent="0.3">
      <c r="A31" s="5" t="s">
        <v>18</v>
      </c>
      <c r="B31" s="10">
        <f>B60</f>
        <v>184000</v>
      </c>
      <c r="C31" s="10">
        <f t="shared" ref="C31:E31" si="0">C60</f>
        <v>185000</v>
      </c>
      <c r="D31" s="10">
        <f t="shared" si="0"/>
        <v>186000</v>
      </c>
      <c r="E31" s="10">
        <f t="shared" si="0"/>
        <v>186000</v>
      </c>
    </row>
    <row r="32" spans="1:10" ht="15.75" thickBot="1" x14ac:dyDescent="0.3">
      <c r="A32" s="5" t="s">
        <v>19</v>
      </c>
      <c r="B32" s="10" t="e">
        <f>B31/B30</f>
        <v>#DIV/0!</v>
      </c>
      <c r="C32" s="10" t="e">
        <f t="shared" ref="C32:E32" si="1">C31/C30</f>
        <v>#DIV/0!</v>
      </c>
      <c r="D32" s="10" t="e">
        <f t="shared" si="1"/>
        <v>#DIV/0!</v>
      </c>
      <c r="E32" s="10" t="e">
        <f t="shared" si="1"/>
        <v>#DIV/0!</v>
      </c>
    </row>
    <row r="33" spans="1:11" ht="15.75" thickBot="1" x14ac:dyDescent="0.3">
      <c r="A33" s="5" t="s">
        <v>20</v>
      </c>
      <c r="B33" s="407" t="s">
        <v>21</v>
      </c>
      <c r="C33" s="11" t="e">
        <f>C30/B30-1</f>
        <v>#DIV/0!</v>
      </c>
      <c r="D33" s="11" t="e">
        <f t="shared" ref="D33:E35" si="2">D30/C30-1</f>
        <v>#DIV/0!</v>
      </c>
      <c r="E33" s="11" t="e">
        <f t="shared" si="2"/>
        <v>#DIV/0!</v>
      </c>
      <c r="G33" s="12"/>
      <c r="H33" s="12"/>
      <c r="I33" s="12"/>
      <c r="J33" s="12"/>
      <c r="K33" s="12"/>
    </row>
    <row r="34" spans="1:11" ht="15.75" thickBot="1" x14ac:dyDescent="0.3">
      <c r="A34" s="5" t="s">
        <v>22</v>
      </c>
      <c r="B34" s="407" t="s">
        <v>21</v>
      </c>
      <c r="C34" s="11">
        <f>C31/B31-1</f>
        <v>5.4347826086955653E-3</v>
      </c>
      <c r="D34" s="11">
        <f t="shared" si="2"/>
        <v>5.4054054054053502E-3</v>
      </c>
      <c r="E34" s="11">
        <f t="shared" si="2"/>
        <v>0</v>
      </c>
    </row>
    <row r="35" spans="1:11" ht="15.75" thickBot="1" x14ac:dyDescent="0.3">
      <c r="A35" s="5" t="s">
        <v>23</v>
      </c>
      <c r="B35" s="407" t="s">
        <v>21</v>
      </c>
      <c r="C35" s="11" t="e">
        <f>C32/B32-1</f>
        <v>#DIV/0!</v>
      </c>
      <c r="D35" s="11" t="e">
        <f t="shared" si="2"/>
        <v>#DIV/0!</v>
      </c>
      <c r="E35" s="11" t="e">
        <f t="shared" si="2"/>
        <v>#DIV/0!</v>
      </c>
    </row>
    <row r="36" spans="1:11" ht="27.75" customHeight="1" thickBot="1" x14ac:dyDescent="0.3">
      <c r="A36" s="1378" t="s">
        <v>164</v>
      </c>
      <c r="B36" s="1379"/>
      <c r="C36" s="1379"/>
      <c r="D36" s="1379"/>
      <c r="E36" s="1380"/>
    </row>
    <row r="37" spans="1:11" x14ac:dyDescent="0.25">
      <c r="A37" s="1381"/>
      <c r="B37" s="8">
        <v>2019</v>
      </c>
      <c r="C37" s="8">
        <v>2020</v>
      </c>
      <c r="D37" s="8">
        <v>2021</v>
      </c>
      <c r="E37" s="8">
        <v>2022</v>
      </c>
    </row>
    <row r="38" spans="1:11" ht="15.75" thickBot="1" x14ac:dyDescent="0.3">
      <c r="A38" s="1382"/>
      <c r="B38" s="9" t="s">
        <v>8</v>
      </c>
      <c r="C38" s="9" t="s">
        <v>9</v>
      </c>
      <c r="D38" s="9" t="s">
        <v>9</v>
      </c>
      <c r="E38" s="9" t="s">
        <v>9</v>
      </c>
    </row>
    <row r="39" spans="1:11" ht="15.75" thickBot="1" x14ac:dyDescent="0.3">
      <c r="A39" s="13" t="s">
        <v>24</v>
      </c>
      <c r="B39" s="31">
        <v>121800</v>
      </c>
      <c r="C39" s="14">
        <f>C40+C41</f>
        <v>121800</v>
      </c>
      <c r="D39" s="14">
        <f t="shared" ref="D39:E39" si="3">D40+D41</f>
        <v>121800</v>
      </c>
      <c r="E39" s="14">
        <f t="shared" si="3"/>
        <v>121800</v>
      </c>
    </row>
    <row r="40" spans="1:11" ht="15.75" thickBot="1" x14ac:dyDescent="0.3">
      <c r="A40" s="26" t="s">
        <v>296</v>
      </c>
      <c r="B40" s="424">
        <v>121800</v>
      </c>
      <c r="C40" s="15">
        <v>121800</v>
      </c>
      <c r="D40" s="15">
        <v>121800</v>
      </c>
      <c r="E40" s="15">
        <v>121800</v>
      </c>
    </row>
    <row r="41" spans="1:11" ht="15.75" thickBot="1" x14ac:dyDescent="0.3">
      <c r="A41" s="26" t="s">
        <v>297</v>
      </c>
      <c r="B41" s="424"/>
      <c r="C41" s="15"/>
      <c r="D41" s="15"/>
      <c r="E41" s="15"/>
    </row>
    <row r="42" spans="1:11" ht="24.75" thickBot="1" x14ac:dyDescent="0.3">
      <c r="A42" s="13" t="s">
        <v>25</v>
      </c>
      <c r="B42" s="31">
        <v>22200</v>
      </c>
      <c r="C42" s="14">
        <f>C43+C44</f>
        <v>22200</v>
      </c>
      <c r="D42" s="14">
        <f t="shared" ref="D42:E42" si="4">D43+D44</f>
        <v>22200</v>
      </c>
      <c r="E42" s="14">
        <f t="shared" si="4"/>
        <v>22200</v>
      </c>
    </row>
    <row r="43" spans="1:11" ht="15.75" thickBot="1" x14ac:dyDescent="0.3">
      <c r="A43" s="26" t="s">
        <v>296</v>
      </c>
      <c r="B43" s="424">
        <v>22200</v>
      </c>
      <c r="C43" s="14">
        <v>22200</v>
      </c>
      <c r="D43" s="14">
        <v>22200</v>
      </c>
      <c r="E43" s="14">
        <v>22200</v>
      </c>
      <c r="H43" s="12"/>
    </row>
    <row r="44" spans="1:11" ht="15.75" thickBot="1" x14ac:dyDescent="0.3">
      <c r="A44" s="26" t="s">
        <v>297</v>
      </c>
      <c r="B44" s="424"/>
      <c r="C44" s="14"/>
      <c r="D44" s="14"/>
      <c r="E44" s="14"/>
      <c r="H44" s="12"/>
    </row>
    <row r="45" spans="1:11" ht="15.75" thickBot="1" x14ac:dyDescent="0.3">
      <c r="A45" s="13" t="s">
        <v>26</v>
      </c>
      <c r="B45" s="424">
        <v>39800</v>
      </c>
      <c r="C45" s="14">
        <f>C46+C47</f>
        <v>40700</v>
      </c>
      <c r="D45" s="14">
        <f t="shared" ref="D45:E45" si="5">D46+D47</f>
        <v>41700</v>
      </c>
      <c r="E45" s="14">
        <f t="shared" si="5"/>
        <v>41700</v>
      </c>
    </row>
    <row r="46" spans="1:11" ht="15.75" thickBot="1" x14ac:dyDescent="0.3">
      <c r="A46" s="26" t="s">
        <v>296</v>
      </c>
      <c r="B46" s="424">
        <v>34800</v>
      </c>
      <c r="C46" s="14">
        <v>40700</v>
      </c>
      <c r="D46" s="31">
        <v>41700</v>
      </c>
      <c r="E46" s="31">
        <v>41700</v>
      </c>
    </row>
    <row r="47" spans="1:11" ht="15.75" thickBot="1" x14ac:dyDescent="0.3">
      <c r="A47" s="26" t="s">
        <v>297</v>
      </c>
      <c r="B47" s="424">
        <v>5000</v>
      </c>
      <c r="C47" s="14"/>
      <c r="D47" s="14"/>
      <c r="E47" s="14"/>
    </row>
    <row r="48" spans="1:11" ht="15.75" thickBot="1" x14ac:dyDescent="0.3">
      <c r="A48" s="13" t="s">
        <v>27</v>
      </c>
      <c r="B48" s="424"/>
      <c r="C48" s="14"/>
      <c r="D48" s="14"/>
      <c r="E48" s="14"/>
    </row>
    <row r="49" spans="1:12" ht="15.75" thickBot="1" x14ac:dyDescent="0.3">
      <c r="A49" s="26" t="s">
        <v>296</v>
      </c>
      <c r="B49" s="424"/>
      <c r="C49" s="14"/>
      <c r="D49" s="14"/>
      <c r="E49" s="14"/>
    </row>
    <row r="50" spans="1:12" ht="15.75" thickBot="1" x14ac:dyDescent="0.3">
      <c r="A50" s="26" t="s">
        <v>297</v>
      </c>
      <c r="B50" s="424"/>
      <c r="C50" s="14"/>
      <c r="D50" s="14"/>
      <c r="E50" s="14"/>
    </row>
    <row r="51" spans="1:12" ht="15.75" thickBot="1" x14ac:dyDescent="0.3">
      <c r="A51" s="13" t="s">
        <v>28</v>
      </c>
      <c r="B51" s="424"/>
      <c r="C51" s="14"/>
      <c r="D51" s="14"/>
      <c r="E51" s="14"/>
    </row>
    <row r="52" spans="1:12" ht="15.75" thickBot="1" x14ac:dyDescent="0.3">
      <c r="A52" s="26" t="s">
        <v>296</v>
      </c>
      <c r="B52" s="424"/>
      <c r="C52" s="14"/>
      <c r="D52" s="14"/>
      <c r="E52" s="14"/>
    </row>
    <row r="53" spans="1:12" ht="15.75" thickBot="1" x14ac:dyDescent="0.3">
      <c r="A53" s="26" t="s">
        <v>297</v>
      </c>
      <c r="B53" s="424"/>
      <c r="C53" s="14"/>
      <c r="D53" s="14"/>
      <c r="E53" s="14"/>
    </row>
    <row r="54" spans="1:12" ht="15.75" thickBot="1" x14ac:dyDescent="0.3">
      <c r="A54" s="13" t="s">
        <v>29</v>
      </c>
      <c r="B54" s="424">
        <v>200</v>
      </c>
      <c r="C54" s="14">
        <f t="shared" ref="C54:E54" si="6">C55+C56</f>
        <v>300</v>
      </c>
      <c r="D54" s="14">
        <f t="shared" si="6"/>
        <v>300</v>
      </c>
      <c r="E54" s="14">
        <f t="shared" si="6"/>
        <v>300</v>
      </c>
    </row>
    <row r="55" spans="1:12" ht="15.75" thickBot="1" x14ac:dyDescent="0.3">
      <c r="A55" s="26" t="s">
        <v>296</v>
      </c>
      <c r="B55" s="424">
        <v>200</v>
      </c>
      <c r="C55" s="14">
        <v>300</v>
      </c>
      <c r="D55" s="31">
        <v>300</v>
      </c>
      <c r="E55" s="31">
        <v>300</v>
      </c>
    </row>
    <row r="56" spans="1:12" ht="15.75" thickBot="1" x14ac:dyDescent="0.3">
      <c r="A56" s="26" t="s">
        <v>297</v>
      </c>
      <c r="B56" s="15"/>
      <c r="C56" s="14"/>
      <c r="D56" s="14"/>
      <c r="E56" s="14"/>
    </row>
    <row r="57" spans="1:12" ht="24.75" thickBot="1" x14ac:dyDescent="0.3">
      <c r="A57" s="13" t="s">
        <v>30</v>
      </c>
      <c r="B57" s="15">
        <v>0</v>
      </c>
      <c r="C57" s="14">
        <v>0</v>
      </c>
      <c r="D57" s="14">
        <f>C57*1.03*0.99</f>
        <v>0</v>
      </c>
      <c r="E57" s="14">
        <f>D57*1.03*0.99</f>
        <v>0</v>
      </c>
      <c r="H57" s="96"/>
    </row>
    <row r="58" spans="1:12" ht="15.75" thickBot="1" x14ac:dyDescent="0.3">
      <c r="A58" s="26" t="s">
        <v>296</v>
      </c>
      <c r="B58" s="15"/>
      <c r="C58" s="40"/>
      <c r="D58" s="40"/>
      <c r="E58" s="40"/>
      <c r="J58" s="97"/>
      <c r="K58" s="97"/>
      <c r="L58" s="97"/>
    </row>
    <row r="59" spans="1:12" ht="15.75" thickBot="1" x14ac:dyDescent="0.3">
      <c r="A59" s="26" t="s">
        <v>297</v>
      </c>
      <c r="B59" s="15"/>
      <c r="C59" s="98"/>
      <c r="D59" s="40"/>
      <c r="E59" s="40"/>
    </row>
    <row r="60" spans="1:12" ht="15.75" thickBot="1" x14ac:dyDescent="0.3">
      <c r="A60" s="16" t="s">
        <v>31</v>
      </c>
      <c r="B60" s="15">
        <f>B57+B54+B51+B48+B45+B42+B39</f>
        <v>184000</v>
      </c>
      <c r="C60" s="15">
        <f t="shared" ref="C60:E60" si="7">C57+C54+C51+C48+C45+C42+C39</f>
        <v>185000</v>
      </c>
      <c r="D60" s="15">
        <f t="shared" si="7"/>
        <v>186000</v>
      </c>
      <c r="E60" s="15">
        <f t="shared" si="7"/>
        <v>186000</v>
      </c>
    </row>
    <row r="61" spans="1:12" ht="24" customHeight="1" thickBot="1" x14ac:dyDescent="0.3">
      <c r="A61" s="17" t="s">
        <v>32</v>
      </c>
      <c r="B61" s="18">
        <f>IF(B60-B31=0,0,"Error")</f>
        <v>0</v>
      </c>
      <c r="C61" s="18">
        <f>IF(C60-C31=0,0,"Error")</f>
        <v>0</v>
      </c>
      <c r="D61" s="18">
        <f>IF(D60-D31=0,0,"Error")</f>
        <v>0</v>
      </c>
      <c r="E61" s="18">
        <f>IF(E60-E31=0,0,"Error")</f>
        <v>0</v>
      </c>
    </row>
    <row r="62" spans="1:12" ht="15.75" hidden="1" thickBot="1" x14ac:dyDescent="0.3">
      <c r="A62" s="37" t="s">
        <v>344</v>
      </c>
      <c r="B62" s="1423"/>
      <c r="C62" s="1418"/>
      <c r="D62" s="1418"/>
      <c r="E62" s="1419"/>
    </row>
    <row r="63" spans="1:12" ht="26.25" hidden="1" customHeight="1" x14ac:dyDescent="0.25">
      <c r="A63" s="5" t="s">
        <v>15</v>
      </c>
      <c r="B63" s="1411"/>
      <c r="C63" s="1412"/>
      <c r="D63" s="1412"/>
      <c r="E63" s="1413"/>
    </row>
    <row r="64" spans="1:12" ht="15.75" hidden="1" thickBot="1" x14ac:dyDescent="0.3">
      <c r="A64" s="5" t="s">
        <v>16</v>
      </c>
      <c r="B64" s="1406"/>
      <c r="C64" s="1407"/>
      <c r="D64" s="1407"/>
      <c r="E64" s="1408"/>
    </row>
    <row r="65" spans="1:5" x14ac:dyDescent="0.25">
      <c r="A65" s="1381"/>
      <c r="B65" s="8">
        <v>2019</v>
      </c>
      <c r="C65" s="8">
        <v>2019</v>
      </c>
      <c r="D65" s="8">
        <v>2020</v>
      </c>
      <c r="E65" s="8">
        <v>2021</v>
      </c>
    </row>
    <row r="66" spans="1:5" ht="15.75" thickBot="1" x14ac:dyDescent="0.3">
      <c r="A66" s="1382"/>
      <c r="B66" s="9" t="s">
        <v>8</v>
      </c>
      <c r="C66" s="9" t="s">
        <v>9</v>
      </c>
      <c r="D66" s="9" t="s">
        <v>9</v>
      </c>
      <c r="E66" s="9" t="s">
        <v>9</v>
      </c>
    </row>
    <row r="67" spans="1:5" ht="15.75" thickBot="1" x14ac:dyDescent="0.3">
      <c r="A67" s="5" t="s">
        <v>17</v>
      </c>
      <c r="B67" s="5"/>
      <c r="C67" s="5"/>
      <c r="D67" s="5"/>
      <c r="E67" s="5"/>
    </row>
    <row r="68" spans="1:5" ht="15.75" thickBot="1" x14ac:dyDescent="0.3">
      <c r="A68" s="5" t="s">
        <v>18</v>
      </c>
      <c r="B68" s="10">
        <f>B97</f>
        <v>0</v>
      </c>
      <c r="C68" s="10">
        <f t="shared" ref="C68:E68" si="8">C97</f>
        <v>0</v>
      </c>
      <c r="D68" s="10">
        <f t="shared" si="8"/>
        <v>0</v>
      </c>
      <c r="E68" s="10">
        <f t="shared" si="8"/>
        <v>0</v>
      </c>
    </row>
    <row r="69" spans="1:5" ht="15.75" thickBot="1" x14ac:dyDescent="0.3">
      <c r="A69" s="5" t="s">
        <v>19</v>
      </c>
      <c r="B69" s="10" t="e">
        <f>B68/B67</f>
        <v>#DIV/0!</v>
      </c>
      <c r="C69" s="10" t="e">
        <f>C68/C67</f>
        <v>#DIV/0!</v>
      </c>
      <c r="D69" s="10" t="e">
        <f>D68/D67</f>
        <v>#DIV/0!</v>
      </c>
      <c r="E69" s="10" t="e">
        <f>E68/E67</f>
        <v>#DIV/0!</v>
      </c>
    </row>
    <row r="70" spans="1:5" ht="15.75" thickBot="1" x14ac:dyDescent="0.3">
      <c r="A70" s="5" t="s">
        <v>20</v>
      </c>
      <c r="B70" s="407"/>
      <c r="C70" s="11" t="e">
        <f>C67/B67-1</f>
        <v>#DIV/0!</v>
      </c>
      <c r="D70" s="11" t="e">
        <f>D67/C67-1</f>
        <v>#DIV/0!</v>
      </c>
      <c r="E70" s="11" t="e">
        <f>E67/D67-1</f>
        <v>#DIV/0!</v>
      </c>
    </row>
    <row r="71" spans="1:5" ht="15.75" thickBot="1" x14ac:dyDescent="0.3">
      <c r="A71" s="5" t="s">
        <v>22</v>
      </c>
      <c r="B71" s="407"/>
      <c r="C71" s="11" t="e">
        <f>C68/B68-1</f>
        <v>#DIV/0!</v>
      </c>
      <c r="D71" s="11" t="e">
        <f t="shared" ref="D71:E72" si="9">D68/C68-1</f>
        <v>#DIV/0!</v>
      </c>
      <c r="E71" s="11" t="e">
        <f t="shared" si="9"/>
        <v>#DIV/0!</v>
      </c>
    </row>
    <row r="72" spans="1:5" ht="15.75" thickBot="1" x14ac:dyDescent="0.3">
      <c r="A72" s="5" t="s">
        <v>23</v>
      </c>
      <c r="B72" s="407"/>
      <c r="C72" s="11" t="e">
        <f>C69/B69-1</f>
        <v>#DIV/0!</v>
      </c>
      <c r="D72" s="11" t="e">
        <f t="shared" si="9"/>
        <v>#DIV/0!</v>
      </c>
      <c r="E72" s="11" t="e">
        <f t="shared" si="9"/>
        <v>#DIV/0!</v>
      </c>
    </row>
    <row r="73" spans="1:5" ht="24" customHeight="1" thickBot="1" x14ac:dyDescent="0.3">
      <c r="A73" s="1378" t="s">
        <v>224</v>
      </c>
      <c r="B73" s="1379"/>
      <c r="C73" s="1379"/>
      <c r="D73" s="1379"/>
      <c r="E73" s="1380"/>
    </row>
    <row r="74" spans="1:5" x14ac:dyDescent="0.25">
      <c r="A74" s="1381"/>
      <c r="B74" s="8">
        <v>2019</v>
      </c>
      <c r="C74" s="8">
        <v>2020</v>
      </c>
      <c r="D74" s="8">
        <v>2021</v>
      </c>
      <c r="E74" s="8">
        <v>2023</v>
      </c>
    </row>
    <row r="75" spans="1:5" ht="15.75" thickBot="1" x14ac:dyDescent="0.3">
      <c r="A75" s="1382"/>
      <c r="B75" s="9" t="s">
        <v>8</v>
      </c>
      <c r="C75" s="9" t="s">
        <v>9</v>
      </c>
      <c r="D75" s="9" t="s">
        <v>9</v>
      </c>
      <c r="E75" s="9" t="s">
        <v>9</v>
      </c>
    </row>
    <row r="76" spans="1:5" ht="15.75" thickBot="1" x14ac:dyDescent="0.3">
      <c r="A76" s="13" t="s">
        <v>24</v>
      </c>
      <c r="B76" s="14"/>
      <c r="C76" s="14"/>
      <c r="D76" s="14"/>
      <c r="E76" s="14"/>
    </row>
    <row r="77" spans="1:5" ht="15.75" thickBot="1" x14ac:dyDescent="0.3">
      <c r="A77" s="26" t="s">
        <v>296</v>
      </c>
      <c r="B77" s="15"/>
      <c r="C77" s="27"/>
      <c r="D77" s="27"/>
      <c r="E77" s="27"/>
    </row>
    <row r="78" spans="1:5" ht="15.75" thickBot="1" x14ac:dyDescent="0.3">
      <c r="A78" s="26" t="s">
        <v>297</v>
      </c>
      <c r="B78" s="15"/>
      <c r="C78" s="27"/>
      <c r="D78" s="27"/>
      <c r="E78" s="27"/>
    </row>
    <row r="79" spans="1:5" ht="24.75" thickBot="1" x14ac:dyDescent="0.3">
      <c r="A79" s="13" t="s">
        <v>25</v>
      </c>
      <c r="B79" s="14"/>
      <c r="C79" s="14"/>
      <c r="D79" s="14"/>
      <c r="E79" s="14"/>
    </row>
    <row r="80" spans="1:5" ht="15.75" thickBot="1" x14ac:dyDescent="0.3">
      <c r="A80" s="26" t="s">
        <v>296</v>
      </c>
      <c r="B80" s="15"/>
      <c r="C80" s="14"/>
      <c r="D80" s="14"/>
      <c r="E80" s="14"/>
    </row>
    <row r="81" spans="1:5" ht="15.75" thickBot="1" x14ac:dyDescent="0.3">
      <c r="A81" s="26" t="s">
        <v>297</v>
      </c>
      <c r="B81" s="15"/>
      <c r="C81" s="14"/>
      <c r="D81" s="14"/>
      <c r="E81" s="14"/>
    </row>
    <row r="82" spans="1:5" ht="15.75" thickBot="1" x14ac:dyDescent="0.3">
      <c r="A82" s="13" t="s">
        <v>26</v>
      </c>
      <c r="B82" s="15">
        <v>0</v>
      </c>
      <c r="C82" s="14">
        <v>0</v>
      </c>
      <c r="D82" s="14">
        <v>0</v>
      </c>
      <c r="E82" s="14">
        <v>0</v>
      </c>
    </row>
    <row r="83" spans="1:5" ht="15.75" thickBot="1" x14ac:dyDescent="0.3">
      <c r="A83" s="26" t="s">
        <v>296</v>
      </c>
      <c r="B83" s="15"/>
      <c r="C83" s="14"/>
      <c r="D83" s="14"/>
      <c r="E83" s="14"/>
    </row>
    <row r="84" spans="1:5" ht="15.75" thickBot="1" x14ac:dyDescent="0.3">
      <c r="A84" s="26" t="s">
        <v>297</v>
      </c>
      <c r="B84" s="15"/>
      <c r="C84" s="14"/>
      <c r="D84" s="14"/>
      <c r="E84" s="14"/>
    </row>
    <row r="85" spans="1:5" ht="15.75" thickBot="1" x14ac:dyDescent="0.3">
      <c r="A85" s="13" t="s">
        <v>27</v>
      </c>
      <c r="B85" s="15"/>
      <c r="C85" s="14"/>
      <c r="D85" s="14"/>
      <c r="E85" s="14"/>
    </row>
    <row r="86" spans="1:5" ht="15.75" thickBot="1" x14ac:dyDescent="0.3">
      <c r="A86" s="26" t="s">
        <v>296</v>
      </c>
      <c r="B86" s="15"/>
      <c r="C86" s="14"/>
      <c r="D86" s="14"/>
      <c r="E86" s="14"/>
    </row>
    <row r="87" spans="1:5" ht="15.75" thickBot="1" x14ac:dyDescent="0.3">
      <c r="A87" s="26" t="s">
        <v>297</v>
      </c>
      <c r="B87" s="15"/>
      <c r="C87" s="14"/>
      <c r="D87" s="14"/>
      <c r="E87" s="14"/>
    </row>
    <row r="88" spans="1:5" ht="15.75" thickBot="1" x14ac:dyDescent="0.3">
      <c r="A88" s="13" t="s">
        <v>28</v>
      </c>
      <c r="B88" s="15"/>
      <c r="C88" s="14"/>
      <c r="D88" s="14"/>
      <c r="E88" s="14"/>
    </row>
    <row r="89" spans="1:5" ht="15.75" thickBot="1" x14ac:dyDescent="0.3">
      <c r="A89" s="26" t="s">
        <v>296</v>
      </c>
      <c r="B89" s="15"/>
      <c r="C89" s="14"/>
      <c r="D89" s="14"/>
      <c r="E89" s="14"/>
    </row>
    <row r="90" spans="1:5" ht="15.75" thickBot="1" x14ac:dyDescent="0.3">
      <c r="A90" s="26" t="s">
        <v>297</v>
      </c>
      <c r="B90" s="15"/>
      <c r="C90" s="14"/>
      <c r="D90" s="14"/>
      <c r="E90" s="14"/>
    </row>
    <row r="91" spans="1:5" ht="15.75" thickBot="1" x14ac:dyDescent="0.3">
      <c r="A91" s="13" t="s">
        <v>29</v>
      </c>
      <c r="B91" s="15"/>
      <c r="C91" s="14"/>
      <c r="D91" s="14"/>
      <c r="E91" s="14"/>
    </row>
    <row r="92" spans="1:5" ht="15.75" thickBot="1" x14ac:dyDescent="0.3">
      <c r="A92" s="26" t="s">
        <v>296</v>
      </c>
      <c r="B92" s="15"/>
      <c r="C92" s="14"/>
      <c r="D92" s="14"/>
      <c r="E92" s="14"/>
    </row>
    <row r="93" spans="1:5" ht="15.75" thickBot="1" x14ac:dyDescent="0.3">
      <c r="A93" s="26" t="s">
        <v>297</v>
      </c>
      <c r="B93" s="15"/>
      <c r="C93" s="14"/>
      <c r="D93" s="14"/>
      <c r="E93" s="14"/>
    </row>
    <row r="94" spans="1:5" ht="24.75" thickBot="1" x14ac:dyDescent="0.3">
      <c r="A94" s="13" t="s">
        <v>30</v>
      </c>
      <c r="B94" s="15"/>
      <c r="C94" s="14"/>
      <c r="D94" s="14"/>
      <c r="E94" s="14"/>
    </row>
    <row r="95" spans="1:5" ht="15.75" thickBot="1" x14ac:dyDescent="0.3">
      <c r="A95" s="26" t="s">
        <v>296</v>
      </c>
      <c r="B95" s="15"/>
      <c r="C95" s="14"/>
      <c r="D95" s="14"/>
      <c r="E95" s="14"/>
    </row>
    <row r="96" spans="1:5" ht="15.75" thickBot="1" x14ac:dyDescent="0.3">
      <c r="A96" s="26" t="s">
        <v>297</v>
      </c>
      <c r="B96" s="15"/>
      <c r="C96" s="14"/>
      <c r="D96" s="14"/>
      <c r="E96" s="14"/>
    </row>
    <row r="97" spans="1:5" ht="15.75" thickBot="1" x14ac:dyDescent="0.3">
      <c r="A97" s="35" t="s">
        <v>53</v>
      </c>
      <c r="B97" s="15">
        <f>B94+B91+B88+B85+B82+B79+B76</f>
        <v>0</v>
      </c>
      <c r="C97" s="15">
        <f t="shared" ref="C97:E97" si="10">C94+C91+C88+C85+C82+C79+C76</f>
        <v>0</v>
      </c>
      <c r="D97" s="15">
        <f t="shared" si="10"/>
        <v>0</v>
      </c>
      <c r="E97" s="15">
        <f t="shared" si="10"/>
        <v>0</v>
      </c>
    </row>
    <row r="98" spans="1:5" ht="15.75" thickBot="1" x14ac:dyDescent="0.3">
      <c r="A98" s="17" t="s">
        <v>32</v>
      </c>
      <c r="B98" s="18">
        <f>IF(B97-B68=0,0,"Error")</f>
        <v>0</v>
      </c>
      <c r="C98" s="18">
        <f>IF(C97-C68=0,0,"Error")</f>
        <v>0</v>
      </c>
      <c r="D98" s="18">
        <f>IF(D97-D68=0,0,"Error")</f>
        <v>0</v>
      </c>
      <c r="E98" s="18">
        <f>IF(E97-E68=0,0,"Error")</f>
        <v>0</v>
      </c>
    </row>
    <row r="99" spans="1:5" ht="15.75" thickBot="1" x14ac:dyDescent="0.3">
      <c r="A99" s="37" t="s">
        <v>345</v>
      </c>
      <c r="B99" s="1423"/>
      <c r="C99" s="1418"/>
      <c r="D99" s="1418"/>
      <c r="E99" s="1419"/>
    </row>
    <row r="100" spans="1:5" ht="15.75" thickBot="1" x14ac:dyDescent="0.3">
      <c r="A100" s="5" t="s">
        <v>15</v>
      </c>
      <c r="B100" s="1411"/>
      <c r="C100" s="1412"/>
      <c r="D100" s="1412"/>
      <c r="E100" s="1413"/>
    </row>
    <row r="101" spans="1:5" ht="15.75" thickBot="1" x14ac:dyDescent="0.3">
      <c r="A101" s="5" t="s">
        <v>16</v>
      </c>
      <c r="B101" s="1406"/>
      <c r="C101" s="1407"/>
      <c r="D101" s="1407"/>
      <c r="E101" s="1408"/>
    </row>
    <row r="102" spans="1:5" x14ac:dyDescent="0.25">
      <c r="A102" s="1381"/>
      <c r="B102" s="8">
        <v>2019</v>
      </c>
      <c r="C102" s="8">
        <v>2019</v>
      </c>
      <c r="D102" s="8">
        <v>2020</v>
      </c>
      <c r="E102" s="8">
        <v>2021</v>
      </c>
    </row>
    <row r="103" spans="1:5" ht="15.75" thickBot="1" x14ac:dyDescent="0.3">
      <c r="A103" s="1382"/>
      <c r="B103" s="9" t="s">
        <v>8</v>
      </c>
      <c r="C103" s="9" t="s">
        <v>9</v>
      </c>
      <c r="D103" s="9" t="s">
        <v>9</v>
      </c>
      <c r="E103" s="9" t="s">
        <v>9</v>
      </c>
    </row>
    <row r="104" spans="1:5" ht="15.75" thickBot="1" x14ac:dyDescent="0.3">
      <c r="A104" s="5" t="s">
        <v>17</v>
      </c>
      <c r="B104" s="41"/>
      <c r="C104" s="41"/>
      <c r="D104" s="41"/>
      <c r="E104" s="41"/>
    </row>
    <row r="105" spans="1:5" ht="15.75" thickBot="1" x14ac:dyDescent="0.3">
      <c r="A105" s="5" t="s">
        <v>18</v>
      </c>
      <c r="B105" s="10">
        <f>B134</f>
        <v>0</v>
      </c>
      <c r="C105" s="10">
        <f t="shared" ref="C105:E105" si="11">C134</f>
        <v>0</v>
      </c>
      <c r="D105" s="10">
        <f t="shared" si="11"/>
        <v>0</v>
      </c>
      <c r="E105" s="10">
        <f t="shared" si="11"/>
        <v>0</v>
      </c>
    </row>
    <row r="106" spans="1:5" ht="15.75" thickBot="1" x14ac:dyDescent="0.3">
      <c r="A106" s="5" t="s">
        <v>19</v>
      </c>
      <c r="B106" s="10" t="e">
        <f>B105/B104</f>
        <v>#DIV/0!</v>
      </c>
      <c r="C106" s="10" t="e">
        <f>C105/C104</f>
        <v>#DIV/0!</v>
      </c>
      <c r="D106" s="10" t="e">
        <f>D105/D104</f>
        <v>#DIV/0!</v>
      </c>
      <c r="E106" s="10" t="e">
        <f>E105/E104</f>
        <v>#DIV/0!</v>
      </c>
    </row>
    <row r="107" spans="1:5" ht="15.75" thickBot="1" x14ac:dyDescent="0.3">
      <c r="A107" s="5" t="s">
        <v>20</v>
      </c>
      <c r="B107" s="407"/>
      <c r="C107" s="11" t="e">
        <f>C104/B104-1</f>
        <v>#DIV/0!</v>
      </c>
      <c r="D107" s="11" t="e">
        <f>D104/C104-1</f>
        <v>#DIV/0!</v>
      </c>
      <c r="E107" s="11" t="e">
        <f>E104/D104-1</f>
        <v>#DIV/0!</v>
      </c>
    </row>
    <row r="108" spans="1:5" ht="15.75" thickBot="1" x14ac:dyDescent="0.3">
      <c r="A108" s="5" t="s">
        <v>22</v>
      </c>
      <c r="B108" s="407"/>
      <c r="C108" s="11" t="e">
        <f>C105/B105-1</f>
        <v>#DIV/0!</v>
      </c>
      <c r="D108" s="11" t="e">
        <f t="shared" ref="D108:E109" si="12">D105/C105-1</f>
        <v>#DIV/0!</v>
      </c>
      <c r="E108" s="11" t="e">
        <f t="shared" si="12"/>
        <v>#DIV/0!</v>
      </c>
    </row>
    <row r="109" spans="1:5" ht="15.75" thickBot="1" x14ac:dyDescent="0.3">
      <c r="A109" s="5" t="s">
        <v>23</v>
      </c>
      <c r="B109" s="407"/>
      <c r="C109" s="11" t="e">
        <f>C106/B106-1</f>
        <v>#DIV/0!</v>
      </c>
      <c r="D109" s="11" t="e">
        <f t="shared" si="12"/>
        <v>#DIV/0!</v>
      </c>
      <c r="E109" s="11" t="e">
        <f t="shared" si="12"/>
        <v>#DIV/0!</v>
      </c>
    </row>
    <row r="110" spans="1:5" ht="15.75" customHeight="1" thickBot="1" x14ac:dyDescent="0.3">
      <c r="A110" s="1378" t="s">
        <v>224</v>
      </c>
      <c r="B110" s="1379"/>
      <c r="C110" s="1379"/>
      <c r="D110" s="1379"/>
      <c r="E110" s="1380"/>
    </row>
    <row r="111" spans="1:5" x14ac:dyDescent="0.25">
      <c r="A111" s="1381"/>
      <c r="B111" s="8">
        <v>2018</v>
      </c>
      <c r="C111" s="8">
        <v>2020</v>
      </c>
      <c r="D111" s="8">
        <v>2021</v>
      </c>
      <c r="E111" s="8">
        <v>2022</v>
      </c>
    </row>
    <row r="112" spans="1:5" ht="15.75" thickBot="1" x14ac:dyDescent="0.3">
      <c r="A112" s="1382"/>
      <c r="B112" s="9" t="s">
        <v>8</v>
      </c>
      <c r="C112" s="9" t="s">
        <v>9</v>
      </c>
      <c r="D112" s="9" t="s">
        <v>9</v>
      </c>
      <c r="E112" s="9" t="s">
        <v>9</v>
      </c>
    </row>
    <row r="113" spans="1:5" ht="15.75" thickBot="1" x14ac:dyDescent="0.3">
      <c r="A113" s="13" t="s">
        <v>24</v>
      </c>
      <c r="B113" s="14"/>
      <c r="C113" s="14"/>
      <c r="D113" s="14"/>
      <c r="E113" s="14"/>
    </row>
    <row r="114" spans="1:5" ht="15.75" thickBot="1" x14ac:dyDescent="0.3">
      <c r="A114" s="26" t="s">
        <v>296</v>
      </c>
      <c r="B114" s="15"/>
      <c r="C114" s="27"/>
      <c r="D114" s="27"/>
      <c r="E114" s="27"/>
    </row>
    <row r="115" spans="1:5" ht="15.75" thickBot="1" x14ac:dyDescent="0.3">
      <c r="A115" s="26" t="s">
        <v>297</v>
      </c>
      <c r="B115" s="15"/>
      <c r="C115" s="27"/>
      <c r="D115" s="27"/>
      <c r="E115" s="27"/>
    </row>
    <row r="116" spans="1:5" ht="24.75" thickBot="1" x14ac:dyDescent="0.3">
      <c r="A116" s="13" t="s">
        <v>25</v>
      </c>
      <c r="B116" s="14"/>
      <c r="C116" s="14"/>
      <c r="D116" s="14"/>
      <c r="E116" s="14"/>
    </row>
    <row r="117" spans="1:5" ht="15.75" thickBot="1" x14ac:dyDescent="0.3">
      <c r="A117" s="26" t="s">
        <v>296</v>
      </c>
      <c r="B117" s="15"/>
      <c r="C117" s="14"/>
      <c r="D117" s="14"/>
      <c r="E117" s="14"/>
    </row>
    <row r="118" spans="1:5" ht="15.75" thickBot="1" x14ac:dyDescent="0.3">
      <c r="A118" s="26" t="s">
        <v>297</v>
      </c>
      <c r="B118" s="15"/>
      <c r="C118" s="14"/>
      <c r="D118" s="14"/>
      <c r="E118" s="14"/>
    </row>
    <row r="119" spans="1:5" ht="15.75" thickBot="1" x14ac:dyDescent="0.3">
      <c r="A119" s="13" t="s">
        <v>26</v>
      </c>
      <c r="B119" s="42">
        <v>0</v>
      </c>
      <c r="C119" s="43">
        <v>0</v>
      </c>
      <c r="D119" s="43">
        <v>0</v>
      </c>
      <c r="E119" s="43">
        <v>0</v>
      </c>
    </row>
    <row r="120" spans="1:5" ht="15.75" thickBot="1" x14ac:dyDescent="0.3">
      <c r="A120" s="26" t="s">
        <v>296</v>
      </c>
      <c r="B120" s="15"/>
      <c r="C120" s="14"/>
      <c r="D120" s="14"/>
      <c r="E120" s="14"/>
    </row>
    <row r="121" spans="1:5" ht="15.75" thickBot="1" x14ac:dyDescent="0.3">
      <c r="A121" s="26" t="s">
        <v>297</v>
      </c>
      <c r="B121" s="15"/>
      <c r="C121" s="14"/>
      <c r="D121" s="14"/>
      <c r="E121" s="14"/>
    </row>
    <row r="122" spans="1:5" ht="15.75" thickBot="1" x14ac:dyDescent="0.3">
      <c r="A122" s="13" t="s">
        <v>27</v>
      </c>
      <c r="B122" s="15"/>
      <c r="C122" s="14"/>
      <c r="D122" s="14"/>
      <c r="E122" s="14"/>
    </row>
    <row r="123" spans="1:5" ht="15.75" thickBot="1" x14ac:dyDescent="0.3">
      <c r="A123" s="26" t="s">
        <v>296</v>
      </c>
      <c r="B123" s="15"/>
      <c r="C123" s="14"/>
      <c r="D123" s="14"/>
      <c r="E123" s="14"/>
    </row>
    <row r="124" spans="1:5" ht="15.75" thickBot="1" x14ac:dyDescent="0.3">
      <c r="A124" s="26" t="s">
        <v>297</v>
      </c>
      <c r="B124" s="15"/>
      <c r="C124" s="14"/>
      <c r="D124" s="14"/>
      <c r="E124" s="14"/>
    </row>
    <row r="125" spans="1:5" ht="15.75" thickBot="1" x14ac:dyDescent="0.3">
      <c r="A125" s="13" t="s">
        <v>28</v>
      </c>
      <c r="B125" s="15"/>
      <c r="C125" s="14"/>
      <c r="D125" s="14"/>
      <c r="E125" s="14"/>
    </row>
    <row r="126" spans="1:5" ht="15.75" thickBot="1" x14ac:dyDescent="0.3">
      <c r="A126" s="26" t="s">
        <v>296</v>
      </c>
      <c r="B126" s="15"/>
      <c r="C126" s="14"/>
      <c r="D126" s="14"/>
      <c r="E126" s="14"/>
    </row>
    <row r="127" spans="1:5" ht="15.75" thickBot="1" x14ac:dyDescent="0.3">
      <c r="A127" s="26" t="s">
        <v>297</v>
      </c>
      <c r="B127" s="15"/>
      <c r="C127" s="14"/>
      <c r="D127" s="14"/>
      <c r="E127" s="14"/>
    </row>
    <row r="128" spans="1:5" ht="15.75" thickBot="1" x14ac:dyDescent="0.3">
      <c r="A128" s="13" t="s">
        <v>29</v>
      </c>
      <c r="B128" s="15">
        <v>0</v>
      </c>
      <c r="C128" s="14">
        <v>0</v>
      </c>
      <c r="D128" s="14">
        <v>0</v>
      </c>
      <c r="E128" s="14">
        <v>0</v>
      </c>
    </row>
    <row r="129" spans="1:5" ht="15.75" thickBot="1" x14ac:dyDescent="0.3">
      <c r="A129" s="26" t="s">
        <v>296</v>
      </c>
      <c r="B129" s="15"/>
      <c r="C129" s="14"/>
      <c r="D129" s="14"/>
      <c r="E129" s="14"/>
    </row>
    <row r="130" spans="1:5" ht="15.75" thickBot="1" x14ac:dyDescent="0.3">
      <c r="A130" s="26" t="s">
        <v>297</v>
      </c>
      <c r="B130" s="15"/>
      <c r="C130" s="14"/>
      <c r="D130" s="14"/>
      <c r="E130" s="14"/>
    </row>
    <row r="131" spans="1:5" ht="24.75" thickBot="1" x14ac:dyDescent="0.3">
      <c r="A131" s="13" t="s">
        <v>30</v>
      </c>
      <c r="B131" s="15"/>
      <c r="C131" s="14"/>
      <c r="D131" s="14"/>
      <c r="E131" s="14"/>
    </row>
    <row r="132" spans="1:5" ht="15.75" thickBot="1" x14ac:dyDescent="0.3">
      <c r="A132" s="26" t="s">
        <v>296</v>
      </c>
      <c r="B132" s="15"/>
      <c r="C132" s="14"/>
      <c r="D132" s="14"/>
      <c r="E132" s="14"/>
    </row>
    <row r="133" spans="1:5" ht="15.75" thickBot="1" x14ac:dyDescent="0.3">
      <c r="A133" s="26" t="s">
        <v>297</v>
      </c>
      <c r="B133" s="15"/>
      <c r="C133" s="14"/>
      <c r="D133" s="14"/>
      <c r="E133" s="14"/>
    </row>
    <row r="134" spans="1:5" ht="15.75" thickBot="1" x14ac:dyDescent="0.3">
      <c r="A134" s="35" t="s">
        <v>53</v>
      </c>
      <c r="B134" s="15">
        <f>B131+B128+B125+B122+B119+B116+B113</f>
        <v>0</v>
      </c>
      <c r="C134" s="15">
        <f t="shared" ref="C134:E134" si="13">C131+C128+C125+C122+C119+C116+C113</f>
        <v>0</v>
      </c>
      <c r="D134" s="15">
        <f t="shared" si="13"/>
        <v>0</v>
      </c>
      <c r="E134" s="15">
        <f t="shared" si="13"/>
        <v>0</v>
      </c>
    </row>
    <row r="135" spans="1:5" ht="15.75" thickBot="1" x14ac:dyDescent="0.3">
      <c r="A135" s="17" t="s">
        <v>32</v>
      </c>
      <c r="B135" s="18">
        <f>IF(B134-B105=0,0,"Error")</f>
        <v>0</v>
      </c>
      <c r="C135" s="18">
        <f>IF(C134-C105=0,0,"Error")</f>
        <v>0</v>
      </c>
      <c r="D135" s="18">
        <f>IF(D134-D105=0,0,"Error")</f>
        <v>0</v>
      </c>
      <c r="E135" s="18">
        <f>IF(E134-E105=0,0,"Error")</f>
        <v>0</v>
      </c>
    </row>
    <row r="136" spans="1:5" ht="15.75" thickBot="1" x14ac:dyDescent="0.3">
      <c r="A136" s="1322" t="s">
        <v>39</v>
      </c>
      <c r="B136" s="1323"/>
      <c r="C136" s="1323"/>
      <c r="D136" s="1323"/>
      <c r="E136" s="1324"/>
    </row>
    <row r="137" spans="1:5" ht="15.75" thickBot="1" x14ac:dyDescent="0.3">
      <c r="A137" s="1322" t="s">
        <v>40</v>
      </c>
      <c r="B137" s="1323"/>
      <c r="C137" s="1323"/>
      <c r="D137" s="1323"/>
      <c r="E137" s="1324"/>
    </row>
    <row r="138" spans="1:5" ht="27.75" customHeight="1" thickBot="1" x14ac:dyDescent="0.3">
      <c r="A138" s="7" t="s">
        <v>56</v>
      </c>
      <c r="B138" s="1449" t="s">
        <v>1393</v>
      </c>
      <c r="C138" s="1518"/>
      <c r="D138" s="1450"/>
      <c r="E138" s="1451"/>
    </row>
    <row r="139" spans="1:5" ht="32.25" customHeight="1" thickBot="1" x14ac:dyDescent="0.3">
      <c r="A139" s="7" t="s">
        <v>82</v>
      </c>
      <c r="B139" s="7" t="s">
        <v>401</v>
      </c>
      <c r="C139" s="101" t="s">
        <v>306</v>
      </c>
      <c r="D139" s="1543" t="s">
        <v>144</v>
      </c>
      <c r="E139" s="1544"/>
    </row>
    <row r="140" spans="1:5" ht="15.75" thickBot="1" x14ac:dyDescent="0.3">
      <c r="A140" s="112"/>
      <c r="B140" s="1427"/>
      <c r="C140" s="1431"/>
      <c r="D140" s="1429"/>
      <c r="E140" s="1430"/>
    </row>
    <row r="141" spans="1:5" ht="15.75" thickBot="1" x14ac:dyDescent="0.3">
      <c r="A141" s="5" t="s">
        <v>15</v>
      </c>
      <c r="B141" s="1449" t="s">
        <v>1393</v>
      </c>
      <c r="C141" s="1518"/>
      <c r="D141" s="1450"/>
      <c r="E141" s="1451"/>
    </row>
    <row r="142" spans="1:5" ht="15.75" thickBot="1" x14ac:dyDescent="0.3">
      <c r="A142" s="5" t="s">
        <v>16</v>
      </c>
      <c r="B142" s="1406" t="s">
        <v>402</v>
      </c>
      <c r="C142" s="1407"/>
      <c r="D142" s="1407"/>
      <c r="E142" s="1408"/>
    </row>
    <row r="143" spans="1:5" x14ac:dyDescent="0.25">
      <c r="A143" s="1381"/>
      <c r="B143" s="8">
        <v>2019</v>
      </c>
      <c r="C143" s="8">
        <v>2020</v>
      </c>
      <c r="D143" s="8">
        <v>2021</v>
      </c>
      <c r="E143" s="8">
        <v>2022</v>
      </c>
    </row>
    <row r="144" spans="1:5" ht="15.75" thickBot="1" x14ac:dyDescent="0.3">
      <c r="A144" s="1382"/>
      <c r="B144" s="9" t="s">
        <v>8</v>
      </c>
      <c r="C144" s="9" t="s">
        <v>9</v>
      </c>
      <c r="D144" s="9" t="s">
        <v>9</v>
      </c>
      <c r="E144" s="9" t="s">
        <v>9</v>
      </c>
    </row>
    <row r="145" spans="1:11" ht="15.75" thickBot="1" x14ac:dyDescent="0.3">
      <c r="A145" s="5" t="s">
        <v>17</v>
      </c>
      <c r="B145" s="10">
        <v>1</v>
      </c>
      <c r="C145" s="10">
        <v>1</v>
      </c>
      <c r="D145" s="10"/>
      <c r="E145" s="10"/>
      <c r="G145" s="12"/>
      <c r="H145" s="12"/>
      <c r="I145" s="12"/>
      <c r="J145" s="12"/>
      <c r="K145" s="12"/>
    </row>
    <row r="146" spans="1:11" ht="15.75" thickBot="1" x14ac:dyDescent="0.3">
      <c r="A146" s="5" t="s">
        <v>18</v>
      </c>
      <c r="B146" s="10">
        <v>73700</v>
      </c>
      <c r="C146" s="10">
        <v>74000</v>
      </c>
      <c r="D146" s="10"/>
      <c r="E146" s="10">
        <f t="shared" ref="E146" si="14">E164</f>
        <v>0</v>
      </c>
    </row>
    <row r="147" spans="1:11" ht="15.75" thickBot="1" x14ac:dyDescent="0.3">
      <c r="A147" s="5" t="s">
        <v>19</v>
      </c>
      <c r="B147" s="10">
        <f>B146/B145</f>
        <v>73700</v>
      </c>
      <c r="C147" s="10">
        <f t="shared" ref="C147:E147" si="15">C146/C145</f>
        <v>74000</v>
      </c>
      <c r="D147" s="10" t="e">
        <f t="shared" si="15"/>
        <v>#DIV/0!</v>
      </c>
      <c r="E147" s="10" t="e">
        <f t="shared" si="15"/>
        <v>#DIV/0!</v>
      </c>
    </row>
    <row r="148" spans="1:11" ht="15.75" thickBot="1" x14ac:dyDescent="0.3">
      <c r="A148" s="5" t="s">
        <v>20</v>
      </c>
      <c r="B148" s="407" t="s">
        <v>21</v>
      </c>
      <c r="C148" s="11">
        <f>C145/B145-1</f>
        <v>0</v>
      </c>
      <c r="D148" s="11">
        <f t="shared" ref="D148:E150" si="16">D145/C145-1</f>
        <v>-1</v>
      </c>
      <c r="E148" s="11" t="e">
        <f t="shared" si="16"/>
        <v>#DIV/0!</v>
      </c>
    </row>
    <row r="149" spans="1:11" ht="15.75" thickBot="1" x14ac:dyDescent="0.3">
      <c r="A149" s="5" t="s">
        <v>22</v>
      </c>
      <c r="B149" s="407" t="s">
        <v>21</v>
      </c>
      <c r="C149" s="11">
        <f>C146/B146-1</f>
        <v>4.070556309362372E-3</v>
      </c>
      <c r="D149" s="11">
        <f t="shared" si="16"/>
        <v>-1</v>
      </c>
      <c r="E149" s="11" t="e">
        <f t="shared" si="16"/>
        <v>#DIV/0!</v>
      </c>
    </row>
    <row r="150" spans="1:11" ht="15.75" thickBot="1" x14ac:dyDescent="0.3">
      <c r="A150" s="5" t="s">
        <v>23</v>
      </c>
      <c r="B150" s="407" t="s">
        <v>21</v>
      </c>
      <c r="C150" s="11">
        <f>C147/B147-1</f>
        <v>4.070556309362372E-3</v>
      </c>
      <c r="D150" s="11" t="e">
        <f t="shared" si="16"/>
        <v>#DIV/0!</v>
      </c>
      <c r="E150" s="11" t="e">
        <f t="shared" si="16"/>
        <v>#DIV/0!</v>
      </c>
    </row>
    <row r="151" spans="1:11" ht="15.75" thickBot="1" x14ac:dyDescent="0.3">
      <c r="A151" s="1378" t="s">
        <v>167</v>
      </c>
      <c r="B151" s="1379"/>
      <c r="C151" s="1379"/>
      <c r="D151" s="1379"/>
      <c r="E151" s="1380"/>
    </row>
    <row r="152" spans="1:11" x14ac:dyDescent="0.25">
      <c r="A152" s="1381"/>
      <c r="B152" s="8">
        <v>2019</v>
      </c>
      <c r="C152" s="8">
        <v>2020</v>
      </c>
      <c r="D152" s="8">
        <v>2021</v>
      </c>
      <c r="E152" s="8">
        <v>2022</v>
      </c>
    </row>
    <row r="153" spans="1:11" ht="15.75" thickBot="1" x14ac:dyDescent="0.3">
      <c r="A153" s="1382"/>
      <c r="B153" s="9" t="s">
        <v>8</v>
      </c>
      <c r="C153" s="9" t="s">
        <v>9</v>
      </c>
      <c r="D153" s="9" t="s">
        <v>9</v>
      </c>
      <c r="E153" s="9" t="s">
        <v>9</v>
      </c>
    </row>
    <row r="154" spans="1:11" ht="15.75" thickBot="1" x14ac:dyDescent="0.3">
      <c r="A154" s="13" t="s">
        <v>42</v>
      </c>
      <c r="B154" s="14">
        <f>B155+B156+B157+B158</f>
        <v>0</v>
      </c>
      <c r="C154" s="14">
        <f t="shared" ref="C154:E154" si="17">C155+C156+C157+C158</f>
        <v>0</v>
      </c>
      <c r="D154" s="14">
        <f t="shared" si="17"/>
        <v>0</v>
      </c>
      <c r="E154" s="14">
        <f t="shared" si="17"/>
        <v>0</v>
      </c>
    </row>
    <row r="155" spans="1:11" ht="15.75" thickBot="1" x14ac:dyDescent="0.3">
      <c r="A155" s="26" t="s">
        <v>296</v>
      </c>
      <c r="B155" s="14"/>
      <c r="C155" s="14"/>
      <c r="D155" s="14"/>
      <c r="E155" s="14"/>
    </row>
    <row r="156" spans="1:11" ht="15.75" thickBot="1" x14ac:dyDescent="0.3">
      <c r="A156" s="26" t="s">
        <v>311</v>
      </c>
      <c r="B156" s="14"/>
      <c r="C156" s="14"/>
      <c r="D156" s="14"/>
      <c r="E156" s="14"/>
    </row>
    <row r="157" spans="1:11" ht="15.75" thickBot="1" x14ac:dyDescent="0.3">
      <c r="A157" s="26" t="s">
        <v>312</v>
      </c>
      <c r="B157" s="14"/>
      <c r="C157" s="14"/>
      <c r="D157" s="14"/>
      <c r="E157" s="14"/>
    </row>
    <row r="158" spans="1:11" ht="15.75" thickBot="1" x14ac:dyDescent="0.3">
      <c r="A158" s="26" t="s">
        <v>313</v>
      </c>
      <c r="B158" s="14"/>
      <c r="C158" s="14"/>
      <c r="D158" s="14"/>
      <c r="E158" s="14"/>
    </row>
    <row r="159" spans="1:11" ht="15.75" thickBot="1" x14ac:dyDescent="0.3">
      <c r="A159" s="13" t="s">
        <v>43</v>
      </c>
      <c r="B159" s="15">
        <v>73700</v>
      </c>
      <c r="C159" s="15">
        <v>74000</v>
      </c>
      <c r="D159" s="15"/>
      <c r="E159" s="15">
        <f t="shared" ref="E159" si="18">E160+E161+E162+E163</f>
        <v>0</v>
      </c>
    </row>
    <row r="160" spans="1:11" ht="15.75" thickBot="1" x14ac:dyDescent="0.3">
      <c r="A160" s="26" t="s">
        <v>296</v>
      </c>
      <c r="B160" s="15">
        <v>73700</v>
      </c>
      <c r="C160" s="14">
        <v>74000</v>
      </c>
      <c r="D160" s="14"/>
      <c r="E160" s="14"/>
    </row>
    <row r="161" spans="1:11" ht="15.75" thickBot="1" x14ac:dyDescent="0.3">
      <c r="A161" s="26" t="s">
        <v>311</v>
      </c>
      <c r="B161" s="15"/>
      <c r="C161" s="14"/>
      <c r="D161" s="14"/>
      <c r="E161" s="14"/>
    </row>
    <row r="162" spans="1:11" ht="15.75" thickBot="1" x14ac:dyDescent="0.3">
      <c r="A162" s="26" t="s">
        <v>312</v>
      </c>
      <c r="B162" s="15"/>
      <c r="C162" s="14"/>
      <c r="D162" s="14"/>
      <c r="E162" s="14"/>
    </row>
    <row r="163" spans="1:11" ht="15.75" thickBot="1" x14ac:dyDescent="0.3">
      <c r="A163" s="26" t="s">
        <v>313</v>
      </c>
      <c r="B163" s="15"/>
      <c r="C163" s="14"/>
      <c r="D163" s="14"/>
      <c r="E163" s="14"/>
    </row>
    <row r="164" spans="1:11" ht="15.75" thickBot="1" x14ac:dyDescent="0.3">
      <c r="A164" s="102" t="s">
        <v>31</v>
      </c>
      <c r="B164" s="15">
        <f>B154+B159</f>
        <v>73700</v>
      </c>
      <c r="C164" s="15">
        <f t="shared" ref="C164:E164" si="19">C154+C159</f>
        <v>74000</v>
      </c>
      <c r="D164" s="15">
        <f t="shared" si="19"/>
        <v>0</v>
      </c>
      <c r="E164" s="15">
        <f t="shared" si="19"/>
        <v>0</v>
      </c>
    </row>
    <row r="165" spans="1:11" ht="23.25" thickBot="1" x14ac:dyDescent="0.3">
      <c r="A165" s="7" t="s">
        <v>33</v>
      </c>
      <c r="B165" s="7" t="s">
        <v>403</v>
      </c>
      <c r="C165" s="101" t="s">
        <v>306</v>
      </c>
      <c r="D165" s="1429" t="s">
        <v>1394</v>
      </c>
      <c r="E165" s="1430"/>
    </row>
    <row r="166" spans="1:11" ht="23.25" customHeight="1" thickBot="1" x14ac:dyDescent="0.3">
      <c r="A166" s="5" t="s">
        <v>15</v>
      </c>
      <c r="B166" s="1411" t="s">
        <v>404</v>
      </c>
      <c r="C166" s="1412"/>
      <c r="D166" s="1412"/>
      <c r="E166" s="1413"/>
    </row>
    <row r="167" spans="1:11" ht="24" customHeight="1" thickBot="1" x14ac:dyDescent="0.3">
      <c r="A167" s="5" t="s">
        <v>16</v>
      </c>
      <c r="B167" s="1406" t="s">
        <v>405</v>
      </c>
      <c r="C167" s="1407"/>
      <c r="D167" s="1407"/>
      <c r="E167" s="1408"/>
    </row>
    <row r="168" spans="1:11" x14ac:dyDescent="0.25">
      <c r="A168" s="1381"/>
      <c r="B168" s="8">
        <v>2019</v>
      </c>
      <c r="C168" s="8">
        <v>2020</v>
      </c>
      <c r="D168" s="8">
        <v>2021</v>
      </c>
      <c r="E168" s="8">
        <v>2022</v>
      </c>
    </row>
    <row r="169" spans="1:11" ht="15.75" thickBot="1" x14ac:dyDescent="0.3">
      <c r="A169" s="1382"/>
      <c r="B169" s="9" t="s">
        <v>8</v>
      </c>
      <c r="C169" s="9" t="s">
        <v>9</v>
      </c>
      <c r="D169" s="9" t="s">
        <v>9</v>
      </c>
      <c r="E169" s="9" t="s">
        <v>9</v>
      </c>
    </row>
    <row r="170" spans="1:11" ht="15.75" thickBot="1" x14ac:dyDescent="0.3">
      <c r="A170" s="5" t="s">
        <v>17</v>
      </c>
      <c r="B170" s="407">
        <v>60</v>
      </c>
      <c r="C170" s="407">
        <v>60</v>
      </c>
      <c r="D170" s="407"/>
      <c r="E170" s="5"/>
      <c r="G170" s="12"/>
      <c r="H170" s="12"/>
      <c r="I170" s="12"/>
      <c r="J170" s="12"/>
      <c r="K170" s="12"/>
    </row>
    <row r="171" spans="1:11" ht="15.75" thickBot="1" x14ac:dyDescent="0.3">
      <c r="A171" s="5" t="s">
        <v>18</v>
      </c>
      <c r="B171" s="10">
        <v>6300</v>
      </c>
      <c r="C171" s="10">
        <v>6000</v>
      </c>
      <c r="D171" s="10"/>
      <c r="E171" s="10"/>
    </row>
    <row r="172" spans="1:11" ht="15.75" thickBot="1" x14ac:dyDescent="0.3">
      <c r="A172" s="5" t="s">
        <v>19</v>
      </c>
      <c r="B172" s="10">
        <f>B171/B170</f>
        <v>105</v>
      </c>
      <c r="C172" s="10">
        <f t="shared" ref="C172:E172" si="20">C171/C170</f>
        <v>100</v>
      </c>
      <c r="D172" s="10" t="e">
        <f t="shared" si="20"/>
        <v>#DIV/0!</v>
      </c>
      <c r="E172" s="10" t="e">
        <f t="shared" si="20"/>
        <v>#DIV/0!</v>
      </c>
    </row>
    <row r="173" spans="1:11" ht="15.75" thickBot="1" x14ac:dyDescent="0.3">
      <c r="A173" s="5" t="s">
        <v>20</v>
      </c>
      <c r="B173" s="407" t="s">
        <v>21</v>
      </c>
      <c r="C173" s="11">
        <f>C170/B170-1</f>
        <v>0</v>
      </c>
      <c r="D173" s="11">
        <f t="shared" ref="D173:E175" si="21">D170/C170-1</f>
        <v>-1</v>
      </c>
      <c r="E173" s="11" t="e">
        <f t="shared" si="21"/>
        <v>#DIV/0!</v>
      </c>
    </row>
    <row r="174" spans="1:11" ht="15.75" thickBot="1" x14ac:dyDescent="0.3">
      <c r="A174" s="5" t="s">
        <v>22</v>
      </c>
      <c r="B174" s="407" t="s">
        <v>21</v>
      </c>
      <c r="C174" s="11">
        <f>C171/B171-1</f>
        <v>-4.7619047619047672E-2</v>
      </c>
      <c r="D174" s="11">
        <f t="shared" si="21"/>
        <v>-1</v>
      </c>
      <c r="E174" s="11" t="e">
        <f t="shared" si="21"/>
        <v>#DIV/0!</v>
      </c>
    </row>
    <row r="175" spans="1:11" ht="15.75" thickBot="1" x14ac:dyDescent="0.3">
      <c r="A175" s="5" t="s">
        <v>23</v>
      </c>
      <c r="B175" s="407" t="s">
        <v>21</v>
      </c>
      <c r="C175" s="11">
        <f>C172/B172-1</f>
        <v>-4.7619047619047672E-2</v>
      </c>
      <c r="D175" s="11" t="e">
        <f t="shared" si="21"/>
        <v>#DIV/0!</v>
      </c>
      <c r="E175" s="11" t="e">
        <f t="shared" si="21"/>
        <v>#DIV/0!</v>
      </c>
    </row>
    <row r="176" spans="1:11" ht="15.75" thickBot="1" x14ac:dyDescent="0.3">
      <c r="A176" s="1378" t="s">
        <v>227</v>
      </c>
      <c r="B176" s="1379"/>
      <c r="C176" s="1379"/>
      <c r="D176" s="1379"/>
      <c r="E176" s="1380"/>
    </row>
    <row r="177" spans="1:5" x14ac:dyDescent="0.25">
      <c r="A177" s="1381"/>
      <c r="B177" s="8">
        <v>2019</v>
      </c>
      <c r="C177" s="8">
        <v>2020</v>
      </c>
      <c r="D177" s="8">
        <v>2021</v>
      </c>
      <c r="E177" s="8">
        <v>2022</v>
      </c>
    </row>
    <row r="178" spans="1:5" ht="15.75" thickBot="1" x14ac:dyDescent="0.3">
      <c r="A178" s="1382"/>
      <c r="B178" s="9" t="s">
        <v>8</v>
      </c>
      <c r="C178" s="9" t="s">
        <v>9</v>
      </c>
      <c r="D178" s="9" t="s">
        <v>9</v>
      </c>
      <c r="E178" s="9" t="s">
        <v>9</v>
      </c>
    </row>
    <row r="179" spans="1:5" ht="15.75" thickBot="1" x14ac:dyDescent="0.3">
      <c r="A179" s="13" t="s">
        <v>42</v>
      </c>
      <c r="B179" s="14">
        <f>B180+B181+B182+B183</f>
        <v>0</v>
      </c>
      <c r="C179" s="14">
        <f t="shared" ref="C179:E179" si="22">C180+C181+C182+C183</f>
        <v>0</v>
      </c>
      <c r="D179" s="14">
        <f t="shared" si="22"/>
        <v>0</v>
      </c>
      <c r="E179" s="14">
        <f t="shared" si="22"/>
        <v>0</v>
      </c>
    </row>
    <row r="180" spans="1:5" ht="15.75" thickBot="1" x14ac:dyDescent="0.3">
      <c r="A180" s="26" t="s">
        <v>296</v>
      </c>
      <c r="B180" s="14"/>
      <c r="C180" s="14"/>
      <c r="D180" s="14"/>
      <c r="E180" s="14"/>
    </row>
    <row r="181" spans="1:5" ht="15.75" thickBot="1" x14ac:dyDescent="0.3">
      <c r="A181" s="26" t="s">
        <v>311</v>
      </c>
      <c r="B181" s="14"/>
      <c r="C181" s="14"/>
      <c r="D181" s="14"/>
      <c r="E181" s="14"/>
    </row>
    <row r="182" spans="1:5" ht="15.75" thickBot="1" x14ac:dyDescent="0.3">
      <c r="A182" s="26" t="s">
        <v>312</v>
      </c>
      <c r="B182" s="14"/>
      <c r="C182" s="14"/>
      <c r="D182" s="14"/>
      <c r="E182" s="14"/>
    </row>
    <row r="183" spans="1:5" ht="15.75" thickBot="1" x14ac:dyDescent="0.3">
      <c r="A183" s="26" t="s">
        <v>313</v>
      </c>
      <c r="B183" s="14"/>
      <c r="C183" s="14"/>
      <c r="D183" s="14"/>
      <c r="E183" s="14"/>
    </row>
    <row r="184" spans="1:5" ht="15.75" thickBot="1" x14ac:dyDescent="0.3">
      <c r="A184" s="13" t="s">
        <v>43</v>
      </c>
      <c r="B184" s="15">
        <v>6300</v>
      </c>
      <c r="C184" s="15">
        <f t="shared" ref="C184:E184" si="23">C185+C186+C187+C188</f>
        <v>6000</v>
      </c>
      <c r="D184" s="15">
        <f t="shared" si="23"/>
        <v>0</v>
      </c>
      <c r="E184" s="15">
        <f t="shared" si="23"/>
        <v>0</v>
      </c>
    </row>
    <row r="185" spans="1:5" ht="15.75" thickBot="1" x14ac:dyDescent="0.3">
      <c r="A185" s="26" t="s">
        <v>296</v>
      </c>
      <c r="B185" s="15">
        <v>6300</v>
      </c>
      <c r="C185" s="31">
        <v>6000</v>
      </c>
      <c r="D185" s="14"/>
      <c r="E185" s="14"/>
    </row>
    <row r="186" spans="1:5" ht="15.75" thickBot="1" x14ac:dyDescent="0.3">
      <c r="A186" s="26" t="s">
        <v>311</v>
      </c>
      <c r="B186" s="15"/>
      <c r="C186" s="14"/>
      <c r="D186" s="14"/>
      <c r="E186" s="14"/>
    </row>
    <row r="187" spans="1:5" ht="15.75" thickBot="1" x14ac:dyDescent="0.3">
      <c r="A187" s="26" t="s">
        <v>312</v>
      </c>
      <c r="B187" s="15"/>
      <c r="C187" s="14"/>
      <c r="D187" s="14"/>
      <c r="E187" s="14"/>
    </row>
    <row r="188" spans="1:5" ht="15.75" thickBot="1" x14ac:dyDescent="0.3">
      <c r="A188" s="26" t="s">
        <v>313</v>
      </c>
      <c r="B188" s="15"/>
      <c r="C188" s="14"/>
      <c r="D188" s="14"/>
      <c r="E188" s="14"/>
    </row>
    <row r="189" spans="1:5" ht="15.75" thickBot="1" x14ac:dyDescent="0.3">
      <c r="A189" s="102" t="s">
        <v>315</v>
      </c>
      <c r="B189" s="15">
        <f>B179+B184</f>
        <v>6300</v>
      </c>
      <c r="C189" s="15">
        <f t="shared" ref="C189:E189" si="24">C179+C184</f>
        <v>6000</v>
      </c>
      <c r="D189" s="15">
        <f t="shared" si="24"/>
        <v>0</v>
      </c>
      <c r="E189" s="15">
        <f t="shared" si="24"/>
        <v>0</v>
      </c>
    </row>
    <row r="190" spans="1:5" ht="23.25" thickBot="1" x14ac:dyDescent="0.3">
      <c r="A190" s="7" t="s">
        <v>74</v>
      </c>
      <c r="B190" s="105"/>
      <c r="C190" s="103" t="s">
        <v>306</v>
      </c>
      <c r="D190" s="106"/>
      <c r="E190" s="107"/>
    </row>
    <row r="191" spans="1:5" ht="15.75" thickBot="1" x14ac:dyDescent="0.3">
      <c r="A191" s="5" t="s">
        <v>15</v>
      </c>
      <c r="B191" s="1411"/>
      <c r="C191" s="1412"/>
      <c r="D191" s="1412"/>
      <c r="E191" s="1413"/>
    </row>
    <row r="192" spans="1:5" ht="15.75" thickBot="1" x14ac:dyDescent="0.3">
      <c r="A192" s="5" t="s">
        <v>16</v>
      </c>
      <c r="B192" s="1406"/>
      <c r="C192" s="1407"/>
      <c r="D192" s="1407"/>
      <c r="E192" s="1408"/>
    </row>
    <row r="193" spans="1:11" x14ac:dyDescent="0.25">
      <c r="A193" s="1381"/>
      <c r="B193" s="8">
        <v>2019</v>
      </c>
      <c r="C193" s="8">
        <v>2020</v>
      </c>
      <c r="D193" s="8">
        <v>2021</v>
      </c>
      <c r="E193" s="8">
        <v>2022</v>
      </c>
    </row>
    <row r="194" spans="1:11" ht="15.75" thickBot="1" x14ac:dyDescent="0.3">
      <c r="A194" s="1382"/>
      <c r="B194" s="9" t="s">
        <v>8</v>
      </c>
      <c r="C194" s="9" t="s">
        <v>9</v>
      </c>
      <c r="D194" s="9" t="s">
        <v>9</v>
      </c>
      <c r="E194" s="9" t="s">
        <v>9</v>
      </c>
    </row>
    <row r="195" spans="1:11" ht="15.75" thickBot="1" x14ac:dyDescent="0.3">
      <c r="A195" s="5" t="s">
        <v>17</v>
      </c>
      <c r="B195" s="5"/>
      <c r="C195" s="5"/>
      <c r="D195" s="5"/>
      <c r="E195" s="5"/>
      <c r="G195" s="12"/>
      <c r="H195" s="12"/>
      <c r="I195" s="12"/>
      <c r="J195" s="12"/>
      <c r="K195" s="12"/>
    </row>
    <row r="196" spans="1:11" ht="15.75" thickBot="1" x14ac:dyDescent="0.3">
      <c r="A196" s="5" t="s">
        <v>18</v>
      </c>
      <c r="B196" s="10">
        <f>B214</f>
        <v>0</v>
      </c>
      <c r="C196" s="10">
        <f t="shared" ref="C196:E196" si="25">C214</f>
        <v>0</v>
      </c>
      <c r="D196" s="10">
        <f t="shared" si="25"/>
        <v>0</v>
      </c>
      <c r="E196" s="10">
        <f t="shared" si="25"/>
        <v>0</v>
      </c>
    </row>
    <row r="197" spans="1:11" ht="15.75" thickBot="1" x14ac:dyDescent="0.3">
      <c r="A197" s="5" t="s">
        <v>19</v>
      </c>
      <c r="B197" s="10" t="e">
        <f>B196/B195</f>
        <v>#DIV/0!</v>
      </c>
      <c r="C197" s="10" t="e">
        <f t="shared" ref="C197:E197" si="26">C196/C195</f>
        <v>#DIV/0!</v>
      </c>
      <c r="D197" s="10" t="e">
        <f t="shared" si="26"/>
        <v>#DIV/0!</v>
      </c>
      <c r="E197" s="10" t="e">
        <f t="shared" si="26"/>
        <v>#DIV/0!</v>
      </c>
    </row>
    <row r="198" spans="1:11" ht="15.75" thickBot="1" x14ac:dyDescent="0.3">
      <c r="A198" s="5" t="s">
        <v>20</v>
      </c>
      <c r="B198" s="407" t="s">
        <v>21</v>
      </c>
      <c r="C198" s="11" t="e">
        <f>C195/B195-1</f>
        <v>#DIV/0!</v>
      </c>
      <c r="D198" s="11" t="e">
        <f t="shared" ref="D198:E200" si="27">D195/C195-1</f>
        <v>#DIV/0!</v>
      </c>
      <c r="E198" s="11" t="e">
        <f t="shared" si="27"/>
        <v>#DIV/0!</v>
      </c>
    </row>
    <row r="199" spans="1:11" ht="15.75" thickBot="1" x14ac:dyDescent="0.3">
      <c r="A199" s="5" t="s">
        <v>22</v>
      </c>
      <c r="B199" s="407" t="s">
        <v>21</v>
      </c>
      <c r="C199" s="11" t="e">
        <f>C196/B196-1</f>
        <v>#DIV/0!</v>
      </c>
      <c r="D199" s="11" t="e">
        <f t="shared" si="27"/>
        <v>#DIV/0!</v>
      </c>
      <c r="E199" s="11" t="e">
        <f t="shared" si="27"/>
        <v>#DIV/0!</v>
      </c>
    </row>
    <row r="200" spans="1:11" ht="15.75" thickBot="1" x14ac:dyDescent="0.3">
      <c r="A200" s="5" t="s">
        <v>23</v>
      </c>
      <c r="B200" s="407" t="s">
        <v>21</v>
      </c>
      <c r="C200" s="11" t="e">
        <f>C197/B197-1</f>
        <v>#DIV/0!</v>
      </c>
      <c r="D200" s="11" t="e">
        <f t="shared" si="27"/>
        <v>#DIV/0!</v>
      </c>
      <c r="E200" s="11" t="e">
        <f t="shared" si="27"/>
        <v>#DIV/0!</v>
      </c>
    </row>
    <row r="201" spans="1:11" ht="15.75" customHeight="1" thickBot="1" x14ac:dyDescent="0.3">
      <c r="A201" s="1378" t="s">
        <v>335</v>
      </c>
      <c r="B201" s="1379"/>
      <c r="C201" s="1379"/>
      <c r="D201" s="1379"/>
      <c r="E201" s="1380"/>
    </row>
    <row r="202" spans="1:11" x14ac:dyDescent="0.25">
      <c r="A202" s="1381"/>
      <c r="B202" s="8">
        <v>2019</v>
      </c>
      <c r="C202" s="8">
        <v>2020</v>
      </c>
      <c r="D202" s="8">
        <v>2021</v>
      </c>
      <c r="E202" s="8">
        <v>2022</v>
      </c>
    </row>
    <row r="203" spans="1:11" ht="15.75" thickBot="1" x14ac:dyDescent="0.3">
      <c r="A203" s="1382"/>
      <c r="B203" s="9" t="s">
        <v>8</v>
      </c>
      <c r="C203" s="9" t="s">
        <v>9</v>
      </c>
      <c r="D203" s="9" t="s">
        <v>9</v>
      </c>
      <c r="E203" s="9" t="s">
        <v>9</v>
      </c>
    </row>
    <row r="204" spans="1:11" ht="15.75" thickBot="1" x14ac:dyDescent="0.3">
      <c r="A204" s="13" t="s">
        <v>42</v>
      </c>
      <c r="B204" s="14">
        <f>B205+B206+B207+B208</f>
        <v>0</v>
      </c>
      <c r="C204" s="14">
        <f t="shared" ref="C204:E204" si="28">C205+C206+C207+C208</f>
        <v>0</v>
      </c>
      <c r="D204" s="14">
        <f t="shared" si="28"/>
        <v>0</v>
      </c>
      <c r="E204" s="14">
        <f t="shared" si="28"/>
        <v>0</v>
      </c>
    </row>
    <row r="205" spans="1:11" ht="15.75" thickBot="1" x14ac:dyDescent="0.3">
      <c r="A205" s="26" t="s">
        <v>296</v>
      </c>
      <c r="B205" s="14"/>
      <c r="C205" s="14"/>
      <c r="D205" s="14"/>
      <c r="E205" s="14"/>
    </row>
    <row r="206" spans="1:11" ht="15.75" thickBot="1" x14ac:dyDescent="0.3">
      <c r="A206" s="26" t="s">
        <v>311</v>
      </c>
      <c r="B206" s="14"/>
      <c r="C206" s="14"/>
      <c r="D206" s="14"/>
      <c r="E206" s="14"/>
    </row>
    <row r="207" spans="1:11" ht="15.75" thickBot="1" x14ac:dyDescent="0.3">
      <c r="A207" s="26" t="s">
        <v>312</v>
      </c>
      <c r="B207" s="14"/>
      <c r="C207" s="14"/>
      <c r="D207" s="14"/>
      <c r="E207" s="14"/>
    </row>
    <row r="208" spans="1:11" ht="15.75" thickBot="1" x14ac:dyDescent="0.3">
      <c r="A208" s="26" t="s">
        <v>313</v>
      </c>
      <c r="B208" s="14"/>
      <c r="C208" s="14"/>
      <c r="D208" s="14"/>
      <c r="E208" s="14"/>
    </row>
    <row r="209" spans="1:11" ht="15.75" thickBot="1" x14ac:dyDescent="0.3">
      <c r="A209" s="13" t="s">
        <v>43</v>
      </c>
      <c r="B209" s="15">
        <f>B210+B211+B212+B213</f>
        <v>0</v>
      </c>
      <c r="C209" s="15">
        <f t="shared" ref="C209:E209" si="29">C210+C211+C212+C213</f>
        <v>0</v>
      </c>
      <c r="D209" s="15">
        <f t="shared" si="29"/>
        <v>0</v>
      </c>
      <c r="E209" s="15">
        <f t="shared" si="29"/>
        <v>0</v>
      </c>
    </row>
    <row r="210" spans="1:11" ht="15.75" thickBot="1" x14ac:dyDescent="0.3">
      <c r="A210" s="26" t="s">
        <v>296</v>
      </c>
      <c r="B210" s="15"/>
      <c r="C210" s="14"/>
      <c r="D210" s="14"/>
      <c r="E210" s="14"/>
    </row>
    <row r="211" spans="1:11" ht="15.75" thickBot="1" x14ac:dyDescent="0.3">
      <c r="A211" s="26" t="s">
        <v>311</v>
      </c>
      <c r="B211" s="15"/>
      <c r="C211" s="14"/>
      <c r="D211" s="14"/>
      <c r="E211" s="14"/>
    </row>
    <row r="212" spans="1:11" ht="15.75" thickBot="1" x14ac:dyDescent="0.3">
      <c r="A212" s="26" t="s">
        <v>312</v>
      </c>
      <c r="B212" s="15"/>
      <c r="C212" s="14"/>
      <c r="D212" s="14"/>
      <c r="E212" s="14"/>
    </row>
    <row r="213" spans="1:11" ht="15.75" thickBot="1" x14ac:dyDescent="0.3">
      <c r="A213" s="26" t="s">
        <v>313</v>
      </c>
      <c r="B213" s="15"/>
      <c r="C213" s="14"/>
      <c r="D213" s="14"/>
      <c r="E213" s="14"/>
    </row>
    <row r="214" spans="1:11" ht="15.75" thickBot="1" x14ac:dyDescent="0.3">
      <c r="A214" s="16" t="s">
        <v>336</v>
      </c>
      <c r="B214" s="15">
        <f>B204+B209</f>
        <v>0</v>
      </c>
      <c r="C214" s="15">
        <f t="shared" ref="C214:E214" si="30">C204+C209</f>
        <v>0</v>
      </c>
      <c r="D214" s="15">
        <f t="shared" si="30"/>
        <v>0</v>
      </c>
      <c r="E214" s="15">
        <f t="shared" si="30"/>
        <v>0</v>
      </c>
    </row>
    <row r="215" spans="1:11" ht="15.75" thickBot="1" x14ac:dyDescent="0.3">
      <c r="A215" s="108" t="s">
        <v>45</v>
      </c>
      <c r="B215" s="1427"/>
      <c r="C215" s="1429"/>
      <c r="D215" s="1429"/>
      <c r="E215" s="1430"/>
    </row>
    <row r="216" spans="1:11" ht="23.25" thickBot="1" x14ac:dyDescent="0.3">
      <c r="A216" s="7" t="s">
        <v>179</v>
      </c>
      <c r="B216" s="120" t="s">
        <v>406</v>
      </c>
      <c r="C216" s="103" t="s">
        <v>306</v>
      </c>
      <c r="D216" s="1423" t="s">
        <v>1395</v>
      </c>
      <c r="E216" s="1419"/>
    </row>
    <row r="217" spans="1:11" ht="15.75" thickBot="1" x14ac:dyDescent="0.3">
      <c r="A217" s="5" t="s">
        <v>15</v>
      </c>
      <c r="B217" s="1411" t="s">
        <v>1396</v>
      </c>
      <c r="C217" s="1412"/>
      <c r="D217" s="1412"/>
      <c r="E217" s="1413"/>
    </row>
    <row r="218" spans="1:11" ht="15.75" thickBot="1" x14ac:dyDescent="0.3">
      <c r="A218" s="5" t="s">
        <v>16</v>
      </c>
      <c r="B218" s="1551" t="s">
        <v>407</v>
      </c>
      <c r="C218" s="1407"/>
      <c r="D218" s="1407"/>
      <c r="E218" s="1408"/>
    </row>
    <row r="219" spans="1:11" x14ac:dyDescent="0.25">
      <c r="A219" s="1381"/>
      <c r="B219" s="8">
        <v>2019</v>
      </c>
      <c r="C219" s="8">
        <v>2020</v>
      </c>
      <c r="D219" s="8">
        <v>2021</v>
      </c>
      <c r="E219" s="8">
        <v>2022</v>
      </c>
    </row>
    <row r="220" spans="1:11" ht="15.75" thickBot="1" x14ac:dyDescent="0.3">
      <c r="A220" s="1382"/>
      <c r="B220" s="9" t="s">
        <v>8</v>
      </c>
      <c r="C220" s="9" t="s">
        <v>9</v>
      </c>
      <c r="D220" s="9" t="s">
        <v>9</v>
      </c>
      <c r="E220" s="9" t="s">
        <v>9</v>
      </c>
    </row>
    <row r="221" spans="1:11" ht="15.75" thickBot="1" x14ac:dyDescent="0.3">
      <c r="A221" s="5" t="s">
        <v>17</v>
      </c>
      <c r="B221" s="407">
        <v>1</v>
      </c>
      <c r="C221" s="407"/>
      <c r="D221" s="407">
        <v>1</v>
      </c>
      <c r="E221" s="5">
        <v>1</v>
      </c>
      <c r="G221" s="12" t="s">
        <v>854</v>
      </c>
      <c r="H221" s="12"/>
      <c r="I221" s="12"/>
      <c r="J221" s="12"/>
      <c r="K221" s="12"/>
    </row>
    <row r="222" spans="1:11" ht="15.75" thickBot="1" x14ac:dyDescent="0.3">
      <c r="A222" s="5" t="s">
        <v>18</v>
      </c>
      <c r="B222" s="10">
        <v>5000</v>
      </c>
      <c r="C222" s="10"/>
      <c r="D222" s="10">
        <v>5000</v>
      </c>
      <c r="E222" s="10">
        <v>5000</v>
      </c>
    </row>
    <row r="223" spans="1:11" ht="15.75" thickBot="1" x14ac:dyDescent="0.3">
      <c r="A223" s="5" t="s">
        <v>19</v>
      </c>
      <c r="B223" s="10">
        <v>5000</v>
      </c>
      <c r="C223" s="10" t="e">
        <f t="shared" ref="C223:E223" si="31">C222/C221</f>
        <v>#DIV/0!</v>
      </c>
      <c r="D223" s="10">
        <f t="shared" si="31"/>
        <v>5000</v>
      </c>
      <c r="E223" s="10">
        <f t="shared" si="31"/>
        <v>5000</v>
      </c>
    </row>
    <row r="224" spans="1:11" ht="15.75" thickBot="1" x14ac:dyDescent="0.3">
      <c r="A224" s="5" t="s">
        <v>20</v>
      </c>
      <c r="B224" s="407" t="s">
        <v>21</v>
      </c>
      <c r="C224" s="11">
        <f>C221/B221-1</f>
        <v>-1</v>
      </c>
      <c r="D224" s="11" t="e">
        <f t="shared" ref="D224:E226" si="32">D221/C221-1</f>
        <v>#DIV/0!</v>
      </c>
      <c r="E224" s="11">
        <f t="shared" si="32"/>
        <v>0</v>
      </c>
    </row>
    <row r="225" spans="1:5" ht="15.75" thickBot="1" x14ac:dyDescent="0.3">
      <c r="A225" s="5" t="s">
        <v>22</v>
      </c>
      <c r="B225" s="407" t="s">
        <v>21</v>
      </c>
      <c r="C225" s="11">
        <f>C222/B222-1</f>
        <v>-1</v>
      </c>
      <c r="D225" s="11" t="e">
        <f t="shared" si="32"/>
        <v>#DIV/0!</v>
      </c>
      <c r="E225" s="11">
        <f t="shared" si="32"/>
        <v>0</v>
      </c>
    </row>
    <row r="226" spans="1:5" ht="15.75" thickBot="1" x14ac:dyDescent="0.3">
      <c r="A226" s="5" t="s">
        <v>23</v>
      </c>
      <c r="B226" s="407" t="s">
        <v>21</v>
      </c>
      <c r="C226" s="11" t="e">
        <f>C223/B223-1</f>
        <v>#DIV/0!</v>
      </c>
      <c r="D226" s="11" t="e">
        <f t="shared" si="32"/>
        <v>#DIV/0!</v>
      </c>
      <c r="E226" s="11">
        <f t="shared" si="32"/>
        <v>0</v>
      </c>
    </row>
    <row r="227" spans="1:5" ht="22.5" customHeight="1" thickBot="1" x14ac:dyDescent="0.3">
      <c r="A227" s="1378" t="s">
        <v>166</v>
      </c>
      <c r="B227" s="1379"/>
      <c r="C227" s="1379"/>
      <c r="D227" s="1379"/>
      <c r="E227" s="1380"/>
    </row>
    <row r="228" spans="1:5" x14ac:dyDescent="0.25">
      <c r="A228" s="1381"/>
      <c r="B228" s="8">
        <v>2019</v>
      </c>
      <c r="C228" s="8">
        <v>2020</v>
      </c>
      <c r="D228" s="8">
        <v>2021</v>
      </c>
      <c r="E228" s="8">
        <v>2022</v>
      </c>
    </row>
    <row r="229" spans="1:5" ht="15.75" thickBot="1" x14ac:dyDescent="0.3">
      <c r="A229" s="1382"/>
      <c r="B229" s="9" t="s">
        <v>8</v>
      </c>
      <c r="C229" s="9" t="s">
        <v>9</v>
      </c>
      <c r="D229" s="9" t="s">
        <v>9</v>
      </c>
      <c r="E229" s="9" t="s">
        <v>9</v>
      </c>
    </row>
    <row r="230" spans="1:5" ht="15.75" thickBot="1" x14ac:dyDescent="0.3">
      <c r="A230" s="13" t="s">
        <v>42</v>
      </c>
      <c r="B230" s="14">
        <f>B231+B232+B233+B234</f>
        <v>0</v>
      </c>
      <c r="C230" s="14">
        <f t="shared" ref="C230:E230" si="33">C231+C232+C233+C234</f>
        <v>0</v>
      </c>
      <c r="D230" s="14">
        <f t="shared" si="33"/>
        <v>0</v>
      </c>
      <c r="E230" s="14">
        <f t="shared" si="33"/>
        <v>0</v>
      </c>
    </row>
    <row r="231" spans="1:5" ht="15.75" thickBot="1" x14ac:dyDescent="0.3">
      <c r="A231" s="26" t="s">
        <v>296</v>
      </c>
      <c r="B231" s="14"/>
      <c r="C231" s="14"/>
      <c r="D231" s="14"/>
      <c r="E231" s="14"/>
    </row>
    <row r="232" spans="1:5" ht="15.75" thickBot="1" x14ac:dyDescent="0.3">
      <c r="A232" s="26" t="s">
        <v>311</v>
      </c>
      <c r="B232" s="14"/>
      <c r="C232" s="14"/>
      <c r="D232" s="14"/>
      <c r="E232" s="14"/>
    </row>
    <row r="233" spans="1:5" ht="15.75" thickBot="1" x14ac:dyDescent="0.3">
      <c r="A233" s="26" t="s">
        <v>312</v>
      </c>
      <c r="B233" s="14"/>
      <c r="C233" s="14"/>
      <c r="D233" s="14"/>
      <c r="E233" s="14"/>
    </row>
    <row r="234" spans="1:5" ht="15.75" thickBot="1" x14ac:dyDescent="0.3">
      <c r="A234" s="26" t="s">
        <v>313</v>
      </c>
      <c r="B234" s="14"/>
      <c r="C234" s="14"/>
      <c r="D234" s="14"/>
      <c r="E234" s="14"/>
    </row>
    <row r="235" spans="1:5" ht="15.75" thickBot="1" x14ac:dyDescent="0.3">
      <c r="A235" s="13" t="s">
        <v>43</v>
      </c>
      <c r="B235" s="15">
        <v>5000</v>
      </c>
      <c r="C235" s="15">
        <f t="shared" ref="C235:D235" si="34">C236+C237+C238+C239</f>
        <v>0</v>
      </c>
      <c r="D235" s="15">
        <f t="shared" si="34"/>
        <v>5000</v>
      </c>
      <c r="E235" s="15">
        <v>5000</v>
      </c>
    </row>
    <row r="236" spans="1:5" ht="15.75" thickBot="1" x14ac:dyDescent="0.3">
      <c r="A236" s="26" t="s">
        <v>296</v>
      </c>
      <c r="B236" s="15">
        <v>5000</v>
      </c>
      <c r="C236" s="15"/>
      <c r="D236" s="15">
        <v>5000</v>
      </c>
      <c r="E236" s="15">
        <v>5000</v>
      </c>
    </row>
    <row r="237" spans="1:5" ht="15.75" thickBot="1" x14ac:dyDescent="0.3">
      <c r="A237" s="26" t="s">
        <v>311</v>
      </c>
      <c r="B237" s="15"/>
      <c r="C237" s="15"/>
      <c r="D237" s="15"/>
      <c r="E237" s="15"/>
    </row>
    <row r="238" spans="1:5" ht="15.75" thickBot="1" x14ac:dyDescent="0.3">
      <c r="A238" s="26" t="s">
        <v>312</v>
      </c>
      <c r="B238" s="15"/>
      <c r="C238" s="15"/>
      <c r="D238" s="15"/>
      <c r="E238" s="15"/>
    </row>
    <row r="239" spans="1:5" ht="15.75" thickBot="1" x14ac:dyDescent="0.3">
      <c r="A239" s="26" t="s">
        <v>313</v>
      </c>
      <c r="B239" s="15"/>
      <c r="C239" s="15"/>
      <c r="D239" s="15"/>
      <c r="E239" s="15"/>
    </row>
    <row r="240" spans="1:5" ht="15.75" thickBot="1" x14ac:dyDescent="0.3">
      <c r="A240" s="16" t="s">
        <v>53</v>
      </c>
      <c r="B240" s="15">
        <v>5000</v>
      </c>
      <c r="C240" s="15">
        <f t="shared" ref="C240:E240" si="35">C230+C235</f>
        <v>0</v>
      </c>
      <c r="D240" s="15">
        <f t="shared" si="35"/>
        <v>5000</v>
      </c>
      <c r="E240" s="15">
        <f t="shared" si="35"/>
        <v>5000</v>
      </c>
    </row>
    <row r="241" spans="1:11" ht="15.75" thickBot="1" x14ac:dyDescent="0.3">
      <c r="A241" s="1322" t="s">
        <v>46</v>
      </c>
      <c r="B241" s="1323"/>
      <c r="C241" s="1323"/>
      <c r="D241" s="1323"/>
      <c r="E241" s="1324"/>
    </row>
    <row r="242" spans="1:11" ht="15.75" thickBot="1" x14ac:dyDescent="0.3">
      <c r="A242" s="1322" t="s">
        <v>47</v>
      </c>
      <c r="B242" s="1323"/>
      <c r="C242" s="1323"/>
      <c r="D242" s="1323"/>
      <c r="E242" s="1324"/>
    </row>
    <row r="243" spans="1:11" ht="15.75" customHeight="1" thickBot="1" x14ac:dyDescent="0.3">
      <c r="A243" s="7" t="s">
        <v>56</v>
      </c>
      <c r="B243" s="1411" t="s">
        <v>1397</v>
      </c>
      <c r="C243" s="1412"/>
      <c r="D243" s="1412"/>
      <c r="E243" s="1413"/>
    </row>
    <row r="244" spans="1:11" ht="23.25" thickBot="1" x14ac:dyDescent="0.3">
      <c r="A244" s="7" t="s">
        <v>82</v>
      </c>
      <c r="B244" s="120" t="s">
        <v>406</v>
      </c>
      <c r="C244" s="101" t="s">
        <v>306</v>
      </c>
      <c r="D244" s="1427" t="s">
        <v>1395</v>
      </c>
      <c r="E244" s="1430"/>
    </row>
    <row r="245" spans="1:11" ht="15.75" thickBot="1" x14ac:dyDescent="0.3">
      <c r="A245" s="112"/>
      <c r="B245" s="1427"/>
      <c r="C245" s="1429"/>
      <c r="D245" s="1429"/>
      <c r="E245" s="1430"/>
    </row>
    <row r="246" spans="1:11" ht="15.75" thickBot="1" x14ac:dyDescent="0.3">
      <c r="A246" s="5" t="s">
        <v>15</v>
      </c>
      <c r="B246" s="1411"/>
      <c r="C246" s="1412"/>
      <c r="D246" s="1412"/>
      <c r="E246" s="1413"/>
    </row>
    <row r="247" spans="1:11" ht="15.75" thickBot="1" x14ac:dyDescent="0.3">
      <c r="A247" s="5" t="s">
        <v>16</v>
      </c>
      <c r="B247" s="1551" t="s">
        <v>407</v>
      </c>
      <c r="C247" s="1557"/>
      <c r="D247" s="1557"/>
      <c r="E247" s="1558"/>
      <c r="G247" s="12"/>
      <c r="H247" s="12"/>
      <c r="I247" s="12"/>
      <c r="J247" s="12"/>
      <c r="K247" s="12"/>
    </row>
    <row r="248" spans="1:11" x14ac:dyDescent="0.25">
      <c r="A248" s="1381"/>
      <c r="B248" s="8">
        <v>2019</v>
      </c>
      <c r="C248" s="8">
        <v>2020</v>
      </c>
      <c r="D248" s="8">
        <v>2021</v>
      </c>
      <c r="E248" s="8">
        <v>2022</v>
      </c>
    </row>
    <row r="249" spans="1:11" ht="15.75" thickBot="1" x14ac:dyDescent="0.3">
      <c r="A249" s="1382"/>
      <c r="B249" s="9" t="s">
        <v>8</v>
      </c>
      <c r="C249" s="9" t="s">
        <v>9</v>
      </c>
      <c r="D249" s="9" t="s">
        <v>9</v>
      </c>
      <c r="E249" s="9" t="s">
        <v>9</v>
      </c>
    </row>
    <row r="250" spans="1:11" ht="15.75" thickBot="1" x14ac:dyDescent="0.3">
      <c r="A250" s="5" t="s">
        <v>17</v>
      </c>
      <c r="B250" s="10"/>
      <c r="C250" s="10"/>
      <c r="D250" s="10"/>
      <c r="E250" s="10">
        <v>2</v>
      </c>
    </row>
    <row r="251" spans="1:11" ht="15.75" thickBot="1" x14ac:dyDescent="0.3">
      <c r="A251" s="5" t="s">
        <v>18</v>
      </c>
      <c r="B251" s="10"/>
      <c r="C251" s="10">
        <f t="shared" ref="C251:D251" si="36">C314-C276</f>
        <v>0</v>
      </c>
      <c r="D251" s="10">
        <f t="shared" si="36"/>
        <v>0</v>
      </c>
      <c r="E251" s="10">
        <f>E269</f>
        <v>0</v>
      </c>
    </row>
    <row r="252" spans="1:11" ht="15.75" thickBot="1" x14ac:dyDescent="0.3">
      <c r="A252" s="5" t="s">
        <v>19</v>
      </c>
      <c r="B252" s="10" t="e">
        <f>B251/B250</f>
        <v>#DIV/0!</v>
      </c>
      <c r="C252" s="10" t="e">
        <f t="shared" ref="C252:E252" si="37">C251/C250</f>
        <v>#DIV/0!</v>
      </c>
      <c r="D252" s="10" t="e">
        <f t="shared" si="37"/>
        <v>#DIV/0!</v>
      </c>
      <c r="E252" s="10">
        <f t="shared" si="37"/>
        <v>0</v>
      </c>
    </row>
    <row r="253" spans="1:11" ht="15.75" thickBot="1" x14ac:dyDescent="0.3">
      <c r="A253" s="5" t="s">
        <v>20</v>
      </c>
      <c r="B253" s="407" t="s">
        <v>21</v>
      </c>
      <c r="C253" s="11" t="e">
        <f>C250/B250-1</f>
        <v>#DIV/0!</v>
      </c>
      <c r="D253" s="11" t="e">
        <f t="shared" ref="D253:E255" si="38">D250/C250-1</f>
        <v>#DIV/0!</v>
      </c>
      <c r="E253" s="11" t="e">
        <f t="shared" si="38"/>
        <v>#DIV/0!</v>
      </c>
    </row>
    <row r="254" spans="1:11" ht="15.75" thickBot="1" x14ac:dyDescent="0.3">
      <c r="A254" s="5" t="s">
        <v>22</v>
      </c>
      <c r="B254" s="407" t="s">
        <v>21</v>
      </c>
      <c r="C254" s="11" t="e">
        <f>C251/B251-1</f>
        <v>#DIV/0!</v>
      </c>
      <c r="D254" s="11" t="e">
        <f t="shared" si="38"/>
        <v>#DIV/0!</v>
      </c>
      <c r="E254" s="11" t="e">
        <f t="shared" si="38"/>
        <v>#DIV/0!</v>
      </c>
    </row>
    <row r="255" spans="1:11" ht="15.75" thickBot="1" x14ac:dyDescent="0.3">
      <c r="A255" s="5" t="s">
        <v>23</v>
      </c>
      <c r="B255" s="407" t="s">
        <v>21</v>
      </c>
      <c r="C255" s="11" t="e">
        <f>C252/B252-1</f>
        <v>#DIV/0!</v>
      </c>
      <c r="D255" s="11" t="e">
        <f t="shared" si="38"/>
        <v>#DIV/0!</v>
      </c>
      <c r="E255" s="11" t="e">
        <f t="shared" si="38"/>
        <v>#DIV/0!</v>
      </c>
    </row>
    <row r="256" spans="1:11" ht="15.75" customHeight="1" thickBot="1" x14ac:dyDescent="0.3">
      <c r="A256" s="1378" t="s">
        <v>167</v>
      </c>
      <c r="B256" s="1379"/>
      <c r="C256" s="1379"/>
      <c r="D256" s="1379"/>
      <c r="E256" s="1380"/>
    </row>
    <row r="257" spans="1:11" x14ac:dyDescent="0.25">
      <c r="A257" s="1381"/>
      <c r="B257" s="8">
        <v>2019</v>
      </c>
      <c r="C257" s="8">
        <v>2020</v>
      </c>
      <c r="D257" s="8">
        <v>2021</v>
      </c>
      <c r="E257" s="8">
        <v>2022</v>
      </c>
    </row>
    <row r="258" spans="1:11" ht="15.75" thickBot="1" x14ac:dyDescent="0.3">
      <c r="A258" s="1382"/>
      <c r="B258" s="9" t="s">
        <v>8</v>
      </c>
      <c r="C258" s="9" t="s">
        <v>9</v>
      </c>
      <c r="D258" s="9" t="s">
        <v>9</v>
      </c>
      <c r="E258" s="9" t="s">
        <v>9</v>
      </c>
    </row>
    <row r="259" spans="1:11" ht="15.75" thickBot="1" x14ac:dyDescent="0.3">
      <c r="A259" s="13" t="s">
        <v>42</v>
      </c>
      <c r="B259" s="14">
        <f>B260+B261+B262+B263</f>
        <v>0</v>
      </c>
      <c r="C259" s="14">
        <f t="shared" ref="C259:E259" si="39">C260+C261+C262+C263</f>
        <v>0</v>
      </c>
      <c r="D259" s="14">
        <f t="shared" si="39"/>
        <v>0</v>
      </c>
      <c r="E259" s="14">
        <f t="shared" si="39"/>
        <v>0</v>
      </c>
    </row>
    <row r="260" spans="1:11" ht="15.75" thickBot="1" x14ac:dyDescent="0.3">
      <c r="A260" s="26" t="s">
        <v>296</v>
      </c>
      <c r="B260" s="14"/>
      <c r="C260" s="14"/>
      <c r="D260" s="14"/>
      <c r="E260" s="14"/>
    </row>
    <row r="261" spans="1:11" ht="15.75" thickBot="1" x14ac:dyDescent="0.3">
      <c r="A261" s="26" t="s">
        <v>311</v>
      </c>
      <c r="B261" s="14"/>
      <c r="C261" s="14"/>
      <c r="D261" s="14"/>
      <c r="E261" s="14"/>
    </row>
    <row r="262" spans="1:11" ht="15.75" thickBot="1" x14ac:dyDescent="0.3">
      <c r="A262" s="26" t="s">
        <v>312</v>
      </c>
      <c r="B262" s="14"/>
      <c r="C262" s="14"/>
      <c r="D262" s="14"/>
      <c r="E262" s="14"/>
    </row>
    <row r="263" spans="1:11" ht="15.75" thickBot="1" x14ac:dyDescent="0.3">
      <c r="A263" s="26" t="s">
        <v>313</v>
      </c>
      <c r="B263" s="14"/>
      <c r="C263" s="14"/>
      <c r="D263" s="14"/>
      <c r="E263" s="14"/>
    </row>
    <row r="264" spans="1:11" ht="15.75" thickBot="1" x14ac:dyDescent="0.3">
      <c r="A264" s="13" t="s">
        <v>43</v>
      </c>
      <c r="B264" s="15">
        <f>B265+B266+B267+B268</f>
        <v>0</v>
      </c>
      <c r="C264" s="15">
        <f t="shared" ref="C264:E264" si="40">C265+C266+C267+C268</f>
        <v>0</v>
      </c>
      <c r="D264" s="15">
        <f t="shared" si="40"/>
        <v>0</v>
      </c>
      <c r="E264" s="15">
        <f t="shared" si="40"/>
        <v>0</v>
      </c>
    </row>
    <row r="265" spans="1:11" ht="15.75" thickBot="1" x14ac:dyDescent="0.3">
      <c r="A265" s="26" t="s">
        <v>296</v>
      </c>
      <c r="B265" s="15"/>
      <c r="C265" s="14"/>
      <c r="D265" s="14"/>
      <c r="E265" s="14"/>
    </row>
    <row r="266" spans="1:11" ht="15.75" thickBot="1" x14ac:dyDescent="0.3">
      <c r="A266" s="26" t="s">
        <v>311</v>
      </c>
      <c r="B266" s="15"/>
      <c r="C266" s="14"/>
      <c r="D266" s="14"/>
      <c r="E266" s="14"/>
    </row>
    <row r="267" spans="1:11" ht="15.75" thickBot="1" x14ac:dyDescent="0.3">
      <c r="A267" s="26" t="s">
        <v>312</v>
      </c>
      <c r="B267" s="15"/>
      <c r="C267" s="14"/>
      <c r="D267" s="14"/>
      <c r="E267" s="14"/>
    </row>
    <row r="268" spans="1:11" ht="15.75" thickBot="1" x14ac:dyDescent="0.3">
      <c r="A268" s="26" t="s">
        <v>313</v>
      </c>
      <c r="B268" s="15"/>
      <c r="C268" s="14"/>
      <c r="D268" s="14"/>
      <c r="E268" s="14"/>
    </row>
    <row r="269" spans="1:11" ht="15.75" thickBot="1" x14ac:dyDescent="0.3">
      <c r="A269" s="102" t="s">
        <v>31</v>
      </c>
      <c r="B269" s="15">
        <f>B259+B264</f>
        <v>0</v>
      </c>
      <c r="C269" s="15">
        <f t="shared" ref="C269:E269" si="41">C259+C264</f>
        <v>0</v>
      </c>
      <c r="D269" s="15">
        <f t="shared" si="41"/>
        <v>0</v>
      </c>
      <c r="E269" s="15">
        <f t="shared" si="41"/>
        <v>0</v>
      </c>
    </row>
    <row r="270" spans="1:11" ht="23.25" thickBot="1" x14ac:dyDescent="0.3">
      <c r="A270" s="7" t="s">
        <v>33</v>
      </c>
      <c r="B270" s="7"/>
      <c r="C270" s="101" t="s">
        <v>306</v>
      </c>
      <c r="D270" s="1427"/>
      <c r="E270" s="1430"/>
    </row>
    <row r="271" spans="1:11" ht="15.75" thickBot="1" x14ac:dyDescent="0.3">
      <c r="A271" s="5" t="s">
        <v>15</v>
      </c>
      <c r="B271" s="1411"/>
      <c r="C271" s="1412"/>
      <c r="D271" s="1412"/>
      <c r="E271" s="1413"/>
    </row>
    <row r="272" spans="1:11" ht="15.75" thickBot="1" x14ac:dyDescent="0.3">
      <c r="A272" s="5" t="s">
        <v>16</v>
      </c>
      <c r="B272" s="1406"/>
      <c r="C272" s="1407"/>
      <c r="D272" s="1407"/>
      <c r="E272" s="1408"/>
      <c r="G272" s="12"/>
      <c r="H272" s="12"/>
      <c r="I272" s="12"/>
      <c r="J272" s="12"/>
      <c r="K272" s="12"/>
    </row>
    <row r="273" spans="1:5" x14ac:dyDescent="0.25">
      <c r="A273" s="1381"/>
      <c r="B273" s="8">
        <v>2019</v>
      </c>
      <c r="C273" s="8">
        <v>2020</v>
      </c>
      <c r="D273" s="8">
        <v>2021</v>
      </c>
      <c r="E273" s="8">
        <v>2022</v>
      </c>
    </row>
    <row r="274" spans="1:5" ht="15.75" thickBot="1" x14ac:dyDescent="0.3">
      <c r="A274" s="1382"/>
      <c r="B274" s="9" t="s">
        <v>8</v>
      </c>
      <c r="C274" s="9" t="s">
        <v>9</v>
      </c>
      <c r="D274" s="9" t="s">
        <v>9</v>
      </c>
      <c r="E274" s="9" t="s">
        <v>9</v>
      </c>
    </row>
    <row r="275" spans="1:5" ht="15.75" thickBot="1" x14ac:dyDescent="0.3">
      <c r="A275" s="5" t="s">
        <v>17</v>
      </c>
      <c r="B275" s="5"/>
      <c r="C275" s="5"/>
      <c r="D275" s="5"/>
      <c r="E275" s="5"/>
    </row>
    <row r="276" spans="1:5" ht="15.75" thickBot="1" x14ac:dyDescent="0.3">
      <c r="A276" s="5" t="s">
        <v>18</v>
      </c>
      <c r="B276" s="10"/>
      <c r="C276" s="10"/>
      <c r="D276" s="10"/>
      <c r="E276" s="10"/>
    </row>
    <row r="277" spans="1:5" ht="15.75" thickBot="1" x14ac:dyDescent="0.3">
      <c r="A277" s="5" t="s">
        <v>19</v>
      </c>
      <c r="B277" s="10" t="e">
        <f>B276/B275</f>
        <v>#DIV/0!</v>
      </c>
      <c r="C277" s="10" t="e">
        <f t="shared" ref="C277:E277" si="42">C276/C275</f>
        <v>#DIV/0!</v>
      </c>
      <c r="D277" s="10" t="e">
        <f t="shared" si="42"/>
        <v>#DIV/0!</v>
      </c>
      <c r="E277" s="10" t="e">
        <f t="shared" si="42"/>
        <v>#DIV/0!</v>
      </c>
    </row>
    <row r="278" spans="1:5" ht="15.75" thickBot="1" x14ac:dyDescent="0.3">
      <c r="A278" s="5" t="s">
        <v>20</v>
      </c>
      <c r="B278" s="407" t="s">
        <v>21</v>
      </c>
      <c r="C278" s="11" t="e">
        <f>C275/B275-1</f>
        <v>#DIV/0!</v>
      </c>
      <c r="D278" s="11" t="e">
        <f t="shared" ref="D278:E280" si="43">D275/C275-1</f>
        <v>#DIV/0!</v>
      </c>
      <c r="E278" s="11" t="e">
        <f t="shared" si="43"/>
        <v>#DIV/0!</v>
      </c>
    </row>
    <row r="279" spans="1:5" ht="15.75" thickBot="1" x14ac:dyDescent="0.3">
      <c r="A279" s="5" t="s">
        <v>22</v>
      </c>
      <c r="B279" s="407" t="s">
        <v>21</v>
      </c>
      <c r="C279" s="11" t="e">
        <f>C276/B276-1</f>
        <v>#DIV/0!</v>
      </c>
      <c r="D279" s="11" t="e">
        <f t="shared" si="43"/>
        <v>#DIV/0!</v>
      </c>
      <c r="E279" s="11" t="e">
        <f t="shared" si="43"/>
        <v>#DIV/0!</v>
      </c>
    </row>
    <row r="280" spans="1:5" ht="15.75" thickBot="1" x14ac:dyDescent="0.3">
      <c r="A280" s="5" t="s">
        <v>23</v>
      </c>
      <c r="B280" s="407" t="s">
        <v>21</v>
      </c>
      <c r="C280" s="11" t="e">
        <f>C277/B277-1</f>
        <v>#DIV/0!</v>
      </c>
      <c r="D280" s="11" t="e">
        <f t="shared" si="43"/>
        <v>#DIV/0!</v>
      </c>
      <c r="E280" s="11" t="e">
        <f t="shared" si="43"/>
        <v>#DIV/0!</v>
      </c>
    </row>
    <row r="281" spans="1:5" ht="25.5" customHeight="1" thickBot="1" x14ac:dyDescent="0.3">
      <c r="A281" s="1378" t="s">
        <v>227</v>
      </c>
      <c r="B281" s="1379"/>
      <c r="C281" s="1379"/>
      <c r="D281" s="1379"/>
      <c r="E281" s="1380"/>
    </row>
    <row r="282" spans="1:5" x14ac:dyDescent="0.25">
      <c r="A282" s="1381"/>
      <c r="B282" s="8">
        <v>2019</v>
      </c>
      <c r="C282" s="8">
        <v>2020</v>
      </c>
      <c r="D282" s="8">
        <v>2021</v>
      </c>
      <c r="E282" s="8">
        <v>2022</v>
      </c>
    </row>
    <row r="283" spans="1:5" ht="15.75" thickBot="1" x14ac:dyDescent="0.3">
      <c r="A283" s="1382"/>
      <c r="B283" s="9" t="s">
        <v>8</v>
      </c>
      <c r="C283" s="9" t="s">
        <v>9</v>
      </c>
      <c r="D283" s="9" t="s">
        <v>9</v>
      </c>
      <c r="E283" s="9" t="s">
        <v>9</v>
      </c>
    </row>
    <row r="284" spans="1:5" ht="15.75" thickBot="1" x14ac:dyDescent="0.3">
      <c r="A284" s="13" t="s">
        <v>42</v>
      </c>
      <c r="B284" s="14">
        <f>B285+B286+B287+B288</f>
        <v>0</v>
      </c>
      <c r="C284" s="14">
        <f t="shared" ref="C284:E284" si="44">C285+C286+C287+C288</f>
        <v>0</v>
      </c>
      <c r="D284" s="14">
        <f t="shared" si="44"/>
        <v>0</v>
      </c>
      <c r="E284" s="14">
        <f t="shared" si="44"/>
        <v>0</v>
      </c>
    </row>
    <row r="285" spans="1:5" ht="15.75" thickBot="1" x14ac:dyDescent="0.3">
      <c r="A285" s="26" t="s">
        <v>296</v>
      </c>
      <c r="B285" s="14"/>
      <c r="C285" s="14"/>
      <c r="D285" s="14"/>
      <c r="E285" s="14"/>
    </row>
    <row r="286" spans="1:5" ht="15.75" thickBot="1" x14ac:dyDescent="0.3">
      <c r="A286" s="26" t="s">
        <v>311</v>
      </c>
      <c r="B286" s="14"/>
      <c r="C286" s="14"/>
      <c r="D286" s="14"/>
      <c r="E286" s="14"/>
    </row>
    <row r="287" spans="1:5" ht="15.75" thickBot="1" x14ac:dyDescent="0.3">
      <c r="A287" s="26" t="s">
        <v>312</v>
      </c>
      <c r="B287" s="14"/>
      <c r="C287" s="14"/>
      <c r="D287" s="14"/>
      <c r="E287" s="14"/>
    </row>
    <row r="288" spans="1:5" ht="15.75" thickBot="1" x14ac:dyDescent="0.3">
      <c r="A288" s="26" t="s">
        <v>313</v>
      </c>
      <c r="B288" s="14"/>
      <c r="C288" s="14"/>
      <c r="D288" s="14"/>
      <c r="E288" s="14"/>
    </row>
    <row r="289" spans="1:11" ht="15.75" thickBot="1" x14ac:dyDescent="0.3">
      <c r="A289" s="13" t="s">
        <v>43</v>
      </c>
      <c r="B289" s="15">
        <f>B290+B291+B292+B293</f>
        <v>0</v>
      </c>
      <c r="C289" s="15">
        <f t="shared" ref="C289:E289" si="45">C290+C291+C292+C293</f>
        <v>0</v>
      </c>
      <c r="D289" s="15">
        <f t="shared" si="45"/>
        <v>0</v>
      </c>
      <c r="E289" s="15">
        <f t="shared" si="45"/>
        <v>0</v>
      </c>
    </row>
    <row r="290" spans="1:11" ht="15.75" thickBot="1" x14ac:dyDescent="0.3">
      <c r="A290" s="26" t="s">
        <v>296</v>
      </c>
      <c r="B290" s="15"/>
      <c r="C290" s="14"/>
      <c r="D290" s="14"/>
      <c r="E290" s="14"/>
    </row>
    <row r="291" spans="1:11" ht="15.75" thickBot="1" x14ac:dyDescent="0.3">
      <c r="A291" s="26" t="s">
        <v>311</v>
      </c>
      <c r="B291" s="15"/>
      <c r="C291" s="14"/>
      <c r="D291" s="14"/>
      <c r="E291" s="14"/>
    </row>
    <row r="292" spans="1:11" ht="15.75" thickBot="1" x14ac:dyDescent="0.3">
      <c r="A292" s="26" t="s">
        <v>312</v>
      </c>
      <c r="B292" s="15"/>
      <c r="C292" s="14"/>
      <c r="D292" s="14"/>
      <c r="E292" s="14"/>
    </row>
    <row r="293" spans="1:11" ht="15.75" thickBot="1" x14ac:dyDescent="0.3">
      <c r="A293" s="26" t="s">
        <v>313</v>
      </c>
      <c r="B293" s="15"/>
      <c r="C293" s="14"/>
      <c r="D293" s="14"/>
      <c r="E293" s="14"/>
    </row>
    <row r="294" spans="1:11" ht="15.75" thickBot="1" x14ac:dyDescent="0.3">
      <c r="A294" s="102" t="s">
        <v>315</v>
      </c>
      <c r="B294" s="15">
        <f>B284+B289</f>
        <v>0</v>
      </c>
      <c r="C294" s="15">
        <f t="shared" ref="C294:E294" si="46">C284+C289</f>
        <v>0</v>
      </c>
      <c r="D294" s="15">
        <f t="shared" si="46"/>
        <v>0</v>
      </c>
      <c r="E294" s="15">
        <f t="shared" si="46"/>
        <v>0</v>
      </c>
    </row>
    <row r="295" spans="1:11" ht="33.75" customHeight="1" thickBot="1" x14ac:dyDescent="0.3">
      <c r="A295" s="7" t="s">
        <v>74</v>
      </c>
      <c r="B295" s="105"/>
      <c r="C295" s="103" t="s">
        <v>306</v>
      </c>
      <c r="D295" s="106"/>
      <c r="E295" s="107"/>
    </row>
    <row r="296" spans="1:11" ht="19.5" customHeight="1" thickBot="1" x14ac:dyDescent="0.3">
      <c r="A296" s="5" t="s">
        <v>15</v>
      </c>
      <c r="B296" s="1411"/>
      <c r="C296" s="1412"/>
      <c r="D296" s="1412"/>
      <c r="E296" s="1413"/>
    </row>
    <row r="297" spans="1:11" ht="20.25" customHeight="1" thickBot="1" x14ac:dyDescent="0.3">
      <c r="A297" s="5" t="s">
        <v>16</v>
      </c>
      <c r="B297" s="1406"/>
      <c r="C297" s="1407"/>
      <c r="D297" s="1407"/>
      <c r="E297" s="1408"/>
      <c r="G297" s="12"/>
      <c r="H297" s="12"/>
      <c r="I297" s="12"/>
      <c r="J297" s="12"/>
      <c r="K297" s="12"/>
    </row>
    <row r="298" spans="1:11" x14ac:dyDescent="0.25">
      <c r="A298" s="1381"/>
      <c r="B298" s="8">
        <v>2019</v>
      </c>
      <c r="C298" s="8">
        <v>2020</v>
      </c>
      <c r="D298" s="8">
        <v>2021</v>
      </c>
      <c r="E298" s="8">
        <v>2022</v>
      </c>
    </row>
    <row r="299" spans="1:11" ht="15.75" thickBot="1" x14ac:dyDescent="0.3">
      <c r="A299" s="1382"/>
      <c r="B299" s="9" t="s">
        <v>8</v>
      </c>
      <c r="C299" s="9" t="s">
        <v>9</v>
      </c>
      <c r="D299" s="9" t="s">
        <v>9</v>
      </c>
      <c r="E299" s="9" t="s">
        <v>9</v>
      </c>
    </row>
    <row r="300" spans="1:11" ht="15.75" thickBot="1" x14ac:dyDescent="0.3">
      <c r="A300" s="5" t="s">
        <v>17</v>
      </c>
      <c r="B300" s="5"/>
      <c r="C300" s="5"/>
      <c r="D300" s="5"/>
      <c r="E300" s="5"/>
    </row>
    <row r="301" spans="1:11" ht="15.75" thickBot="1" x14ac:dyDescent="0.3">
      <c r="A301" s="5" t="s">
        <v>18</v>
      </c>
      <c r="B301" s="10">
        <f>B319</f>
        <v>0</v>
      </c>
      <c r="C301" s="10">
        <f t="shared" ref="C301:E301" si="47">C319</f>
        <v>0</v>
      </c>
      <c r="D301" s="10">
        <f t="shared" si="47"/>
        <v>0</v>
      </c>
      <c r="E301" s="10">
        <f t="shared" si="47"/>
        <v>0</v>
      </c>
    </row>
    <row r="302" spans="1:11" ht="15.75" thickBot="1" x14ac:dyDescent="0.3">
      <c r="A302" s="5" t="s">
        <v>19</v>
      </c>
      <c r="B302" s="10" t="e">
        <f>B301/B300</f>
        <v>#DIV/0!</v>
      </c>
      <c r="C302" s="10" t="e">
        <f t="shared" ref="C302:E302" si="48">C301/C300</f>
        <v>#DIV/0!</v>
      </c>
      <c r="D302" s="10" t="e">
        <f t="shared" si="48"/>
        <v>#DIV/0!</v>
      </c>
      <c r="E302" s="10" t="e">
        <f t="shared" si="48"/>
        <v>#DIV/0!</v>
      </c>
    </row>
    <row r="303" spans="1:11" ht="15.75" thickBot="1" x14ac:dyDescent="0.3">
      <c r="A303" s="5" t="s">
        <v>20</v>
      </c>
      <c r="B303" s="407" t="s">
        <v>21</v>
      </c>
      <c r="C303" s="11" t="e">
        <f>C300/B300-1</f>
        <v>#DIV/0!</v>
      </c>
      <c r="D303" s="11" t="e">
        <f t="shared" ref="D303:E305" si="49">D300/C300-1</f>
        <v>#DIV/0!</v>
      </c>
      <c r="E303" s="11" t="e">
        <f t="shared" si="49"/>
        <v>#DIV/0!</v>
      </c>
    </row>
    <row r="304" spans="1:11" ht="15.75" thickBot="1" x14ac:dyDescent="0.3">
      <c r="A304" s="5" t="s">
        <v>22</v>
      </c>
      <c r="B304" s="407" t="s">
        <v>21</v>
      </c>
      <c r="C304" s="11" t="e">
        <f>C301/B301-1</f>
        <v>#DIV/0!</v>
      </c>
      <c r="D304" s="11" t="e">
        <f t="shared" si="49"/>
        <v>#DIV/0!</v>
      </c>
      <c r="E304" s="11" t="e">
        <f t="shared" si="49"/>
        <v>#DIV/0!</v>
      </c>
    </row>
    <row r="305" spans="1:5" ht="15.75" thickBot="1" x14ac:dyDescent="0.3">
      <c r="A305" s="5" t="s">
        <v>23</v>
      </c>
      <c r="B305" s="407" t="s">
        <v>21</v>
      </c>
      <c r="C305" s="11" t="e">
        <f>C302/B302-1</f>
        <v>#DIV/0!</v>
      </c>
      <c r="D305" s="11" t="e">
        <f t="shared" si="49"/>
        <v>#DIV/0!</v>
      </c>
      <c r="E305" s="11" t="e">
        <f t="shared" si="49"/>
        <v>#DIV/0!</v>
      </c>
    </row>
    <row r="306" spans="1:5" ht="15.75" customHeight="1" thickBot="1" x14ac:dyDescent="0.3">
      <c r="A306" s="1378" t="s">
        <v>426</v>
      </c>
      <c r="B306" s="1379"/>
      <c r="C306" s="1379"/>
      <c r="D306" s="1379"/>
      <c r="E306" s="1380"/>
    </row>
    <row r="307" spans="1:5" x14ac:dyDescent="0.25">
      <c r="A307" s="1381"/>
      <c r="B307" s="8">
        <v>2019</v>
      </c>
      <c r="C307" s="8">
        <v>2020</v>
      </c>
      <c r="D307" s="8">
        <v>2021</v>
      </c>
      <c r="E307" s="8">
        <v>2022</v>
      </c>
    </row>
    <row r="308" spans="1:5" ht="15.75" thickBot="1" x14ac:dyDescent="0.3">
      <c r="A308" s="1382"/>
      <c r="B308" s="9" t="s">
        <v>8</v>
      </c>
      <c r="C308" s="9" t="s">
        <v>9</v>
      </c>
      <c r="D308" s="9" t="s">
        <v>9</v>
      </c>
      <c r="E308" s="9" t="s">
        <v>9</v>
      </c>
    </row>
    <row r="309" spans="1:5" ht="15.75" thickBot="1" x14ac:dyDescent="0.3">
      <c r="A309" s="13" t="s">
        <v>42</v>
      </c>
      <c r="B309" s="14">
        <f>B310+B311+B312+B313</f>
        <v>0</v>
      </c>
      <c r="C309" s="14">
        <f t="shared" ref="C309:E309" si="50">C310+C311+C312+C313</f>
        <v>0</v>
      </c>
      <c r="D309" s="14">
        <f t="shared" si="50"/>
        <v>0</v>
      </c>
      <c r="E309" s="14">
        <f t="shared" si="50"/>
        <v>0</v>
      </c>
    </row>
    <row r="310" spans="1:5" ht="15.75" thickBot="1" x14ac:dyDescent="0.3">
      <c r="A310" s="26" t="s">
        <v>296</v>
      </c>
      <c r="B310" s="14"/>
      <c r="C310" s="14"/>
      <c r="D310" s="14"/>
      <c r="E310" s="14"/>
    </row>
    <row r="311" spans="1:5" ht="15.75" thickBot="1" x14ac:dyDescent="0.3">
      <c r="A311" s="26" t="s">
        <v>311</v>
      </c>
      <c r="B311" s="14"/>
      <c r="C311" s="14"/>
      <c r="D311" s="14"/>
      <c r="E311" s="14"/>
    </row>
    <row r="312" spans="1:5" ht="15.75" thickBot="1" x14ac:dyDescent="0.3">
      <c r="A312" s="26" t="s">
        <v>312</v>
      </c>
      <c r="B312" s="14"/>
      <c r="C312" s="14"/>
      <c r="D312" s="14"/>
      <c r="E312" s="14"/>
    </row>
    <row r="313" spans="1:5" ht="15.75" thickBot="1" x14ac:dyDescent="0.3">
      <c r="A313" s="26" t="s">
        <v>313</v>
      </c>
      <c r="B313" s="14"/>
      <c r="C313" s="14"/>
      <c r="D313" s="14"/>
      <c r="E313" s="14"/>
    </row>
    <row r="314" spans="1:5" ht="15.75" thickBot="1" x14ac:dyDescent="0.3">
      <c r="A314" s="13" t="s">
        <v>43</v>
      </c>
      <c r="B314" s="15">
        <f>B315+B316+B317+B318</f>
        <v>0</v>
      </c>
      <c r="C314" s="15">
        <f t="shared" ref="C314:E314" si="51">C315+C316+C317+C318</f>
        <v>0</v>
      </c>
      <c r="D314" s="15">
        <f t="shared" si="51"/>
        <v>0</v>
      </c>
      <c r="E314" s="15">
        <f t="shared" si="51"/>
        <v>0</v>
      </c>
    </row>
    <row r="315" spans="1:5" ht="15.75" thickBot="1" x14ac:dyDescent="0.3">
      <c r="A315" s="26" t="s">
        <v>296</v>
      </c>
      <c r="B315" s="15"/>
      <c r="C315" s="14"/>
      <c r="D315" s="14"/>
      <c r="E315" s="14"/>
    </row>
    <row r="316" spans="1:5" ht="15.75" thickBot="1" x14ac:dyDescent="0.3">
      <c r="A316" s="26" t="s">
        <v>311</v>
      </c>
      <c r="B316" s="15"/>
      <c r="C316" s="14"/>
      <c r="D316" s="14"/>
      <c r="E316" s="14"/>
    </row>
    <row r="317" spans="1:5" ht="15.75" thickBot="1" x14ac:dyDescent="0.3">
      <c r="A317" s="26" t="s">
        <v>312</v>
      </c>
      <c r="B317" s="15"/>
      <c r="C317" s="14"/>
      <c r="D317" s="14"/>
      <c r="E317" s="14"/>
    </row>
    <row r="318" spans="1:5" ht="15.75" thickBot="1" x14ac:dyDescent="0.3">
      <c r="A318" s="26" t="s">
        <v>313</v>
      </c>
      <c r="B318" s="15"/>
      <c r="C318" s="14"/>
      <c r="D318" s="14"/>
      <c r="E318" s="14"/>
    </row>
    <row r="319" spans="1:5" ht="15.75" thickBot="1" x14ac:dyDescent="0.3">
      <c r="A319" s="16" t="s">
        <v>318</v>
      </c>
      <c r="B319" s="15">
        <f>B309+B314</f>
        <v>0</v>
      </c>
      <c r="C319" s="15">
        <f t="shared" ref="C319:E319" si="52">C309+C314</f>
        <v>0</v>
      </c>
      <c r="D319" s="15">
        <f t="shared" si="52"/>
        <v>0</v>
      </c>
      <c r="E319" s="15">
        <f t="shared" si="52"/>
        <v>0</v>
      </c>
    </row>
    <row r="320" spans="1:5" ht="15.75" thickBot="1" x14ac:dyDescent="0.3">
      <c r="A320" s="108" t="s">
        <v>45</v>
      </c>
      <c r="B320" s="1427"/>
      <c r="C320" s="1429"/>
      <c r="D320" s="1429"/>
      <c r="E320" s="1430"/>
    </row>
    <row r="321" spans="1:11" ht="23.25" thickBot="1" x14ac:dyDescent="0.3">
      <c r="A321" s="7" t="s">
        <v>74</v>
      </c>
      <c r="B321" s="105"/>
      <c r="C321" s="103" t="s">
        <v>306</v>
      </c>
      <c r="D321" s="106"/>
      <c r="E321" s="107"/>
    </row>
    <row r="322" spans="1:11" ht="15.75" thickBot="1" x14ac:dyDescent="0.3">
      <c r="A322" s="5" t="s">
        <v>15</v>
      </c>
      <c r="B322" s="1411"/>
      <c r="C322" s="1412"/>
      <c r="D322" s="1412"/>
      <c r="E322" s="1413"/>
    </row>
    <row r="323" spans="1:11" ht="15.75" thickBot="1" x14ac:dyDescent="0.3">
      <c r="A323" s="5" t="s">
        <v>16</v>
      </c>
      <c r="B323" s="1406"/>
      <c r="C323" s="1407"/>
      <c r="D323" s="1407"/>
      <c r="E323" s="1408"/>
      <c r="G323" s="12"/>
      <c r="H323" s="12"/>
      <c r="I323" s="12"/>
      <c r="J323" s="12"/>
      <c r="K323" s="12"/>
    </row>
    <row r="324" spans="1:11" x14ac:dyDescent="0.25">
      <c r="A324" s="1381"/>
      <c r="B324" s="8">
        <v>2019</v>
      </c>
      <c r="C324" s="8">
        <v>2020</v>
      </c>
      <c r="D324" s="8">
        <v>2021</v>
      </c>
      <c r="E324" s="8">
        <v>2022</v>
      </c>
    </row>
    <row r="325" spans="1:11" ht="15.75" thickBot="1" x14ac:dyDescent="0.3">
      <c r="A325" s="1382"/>
      <c r="B325" s="9" t="s">
        <v>8</v>
      </c>
      <c r="C325" s="9" t="s">
        <v>9</v>
      </c>
      <c r="D325" s="9" t="s">
        <v>9</v>
      </c>
      <c r="E325" s="9" t="s">
        <v>9</v>
      </c>
    </row>
    <row r="326" spans="1:11" ht="15.75" thickBot="1" x14ac:dyDescent="0.3">
      <c r="A326" s="5" t="s">
        <v>17</v>
      </c>
      <c r="B326" s="5"/>
      <c r="C326" s="5"/>
      <c r="D326" s="5"/>
      <c r="E326" s="5"/>
    </row>
    <row r="327" spans="1:11" ht="15.75" thickBot="1" x14ac:dyDescent="0.3">
      <c r="A327" s="5" t="s">
        <v>18</v>
      </c>
      <c r="B327" s="10">
        <f>B345</f>
        <v>0</v>
      </c>
      <c r="C327" s="10">
        <f t="shared" ref="C327:E327" si="53">C345</f>
        <v>0</v>
      </c>
      <c r="D327" s="10">
        <f t="shared" si="53"/>
        <v>0</v>
      </c>
      <c r="E327" s="10">
        <f t="shared" si="53"/>
        <v>0</v>
      </c>
    </row>
    <row r="328" spans="1:11" ht="15.75" thickBot="1" x14ac:dyDescent="0.3">
      <c r="A328" s="5" t="s">
        <v>19</v>
      </c>
      <c r="B328" s="10" t="e">
        <f>B327/B326</f>
        <v>#DIV/0!</v>
      </c>
      <c r="C328" s="10" t="e">
        <f t="shared" ref="C328:E328" si="54">C327/C326</f>
        <v>#DIV/0!</v>
      </c>
      <c r="D328" s="10" t="e">
        <f t="shared" si="54"/>
        <v>#DIV/0!</v>
      </c>
      <c r="E328" s="10" t="e">
        <f t="shared" si="54"/>
        <v>#DIV/0!</v>
      </c>
    </row>
    <row r="329" spans="1:11" ht="15.75" thickBot="1" x14ac:dyDescent="0.3">
      <c r="A329" s="5" t="s">
        <v>20</v>
      </c>
      <c r="B329" s="407" t="s">
        <v>21</v>
      </c>
      <c r="C329" s="11" t="e">
        <f>C326/B326-1</f>
        <v>#DIV/0!</v>
      </c>
      <c r="D329" s="11" t="e">
        <f t="shared" ref="D329:E331" si="55">D326/C326-1</f>
        <v>#DIV/0!</v>
      </c>
      <c r="E329" s="11" t="e">
        <f t="shared" si="55"/>
        <v>#DIV/0!</v>
      </c>
    </row>
    <row r="330" spans="1:11" ht="15.75" thickBot="1" x14ac:dyDescent="0.3">
      <c r="A330" s="5" t="s">
        <v>22</v>
      </c>
      <c r="B330" s="407" t="s">
        <v>21</v>
      </c>
      <c r="C330" s="11" t="e">
        <f>C327/B327-1</f>
        <v>#DIV/0!</v>
      </c>
      <c r="D330" s="11" t="e">
        <f t="shared" si="55"/>
        <v>#DIV/0!</v>
      </c>
      <c r="E330" s="11" t="e">
        <f t="shared" si="55"/>
        <v>#DIV/0!</v>
      </c>
    </row>
    <row r="331" spans="1:11" ht="15.75" thickBot="1" x14ac:dyDescent="0.3">
      <c r="A331" s="5" t="s">
        <v>23</v>
      </c>
      <c r="B331" s="407" t="s">
        <v>21</v>
      </c>
      <c r="C331" s="11" t="e">
        <f>C328/B328-1</f>
        <v>#DIV/0!</v>
      </c>
      <c r="D331" s="11" t="e">
        <f t="shared" si="55"/>
        <v>#DIV/0!</v>
      </c>
      <c r="E331" s="11" t="e">
        <f t="shared" si="55"/>
        <v>#DIV/0!</v>
      </c>
    </row>
    <row r="332" spans="1:11" ht="15.75" customHeight="1" thickBot="1" x14ac:dyDescent="0.3">
      <c r="A332" s="1378" t="s">
        <v>166</v>
      </c>
      <c r="B332" s="1379"/>
      <c r="C332" s="1379"/>
      <c r="D332" s="1379"/>
      <c r="E332" s="1380"/>
    </row>
    <row r="333" spans="1:11" x14ac:dyDescent="0.25">
      <c r="A333" s="1381"/>
      <c r="B333" s="8">
        <v>2019</v>
      </c>
      <c r="C333" s="8">
        <v>2020</v>
      </c>
      <c r="D333" s="8">
        <v>2021</v>
      </c>
      <c r="E333" s="8">
        <v>2022</v>
      </c>
    </row>
    <row r="334" spans="1:11" ht="15.75" thickBot="1" x14ac:dyDescent="0.3">
      <c r="A334" s="1382"/>
      <c r="B334" s="9" t="s">
        <v>8</v>
      </c>
      <c r="C334" s="9" t="s">
        <v>9</v>
      </c>
      <c r="D334" s="9" t="s">
        <v>9</v>
      </c>
      <c r="E334" s="9" t="s">
        <v>9</v>
      </c>
    </row>
    <row r="335" spans="1:11" ht="15.75" thickBot="1" x14ac:dyDescent="0.3">
      <c r="A335" s="13" t="s">
        <v>42</v>
      </c>
      <c r="B335" s="14">
        <f>B336+B337+B338+B339</f>
        <v>0</v>
      </c>
      <c r="C335" s="14">
        <f t="shared" ref="C335:E335" si="56">C336+C337+C338+C339</f>
        <v>0</v>
      </c>
      <c r="D335" s="14">
        <f t="shared" si="56"/>
        <v>0</v>
      </c>
      <c r="E335" s="14">
        <f t="shared" si="56"/>
        <v>0</v>
      </c>
    </row>
    <row r="336" spans="1:11" ht="15.75" thickBot="1" x14ac:dyDescent="0.3">
      <c r="A336" s="26" t="s">
        <v>296</v>
      </c>
      <c r="B336" s="14"/>
      <c r="C336" s="14"/>
      <c r="D336" s="14"/>
      <c r="E336" s="14"/>
    </row>
    <row r="337" spans="1:5" ht="15.75" thickBot="1" x14ac:dyDescent="0.3">
      <c r="A337" s="26" t="s">
        <v>311</v>
      </c>
      <c r="B337" s="14"/>
      <c r="C337" s="14"/>
      <c r="D337" s="14"/>
      <c r="E337" s="14"/>
    </row>
    <row r="338" spans="1:5" ht="15.75" thickBot="1" x14ac:dyDescent="0.3">
      <c r="A338" s="26" t="s">
        <v>312</v>
      </c>
      <c r="B338" s="14"/>
      <c r="C338" s="14"/>
      <c r="D338" s="14"/>
      <c r="E338" s="14"/>
    </row>
    <row r="339" spans="1:5" ht="15.75" thickBot="1" x14ac:dyDescent="0.3">
      <c r="A339" s="26" t="s">
        <v>313</v>
      </c>
      <c r="B339" s="14"/>
      <c r="C339" s="14"/>
      <c r="D339" s="14"/>
      <c r="E339" s="14"/>
    </row>
    <row r="340" spans="1:5" ht="15.75" thickBot="1" x14ac:dyDescent="0.3">
      <c r="A340" s="13" t="s">
        <v>43</v>
      </c>
      <c r="B340" s="15">
        <f>B341+B342+B343+B344</f>
        <v>0</v>
      </c>
      <c r="C340" s="15">
        <f t="shared" ref="C340:E340" si="57">C341+C342+C343+C344</f>
        <v>0</v>
      </c>
      <c r="D340" s="15">
        <f t="shared" si="57"/>
        <v>0</v>
      </c>
      <c r="E340" s="15">
        <f t="shared" si="57"/>
        <v>0</v>
      </c>
    </row>
    <row r="341" spans="1:5" ht="15.75" thickBot="1" x14ac:dyDescent="0.3">
      <c r="A341" s="26" t="s">
        <v>296</v>
      </c>
      <c r="B341" s="15"/>
      <c r="C341" s="15"/>
      <c r="D341" s="15"/>
      <c r="E341" s="15"/>
    </row>
    <row r="342" spans="1:5" ht="15.75" thickBot="1" x14ac:dyDescent="0.3">
      <c r="A342" s="26" t="s">
        <v>311</v>
      </c>
      <c r="B342" s="15"/>
      <c r="C342" s="15"/>
      <c r="D342" s="15"/>
      <c r="E342" s="15"/>
    </row>
    <row r="343" spans="1:5" ht="15.75" thickBot="1" x14ac:dyDescent="0.3">
      <c r="A343" s="26" t="s">
        <v>312</v>
      </c>
      <c r="B343" s="15"/>
      <c r="C343" s="15"/>
      <c r="D343" s="15"/>
      <c r="E343" s="15"/>
    </row>
    <row r="344" spans="1:5" ht="15.75" thickBot="1" x14ac:dyDescent="0.3">
      <c r="A344" s="26" t="s">
        <v>313</v>
      </c>
      <c r="B344" s="15"/>
      <c r="C344" s="15"/>
      <c r="D344" s="15"/>
      <c r="E344" s="15"/>
    </row>
    <row r="345" spans="1:5" ht="15.75" thickBot="1" x14ac:dyDescent="0.3">
      <c r="A345" s="16" t="s">
        <v>53</v>
      </c>
      <c r="B345" s="15">
        <f>B335+B340</f>
        <v>0</v>
      </c>
      <c r="C345" s="15">
        <f t="shared" ref="C345:E345" si="58">C335+C340</f>
        <v>0</v>
      </c>
      <c r="D345" s="15">
        <f t="shared" si="58"/>
        <v>0</v>
      </c>
      <c r="E345" s="15">
        <f t="shared" si="58"/>
        <v>0</v>
      </c>
    </row>
    <row r="346" spans="1:5" ht="15.75" thickBot="1" x14ac:dyDescent="0.3">
      <c r="A346" s="20"/>
      <c r="B346" s="21"/>
      <c r="C346" s="21"/>
      <c r="D346" s="21"/>
      <c r="E346" s="21"/>
    </row>
    <row r="347" spans="1:5" ht="36.75" thickBot="1" x14ac:dyDescent="0.3">
      <c r="A347" s="6" t="s">
        <v>57</v>
      </c>
      <c r="B347" s="22">
        <f>+B222+B146+B68+B31+B171+B105+B327+B301+B276+B251+B196</f>
        <v>269000</v>
      </c>
      <c r="C347" s="22">
        <f>+C222+C146+C68+C31+C171+C105+C327+C301+C276+C251+C196</f>
        <v>265000</v>
      </c>
      <c r="D347" s="22">
        <f>+D222+D146+D68+D31+D171+D105+D327+D301+D276+D251+D196</f>
        <v>191000</v>
      </c>
      <c r="E347" s="22">
        <f>+E222+E146+E68+E31+E171+E105+E327+E301+E276+E251+E196</f>
        <v>191000</v>
      </c>
    </row>
    <row r="348" spans="1:5" ht="30" customHeight="1" thickBot="1" x14ac:dyDescent="0.3">
      <c r="A348" s="6" t="s">
        <v>58</v>
      </c>
      <c r="B348" s="22">
        <f>+B240+B214+B134+B97+B60+B345+B319+B294+B269+B189+B164</f>
        <v>269000</v>
      </c>
      <c r="C348" s="22">
        <f>+C240+C214+C134+C97+C60+C345+C319+C294+C269+C189+C164</f>
        <v>265000</v>
      </c>
      <c r="D348" s="22">
        <f>+D240+D214+D134+D97+D60+D345+D319+D294+D269+D189+D164</f>
        <v>191000</v>
      </c>
      <c r="E348" s="22">
        <f>+E240+E214+E134+E97+E60+E345+E319+E294+E269+E189+E164</f>
        <v>191000</v>
      </c>
    </row>
    <row r="349" spans="1:5" ht="15.75" thickBot="1" x14ac:dyDescent="0.3">
      <c r="A349" s="13" t="s">
        <v>24</v>
      </c>
      <c r="B349" s="36">
        <f>B350+B351</f>
        <v>121800</v>
      </c>
      <c r="C349" s="36">
        <f t="shared" ref="C349:E349" si="59">C350+C351</f>
        <v>121800</v>
      </c>
      <c r="D349" s="36">
        <f t="shared" si="59"/>
        <v>121800</v>
      </c>
      <c r="E349" s="36">
        <f t="shared" si="59"/>
        <v>121800</v>
      </c>
    </row>
    <row r="350" spans="1:5" ht="15.75" thickBot="1" x14ac:dyDescent="0.3">
      <c r="A350" s="26" t="s">
        <v>296</v>
      </c>
      <c r="B350" s="15">
        <f t="shared" ref="B350:E351" si="60">B40+B77+B114</f>
        <v>121800</v>
      </c>
      <c r="C350" s="15">
        <f t="shared" si="60"/>
        <v>121800</v>
      </c>
      <c r="D350" s="15">
        <f t="shared" si="60"/>
        <v>121800</v>
      </c>
      <c r="E350" s="15">
        <f t="shared" si="60"/>
        <v>121800</v>
      </c>
    </row>
    <row r="351" spans="1:5" ht="15.75" thickBot="1" x14ac:dyDescent="0.3">
      <c r="A351" s="26" t="s">
        <v>319</v>
      </c>
      <c r="B351" s="15">
        <f t="shared" si="60"/>
        <v>0</v>
      </c>
      <c r="C351" s="15">
        <f t="shared" si="60"/>
        <v>0</v>
      </c>
      <c r="D351" s="15">
        <f t="shared" si="60"/>
        <v>0</v>
      </c>
      <c r="E351" s="15">
        <f t="shared" si="60"/>
        <v>0</v>
      </c>
    </row>
    <row r="352" spans="1:5" ht="24.75" thickBot="1" x14ac:dyDescent="0.3">
      <c r="A352" s="13" t="s">
        <v>25</v>
      </c>
      <c r="B352" s="36">
        <f>B353+B354</f>
        <v>22200</v>
      </c>
      <c r="C352" s="36">
        <f t="shared" ref="C352:E352" si="61">C353+C354</f>
        <v>22200</v>
      </c>
      <c r="D352" s="36">
        <f t="shared" si="61"/>
        <v>22200</v>
      </c>
      <c r="E352" s="36">
        <f t="shared" si="61"/>
        <v>22200</v>
      </c>
    </row>
    <row r="353" spans="1:5" ht="15.75" thickBot="1" x14ac:dyDescent="0.3">
      <c r="A353" s="26" t="s">
        <v>296</v>
      </c>
      <c r="B353" s="14">
        <f>B43+B80+B117</f>
        <v>22200</v>
      </c>
      <c r="C353" s="14">
        <f>C43+C80+C117</f>
        <v>22200</v>
      </c>
      <c r="D353" s="14">
        <f>D43+D80+D117</f>
        <v>22200</v>
      </c>
      <c r="E353" s="14">
        <f>E43+E80+E117</f>
        <v>22200</v>
      </c>
    </row>
    <row r="354" spans="1:5" ht="15.75" thickBot="1" x14ac:dyDescent="0.3">
      <c r="A354" s="26" t="s">
        <v>319</v>
      </c>
      <c r="B354" s="15">
        <f>B44+B81+B115</f>
        <v>0</v>
      </c>
      <c r="C354" s="15">
        <f>C44+C81+C115</f>
        <v>0</v>
      </c>
      <c r="D354" s="15">
        <f>D44+D81+D115</f>
        <v>0</v>
      </c>
      <c r="E354" s="15">
        <f>E44+E81+E115</f>
        <v>0</v>
      </c>
    </row>
    <row r="355" spans="1:5" ht="15.75" thickBot="1" x14ac:dyDescent="0.3">
      <c r="A355" s="13" t="s">
        <v>26</v>
      </c>
      <c r="B355" s="36">
        <f>B356+B357</f>
        <v>39800</v>
      </c>
      <c r="C355" s="36">
        <f t="shared" ref="C355:E355" si="62">C356+C357</f>
        <v>40700</v>
      </c>
      <c r="D355" s="36">
        <f t="shared" si="62"/>
        <v>41700</v>
      </c>
      <c r="E355" s="36">
        <f t="shared" si="62"/>
        <v>41700</v>
      </c>
    </row>
    <row r="356" spans="1:5" ht="15.75" thickBot="1" x14ac:dyDescent="0.3">
      <c r="A356" s="26" t="s">
        <v>296</v>
      </c>
      <c r="B356" s="15">
        <f t="shared" ref="B356:E357" si="63">B46+B83+B120</f>
        <v>34800</v>
      </c>
      <c r="C356" s="15">
        <f t="shared" si="63"/>
        <v>40700</v>
      </c>
      <c r="D356" s="15">
        <f t="shared" si="63"/>
        <v>41700</v>
      </c>
      <c r="E356" s="15">
        <f t="shared" si="63"/>
        <v>41700</v>
      </c>
    </row>
    <row r="357" spans="1:5" ht="15.75" thickBot="1" x14ac:dyDescent="0.3">
      <c r="A357" s="26" t="s">
        <v>319</v>
      </c>
      <c r="B357" s="15">
        <f t="shared" si="63"/>
        <v>5000</v>
      </c>
      <c r="C357" s="15">
        <f t="shared" si="63"/>
        <v>0</v>
      </c>
      <c r="D357" s="15">
        <f t="shared" si="63"/>
        <v>0</v>
      </c>
      <c r="E357" s="15">
        <f t="shared" si="63"/>
        <v>0</v>
      </c>
    </row>
    <row r="358" spans="1:5" ht="15.75" thickBot="1" x14ac:dyDescent="0.3">
      <c r="A358" s="13" t="s">
        <v>27</v>
      </c>
      <c r="B358" s="36">
        <f>B359+B360</f>
        <v>0</v>
      </c>
      <c r="C358" s="36">
        <f t="shared" ref="C358:E358" si="64">C359+C360</f>
        <v>0</v>
      </c>
      <c r="D358" s="36">
        <f t="shared" si="64"/>
        <v>0</v>
      </c>
      <c r="E358" s="36">
        <f t="shared" si="64"/>
        <v>0</v>
      </c>
    </row>
    <row r="359" spans="1:5" ht="15.75" thickBot="1" x14ac:dyDescent="0.3">
      <c r="A359" s="26" t="s">
        <v>296</v>
      </c>
      <c r="B359" s="14">
        <f t="shared" ref="B359:E360" si="65">B49+B86+B123</f>
        <v>0</v>
      </c>
      <c r="C359" s="14">
        <f t="shared" si="65"/>
        <v>0</v>
      </c>
      <c r="D359" s="14">
        <f t="shared" si="65"/>
        <v>0</v>
      </c>
      <c r="E359" s="14">
        <f t="shared" si="65"/>
        <v>0</v>
      </c>
    </row>
    <row r="360" spans="1:5" ht="15.75" thickBot="1" x14ac:dyDescent="0.3">
      <c r="A360" s="26" t="s">
        <v>319</v>
      </c>
      <c r="B360" s="15">
        <f t="shared" si="65"/>
        <v>0</v>
      </c>
      <c r="C360" s="15">
        <f t="shared" si="65"/>
        <v>0</v>
      </c>
      <c r="D360" s="15">
        <f t="shared" si="65"/>
        <v>0</v>
      </c>
      <c r="E360" s="15">
        <f t="shared" si="65"/>
        <v>0</v>
      </c>
    </row>
    <row r="361" spans="1:5" ht="15.75" thickBot="1" x14ac:dyDescent="0.3">
      <c r="A361" s="13" t="s">
        <v>28</v>
      </c>
      <c r="B361" s="36">
        <f>B362+B363</f>
        <v>0</v>
      </c>
      <c r="C361" s="36">
        <f t="shared" ref="C361:E361" si="66">C362+C363</f>
        <v>0</v>
      </c>
      <c r="D361" s="36">
        <f t="shared" si="66"/>
        <v>0</v>
      </c>
      <c r="E361" s="36">
        <f t="shared" si="66"/>
        <v>0</v>
      </c>
    </row>
    <row r="362" spans="1:5" ht="15.75" thickBot="1" x14ac:dyDescent="0.3">
      <c r="A362" s="26" t="s">
        <v>296</v>
      </c>
      <c r="B362" s="14">
        <f t="shared" ref="B362:E363" si="67">B52+B89+B126</f>
        <v>0</v>
      </c>
      <c r="C362" s="14">
        <f t="shared" si="67"/>
        <v>0</v>
      </c>
      <c r="D362" s="14">
        <f t="shared" si="67"/>
        <v>0</v>
      </c>
      <c r="E362" s="14">
        <f t="shared" si="67"/>
        <v>0</v>
      </c>
    </row>
    <row r="363" spans="1:5" ht="15.75" thickBot="1" x14ac:dyDescent="0.3">
      <c r="A363" s="26" t="s">
        <v>319</v>
      </c>
      <c r="B363" s="15">
        <f t="shared" si="67"/>
        <v>0</v>
      </c>
      <c r="C363" s="15">
        <f t="shared" si="67"/>
        <v>0</v>
      </c>
      <c r="D363" s="15">
        <f t="shared" si="67"/>
        <v>0</v>
      </c>
      <c r="E363" s="15">
        <f t="shared" si="67"/>
        <v>0</v>
      </c>
    </row>
    <row r="364" spans="1:5" ht="15.75" thickBot="1" x14ac:dyDescent="0.3">
      <c r="A364" s="13" t="s">
        <v>29</v>
      </c>
      <c r="B364" s="36">
        <f>B365+B366</f>
        <v>200</v>
      </c>
      <c r="C364" s="36">
        <f>C365+C366</f>
        <v>300</v>
      </c>
      <c r="D364" s="36">
        <f t="shared" ref="D364:E364" si="68">D365+D366</f>
        <v>300</v>
      </c>
      <c r="E364" s="36">
        <f t="shared" si="68"/>
        <v>300</v>
      </c>
    </row>
    <row r="365" spans="1:5" ht="15.75" thickBot="1" x14ac:dyDescent="0.3">
      <c r="A365" s="26" t="s">
        <v>296</v>
      </c>
      <c r="B365" s="14">
        <f t="shared" ref="B365:E366" si="69">B55+B92+B129</f>
        <v>200</v>
      </c>
      <c r="C365" s="14">
        <f t="shared" si="69"/>
        <v>300</v>
      </c>
      <c r="D365" s="14">
        <f t="shared" si="69"/>
        <v>300</v>
      </c>
      <c r="E365" s="14">
        <f t="shared" si="69"/>
        <v>300</v>
      </c>
    </row>
    <row r="366" spans="1:5" ht="15.75" thickBot="1" x14ac:dyDescent="0.3">
      <c r="A366" s="26" t="s">
        <v>319</v>
      </c>
      <c r="B366" s="15">
        <f t="shared" si="69"/>
        <v>0</v>
      </c>
      <c r="C366" s="15">
        <f t="shared" si="69"/>
        <v>0</v>
      </c>
      <c r="D366" s="15">
        <f t="shared" si="69"/>
        <v>0</v>
      </c>
      <c r="E366" s="15">
        <f t="shared" si="69"/>
        <v>0</v>
      </c>
    </row>
    <row r="367" spans="1:5" ht="24.75" thickBot="1" x14ac:dyDescent="0.3">
      <c r="A367" s="13" t="s">
        <v>30</v>
      </c>
      <c r="B367" s="36">
        <f>B94+B57</f>
        <v>0</v>
      </c>
      <c r="C367" s="36">
        <f>C94+C57</f>
        <v>0</v>
      </c>
      <c r="D367" s="36">
        <f>D94+D57</f>
        <v>0</v>
      </c>
      <c r="E367" s="36">
        <f>E94+E57</f>
        <v>0</v>
      </c>
    </row>
    <row r="368" spans="1:5" ht="15.75" thickBot="1" x14ac:dyDescent="0.3">
      <c r="A368" s="26" t="s">
        <v>296</v>
      </c>
      <c r="B368" s="14">
        <f t="shared" ref="B368:E369" si="70">B58+B95+B132</f>
        <v>0</v>
      </c>
      <c r="C368" s="14">
        <f t="shared" si="70"/>
        <v>0</v>
      </c>
      <c r="D368" s="14">
        <f t="shared" si="70"/>
        <v>0</v>
      </c>
      <c r="E368" s="14">
        <f t="shared" si="70"/>
        <v>0</v>
      </c>
    </row>
    <row r="369" spans="1:5" ht="15.75" thickBot="1" x14ac:dyDescent="0.3">
      <c r="A369" s="26" t="s">
        <v>319</v>
      </c>
      <c r="B369" s="15">
        <f t="shared" si="70"/>
        <v>0</v>
      </c>
      <c r="C369" s="15">
        <f t="shared" si="70"/>
        <v>0</v>
      </c>
      <c r="D369" s="15">
        <f t="shared" si="70"/>
        <v>0</v>
      </c>
      <c r="E369" s="15">
        <f t="shared" si="70"/>
        <v>0</v>
      </c>
    </row>
    <row r="370" spans="1:5" ht="15.75" thickBot="1" x14ac:dyDescent="0.3">
      <c r="A370" s="13" t="s">
        <v>59</v>
      </c>
      <c r="B370" s="36">
        <f>B371+B372+B373+B374</f>
        <v>0</v>
      </c>
      <c r="C370" s="36">
        <f t="shared" ref="C370:E370" si="71">C371+C372+C373+C374</f>
        <v>0</v>
      </c>
      <c r="D370" s="36">
        <f t="shared" si="71"/>
        <v>0</v>
      </c>
      <c r="E370" s="36">
        <f t="shared" si="71"/>
        <v>0</v>
      </c>
    </row>
    <row r="371" spans="1:5" ht="15.75" thickBot="1" x14ac:dyDescent="0.3">
      <c r="A371" s="26" t="s">
        <v>296</v>
      </c>
      <c r="B371" s="14">
        <f t="shared" ref="B371:E374" si="72">B155+B180+B205+B231+B260+B285+B310+B336</f>
        <v>0</v>
      </c>
      <c r="C371" s="14">
        <f t="shared" si="72"/>
        <v>0</v>
      </c>
      <c r="D371" s="14">
        <f t="shared" si="72"/>
        <v>0</v>
      </c>
      <c r="E371" s="14">
        <f t="shared" si="72"/>
        <v>0</v>
      </c>
    </row>
    <row r="372" spans="1:5" ht="15.75" thickBot="1" x14ac:dyDescent="0.3">
      <c r="A372" s="26" t="s">
        <v>320</v>
      </c>
      <c r="B372" s="14">
        <f t="shared" si="72"/>
        <v>0</v>
      </c>
      <c r="C372" s="14">
        <f t="shared" si="72"/>
        <v>0</v>
      </c>
      <c r="D372" s="14">
        <f t="shared" si="72"/>
        <v>0</v>
      </c>
      <c r="E372" s="14">
        <f t="shared" si="72"/>
        <v>0</v>
      </c>
    </row>
    <row r="373" spans="1:5" ht="15.75" thickBot="1" x14ac:dyDescent="0.3">
      <c r="A373" s="26" t="s">
        <v>312</v>
      </c>
      <c r="B373" s="14">
        <f t="shared" si="72"/>
        <v>0</v>
      </c>
      <c r="C373" s="14">
        <f t="shared" si="72"/>
        <v>0</v>
      </c>
      <c r="D373" s="14">
        <f t="shared" si="72"/>
        <v>0</v>
      </c>
      <c r="E373" s="14">
        <f t="shared" si="72"/>
        <v>0</v>
      </c>
    </row>
    <row r="374" spans="1:5" ht="15.75" thickBot="1" x14ac:dyDescent="0.3">
      <c r="A374" s="26" t="s">
        <v>313</v>
      </c>
      <c r="B374" s="14">
        <f t="shared" si="72"/>
        <v>0</v>
      </c>
      <c r="C374" s="14">
        <f t="shared" si="72"/>
        <v>0</v>
      </c>
      <c r="D374" s="14">
        <f t="shared" si="72"/>
        <v>0</v>
      </c>
      <c r="E374" s="14">
        <f t="shared" si="72"/>
        <v>0</v>
      </c>
    </row>
    <row r="375" spans="1:5" ht="15.75" thickBot="1" x14ac:dyDescent="0.3">
      <c r="A375" s="13" t="s">
        <v>60</v>
      </c>
      <c r="B375" s="36">
        <v>85000</v>
      </c>
      <c r="C375" s="36">
        <f t="shared" ref="C375:E375" si="73">C376+C377+C378+C379</f>
        <v>80000</v>
      </c>
      <c r="D375" s="36">
        <f t="shared" si="73"/>
        <v>5000</v>
      </c>
      <c r="E375" s="36">
        <f t="shared" si="73"/>
        <v>5000</v>
      </c>
    </row>
    <row r="376" spans="1:5" ht="15.75" thickBot="1" x14ac:dyDescent="0.3">
      <c r="A376" s="26" t="s">
        <v>296</v>
      </c>
      <c r="B376" s="14">
        <v>85000</v>
      </c>
      <c r="C376" s="14">
        <f t="shared" ref="C376:E379" si="74">C160+C185+C210+C236+C265+C290+C315+C341</f>
        <v>80000</v>
      </c>
      <c r="D376" s="14">
        <f t="shared" si="74"/>
        <v>5000</v>
      </c>
      <c r="E376" s="14">
        <f t="shared" si="74"/>
        <v>5000</v>
      </c>
    </row>
    <row r="377" spans="1:5" ht="15.75" thickBot="1" x14ac:dyDescent="0.3">
      <c r="A377" s="26" t="s">
        <v>320</v>
      </c>
      <c r="B377" s="14">
        <f>B161+B186+B211+B237+B266+B291+B316+B342</f>
        <v>0</v>
      </c>
      <c r="C377" s="14">
        <f t="shared" si="74"/>
        <v>0</v>
      </c>
      <c r="D377" s="14">
        <f t="shared" si="74"/>
        <v>0</v>
      </c>
      <c r="E377" s="14">
        <f t="shared" si="74"/>
        <v>0</v>
      </c>
    </row>
    <row r="378" spans="1:5" ht="15.75" thickBot="1" x14ac:dyDescent="0.3">
      <c r="A378" s="26" t="s">
        <v>312</v>
      </c>
      <c r="B378" s="14">
        <f>B162+B187+B212+B238+B267+B292+B317+B343</f>
        <v>0</v>
      </c>
      <c r="C378" s="14">
        <f t="shared" si="74"/>
        <v>0</v>
      </c>
      <c r="D378" s="14">
        <f t="shared" si="74"/>
        <v>0</v>
      </c>
      <c r="E378" s="14">
        <f t="shared" si="74"/>
        <v>0</v>
      </c>
    </row>
    <row r="379" spans="1:5" ht="15.75" thickBot="1" x14ac:dyDescent="0.3">
      <c r="A379" s="26" t="s">
        <v>313</v>
      </c>
      <c r="B379" s="14">
        <f>B163+B188+B213+B239+B268+B293+B318+B344</f>
        <v>0</v>
      </c>
      <c r="C379" s="14">
        <f t="shared" si="74"/>
        <v>0</v>
      </c>
      <c r="D379" s="14">
        <f t="shared" si="74"/>
        <v>0</v>
      </c>
      <c r="E379" s="14">
        <f t="shared" si="74"/>
        <v>0</v>
      </c>
    </row>
    <row r="380" spans="1:5" ht="15.75" thickBot="1" x14ac:dyDescent="0.3">
      <c r="A380" s="17" t="s">
        <v>32</v>
      </c>
      <c r="B380" s="18">
        <f>IF(B348-B347=0,0,"Error")</f>
        <v>0</v>
      </c>
      <c r="C380" s="18">
        <f>IF(C348-C347=0,0,"Error")</f>
        <v>0</v>
      </c>
      <c r="D380" s="18">
        <f>IF(D348-D347=0,0,"Error")</f>
        <v>0</v>
      </c>
      <c r="E380" s="18">
        <f>IF(E348-E347=0,0,"Error")</f>
        <v>0</v>
      </c>
    </row>
  </sheetData>
  <mergeCells count="87">
    <mergeCell ref="A1:E1"/>
    <mergeCell ref="A332:E332"/>
    <mergeCell ref="A333:A334"/>
    <mergeCell ref="A306:E306"/>
    <mergeCell ref="A307:A308"/>
    <mergeCell ref="B320:E320"/>
    <mergeCell ref="B322:E322"/>
    <mergeCell ref="B323:E323"/>
    <mergeCell ref="A324:A325"/>
    <mergeCell ref="A298:A299"/>
    <mergeCell ref="A248:A249"/>
    <mergeCell ref="A256:E256"/>
    <mergeCell ref="A257:A258"/>
    <mergeCell ref="D270:E270"/>
    <mergeCell ref="B271:E271"/>
    <mergeCell ref="B272:E272"/>
    <mergeCell ref="A273:A274"/>
    <mergeCell ref="A281:E281"/>
    <mergeCell ref="A282:A283"/>
    <mergeCell ref="B296:E296"/>
    <mergeCell ref="B297:E297"/>
    <mergeCell ref="B247:E247"/>
    <mergeCell ref="B217:E217"/>
    <mergeCell ref="B218:E218"/>
    <mergeCell ref="A219:A220"/>
    <mergeCell ref="A227:E227"/>
    <mergeCell ref="A228:A229"/>
    <mergeCell ref="A241:E241"/>
    <mergeCell ref="A242:E242"/>
    <mergeCell ref="B243:E243"/>
    <mergeCell ref="D244:E244"/>
    <mergeCell ref="B245:E245"/>
    <mergeCell ref="B246:E246"/>
    <mergeCell ref="D216:E216"/>
    <mergeCell ref="B166:E166"/>
    <mergeCell ref="B167:E167"/>
    <mergeCell ref="A168:A169"/>
    <mergeCell ref="A176:E176"/>
    <mergeCell ref="A177:A178"/>
    <mergeCell ref="B191:E191"/>
    <mergeCell ref="B192:E192"/>
    <mergeCell ref="A193:A194"/>
    <mergeCell ref="A201:E201"/>
    <mergeCell ref="A202:A203"/>
    <mergeCell ref="B215:E215"/>
    <mergeCell ref="D165:E165"/>
    <mergeCell ref="A111:A112"/>
    <mergeCell ref="A136:E136"/>
    <mergeCell ref="A137:E137"/>
    <mergeCell ref="B138:E138"/>
    <mergeCell ref="D139:E139"/>
    <mergeCell ref="B140:E140"/>
    <mergeCell ref="B141:E141"/>
    <mergeCell ref="B142:E142"/>
    <mergeCell ref="A143:A144"/>
    <mergeCell ref="A151:E151"/>
    <mergeCell ref="A152:A153"/>
    <mergeCell ref="A110:E110"/>
    <mergeCell ref="A37:A38"/>
    <mergeCell ref="B62:E62"/>
    <mergeCell ref="B63:E63"/>
    <mergeCell ref="B64:E64"/>
    <mergeCell ref="A65:A66"/>
    <mergeCell ref="A73:E73"/>
    <mergeCell ref="A74:A75"/>
    <mergeCell ref="B99:E99"/>
    <mergeCell ref="B100:E100"/>
    <mergeCell ref="B101:E101"/>
    <mergeCell ref="A102:A103"/>
    <mergeCell ref="A36:E36"/>
    <mergeCell ref="A9:E11"/>
    <mergeCell ref="B12:E12"/>
    <mergeCell ref="A13:A14"/>
    <mergeCell ref="B18:E18"/>
    <mergeCell ref="A19:E19"/>
    <mergeCell ref="A23:E23"/>
    <mergeCell ref="A24:E24"/>
    <mergeCell ref="B25:E25"/>
    <mergeCell ref="B26:E26"/>
    <mergeCell ref="B27:E27"/>
    <mergeCell ref="A28:A29"/>
    <mergeCell ref="A8:E8"/>
    <mergeCell ref="A2:E2"/>
    <mergeCell ref="A3:E3"/>
    <mergeCell ref="B5:E5"/>
    <mergeCell ref="B6:E6"/>
    <mergeCell ref="B7:E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262"/>
  <sheetViews>
    <sheetView view="pageBreakPreview" zoomScale="60" zoomScaleNormal="140" workbookViewId="0">
      <selection activeCell="B13" sqref="B13:E13"/>
    </sheetView>
  </sheetViews>
  <sheetFormatPr defaultRowHeight="15.75" customHeight="1" x14ac:dyDescent="0.25"/>
  <cols>
    <col min="1" max="1" width="29.28515625" customWidth="1"/>
    <col min="2" max="2" width="13.85546875" customWidth="1"/>
    <col min="3" max="3" width="16.28515625" customWidth="1"/>
    <col min="4" max="4" width="15.7109375" customWidth="1"/>
    <col min="5" max="5" width="18" customWidth="1"/>
  </cols>
  <sheetData>
    <row r="1" spans="1:5" ht="15.75" customHeight="1" x14ac:dyDescent="0.25">
      <c r="A1" s="2604" t="s">
        <v>1654</v>
      </c>
      <c r="B1" s="2604"/>
      <c r="C1" s="2604"/>
      <c r="D1" s="2604"/>
      <c r="E1" s="2604"/>
    </row>
    <row r="3" spans="1:5" ht="15.75" customHeight="1" x14ac:dyDescent="0.25">
      <c r="A3" s="1503" t="s">
        <v>864</v>
      </c>
      <c r="B3" s="1503"/>
      <c r="C3" s="1503"/>
      <c r="D3" s="1503"/>
      <c r="E3" s="1503"/>
    </row>
    <row r="4" spans="1:5" ht="15.75" customHeight="1" x14ac:dyDescent="0.25">
      <c r="A4" s="1504" t="s">
        <v>863</v>
      </c>
      <c r="B4" s="1504"/>
      <c r="C4" s="1504"/>
      <c r="D4" s="1504"/>
      <c r="E4" s="1504"/>
    </row>
    <row r="5" spans="1:5" ht="15.75" customHeight="1" thickBot="1" x14ac:dyDescent="0.3">
      <c r="E5" t="s">
        <v>1091</v>
      </c>
    </row>
    <row r="6" spans="1:5" ht="15.75" customHeight="1" thickBot="1" x14ac:dyDescent="0.3">
      <c r="A6" s="2" t="s">
        <v>0</v>
      </c>
      <c r="B6" s="1301" t="s">
        <v>286</v>
      </c>
      <c r="C6" s="1301"/>
      <c r="D6" s="1301"/>
      <c r="E6" s="1301"/>
    </row>
    <row r="7" spans="1:5" ht="15.75" customHeight="1" thickBot="1" x14ac:dyDescent="0.3">
      <c r="A7" s="2" t="s">
        <v>1</v>
      </c>
      <c r="B7" s="1302" t="s">
        <v>285</v>
      </c>
      <c r="C7" s="1303"/>
      <c r="D7" s="1303"/>
      <c r="E7" s="1304"/>
    </row>
    <row r="8" spans="1:5" ht="15.75" customHeight="1" thickBot="1" x14ac:dyDescent="0.3">
      <c r="A8" s="2" t="s">
        <v>3</v>
      </c>
      <c r="B8" s="1305" t="s">
        <v>861</v>
      </c>
      <c r="C8" s="1306"/>
      <c r="D8" s="1306"/>
      <c r="E8" s="1307"/>
    </row>
    <row r="9" spans="1:5" ht="15.75" customHeight="1" thickBot="1" x14ac:dyDescent="0.3">
      <c r="A9" s="1308" t="s">
        <v>5</v>
      </c>
      <c r="B9" s="1309"/>
      <c r="C9" s="1309"/>
      <c r="D9" s="1309"/>
      <c r="E9" s="1310"/>
    </row>
    <row r="10" spans="1:5" ht="15.75" customHeight="1" thickBot="1" x14ac:dyDescent="0.3">
      <c r="A10" s="1545" t="s">
        <v>286</v>
      </c>
      <c r="B10" s="1546"/>
      <c r="C10" s="1546"/>
      <c r="D10" s="1546"/>
      <c r="E10" s="1547"/>
    </row>
    <row r="11" spans="1:5" ht="13.5" customHeight="1" thickBot="1" x14ac:dyDescent="0.3">
      <c r="A11" s="1545"/>
      <c r="B11" s="1546"/>
      <c r="C11" s="1546"/>
      <c r="D11" s="1546"/>
      <c r="E11" s="1547"/>
    </row>
    <row r="12" spans="1:5" ht="15.75" hidden="1" customHeight="1" thickBot="1" x14ac:dyDescent="0.3">
      <c r="A12" s="1545"/>
      <c r="B12" s="1546"/>
      <c r="C12" s="1546"/>
      <c r="D12" s="1546"/>
      <c r="E12" s="1547"/>
    </row>
    <row r="13" spans="1:5" ht="93.75" customHeight="1" thickBot="1" x14ac:dyDescent="0.3">
      <c r="A13" s="633" t="s">
        <v>6</v>
      </c>
      <c r="B13" s="1559" t="s">
        <v>1092</v>
      </c>
      <c r="C13" s="1560"/>
      <c r="D13" s="1560"/>
      <c r="E13" s="1561"/>
    </row>
    <row r="14" spans="1:5" ht="15.75" customHeight="1" x14ac:dyDescent="0.25">
      <c r="A14" s="1562" t="s">
        <v>7</v>
      </c>
      <c r="B14" s="634">
        <v>2019</v>
      </c>
      <c r="C14" s="634">
        <v>2020</v>
      </c>
      <c r="D14" s="634">
        <v>2021</v>
      </c>
      <c r="E14" s="634">
        <v>2022</v>
      </c>
    </row>
    <row r="15" spans="1:5" ht="15.75" customHeight="1" thickBot="1" x14ac:dyDescent="0.3">
      <c r="A15" s="1563"/>
      <c r="B15" s="635" t="s">
        <v>8</v>
      </c>
      <c r="C15" s="635" t="s">
        <v>9</v>
      </c>
      <c r="D15" s="635" t="s">
        <v>9</v>
      </c>
      <c r="E15" s="635" t="s">
        <v>9</v>
      </c>
    </row>
    <row r="16" spans="1:5" ht="51" customHeight="1" thickBot="1" x14ac:dyDescent="0.3">
      <c r="A16" s="636" t="s">
        <v>1093</v>
      </c>
      <c r="B16" s="637">
        <v>0.56999999999999995</v>
      </c>
      <c r="C16" s="637">
        <v>0.59</v>
      </c>
      <c r="D16" s="637">
        <v>0.6</v>
      </c>
      <c r="E16" s="637">
        <v>0.61</v>
      </c>
    </row>
    <row r="17" spans="1:5" ht="56.25" customHeight="1" thickBot="1" x14ac:dyDescent="0.3">
      <c r="A17" s="638" t="s">
        <v>10</v>
      </c>
      <c r="B17" s="1564" t="s">
        <v>1094</v>
      </c>
      <c r="C17" s="1565"/>
      <c r="D17" s="1565"/>
      <c r="E17" s="1566"/>
    </row>
    <row r="18" spans="1:5" ht="15.75" customHeight="1" thickBot="1" x14ac:dyDescent="0.3">
      <c r="A18" s="1567" t="s">
        <v>11</v>
      </c>
      <c r="B18" s="1568"/>
      <c r="C18" s="1568"/>
      <c r="D18" s="1568"/>
      <c r="E18" s="1569"/>
    </row>
    <row r="19" spans="1:5" ht="15.75" customHeight="1" thickBot="1" x14ac:dyDescent="0.3">
      <c r="A19" s="639"/>
      <c r="B19" s="640" t="s">
        <v>673</v>
      </c>
      <c r="C19" s="637" t="s">
        <v>138</v>
      </c>
      <c r="D19" s="637" t="s">
        <v>138</v>
      </c>
      <c r="E19" s="637" t="s">
        <v>138</v>
      </c>
    </row>
    <row r="20" spans="1:5" ht="48.75" customHeight="1" thickBot="1" x14ac:dyDescent="0.3">
      <c r="A20" s="568" t="s">
        <v>1095</v>
      </c>
      <c r="B20" s="641"/>
      <c r="C20" s="641">
        <v>2.5999999999999999E-2</v>
      </c>
      <c r="D20" s="641">
        <v>5.1999999999999998E-2</v>
      </c>
      <c r="E20" s="641">
        <v>0.08</v>
      </c>
    </row>
    <row r="21" spans="1:5" ht="15.75" customHeight="1" thickBot="1" x14ac:dyDescent="0.3">
      <c r="A21" s="1570" t="s">
        <v>12</v>
      </c>
      <c r="B21" s="1571"/>
      <c r="C21" s="1571"/>
      <c r="D21" s="1571"/>
      <c r="E21" s="1572"/>
    </row>
    <row r="22" spans="1:5" ht="15.75" customHeight="1" thickBot="1" x14ac:dyDescent="0.3">
      <c r="A22" s="1570" t="s">
        <v>13</v>
      </c>
      <c r="B22" s="1571"/>
      <c r="C22" s="1571"/>
      <c r="D22" s="1571"/>
      <c r="E22" s="1572"/>
    </row>
    <row r="23" spans="1:5" ht="15.75" customHeight="1" thickBot="1" x14ac:dyDescent="0.3">
      <c r="A23" s="642" t="s">
        <v>14</v>
      </c>
      <c r="B23" s="1567" t="s">
        <v>421</v>
      </c>
      <c r="C23" s="1573"/>
      <c r="D23" s="1573"/>
      <c r="E23" s="1574"/>
    </row>
    <row r="24" spans="1:5" ht="33.75" customHeight="1" thickBot="1" x14ac:dyDescent="0.3">
      <c r="A24" s="643" t="s">
        <v>15</v>
      </c>
      <c r="B24" s="1575" t="s">
        <v>1096</v>
      </c>
      <c r="C24" s="1576"/>
      <c r="D24" s="1576"/>
      <c r="E24" s="1577"/>
    </row>
    <row r="25" spans="1:5" ht="15.75" customHeight="1" thickBot="1" x14ac:dyDescent="0.3">
      <c r="A25" s="643" t="s">
        <v>16</v>
      </c>
      <c r="B25" s="1578"/>
      <c r="C25" s="1573"/>
      <c r="D25" s="1573"/>
      <c r="E25" s="1574"/>
    </row>
    <row r="26" spans="1:5" ht="15.75" customHeight="1" x14ac:dyDescent="0.25">
      <c r="A26" s="1562"/>
      <c r="B26" s="644">
        <v>2019</v>
      </c>
      <c r="C26" s="644">
        <v>2020</v>
      </c>
      <c r="D26" s="644">
        <v>2021</v>
      </c>
      <c r="E26" s="644">
        <v>2022</v>
      </c>
    </row>
    <row r="27" spans="1:5" ht="15.75" customHeight="1" thickBot="1" x14ac:dyDescent="0.3">
      <c r="A27" s="1563"/>
      <c r="B27" s="645" t="s">
        <v>8</v>
      </c>
      <c r="C27" s="645" t="s">
        <v>9</v>
      </c>
      <c r="D27" s="645" t="s">
        <v>9</v>
      </c>
      <c r="E27" s="645" t="s">
        <v>9</v>
      </c>
    </row>
    <row r="28" spans="1:5" ht="15.75" customHeight="1" thickBot="1" x14ac:dyDescent="0.3">
      <c r="A28" s="643" t="s">
        <v>17</v>
      </c>
      <c r="B28" s="646">
        <v>151</v>
      </c>
      <c r="C28" s="646">
        <v>155</v>
      </c>
      <c r="D28" s="646">
        <v>159</v>
      </c>
      <c r="E28" s="646">
        <v>163</v>
      </c>
    </row>
    <row r="29" spans="1:5" ht="15.75" customHeight="1" thickBot="1" x14ac:dyDescent="0.3">
      <c r="A29" s="643" t="s">
        <v>18</v>
      </c>
      <c r="B29" s="646">
        <v>399100</v>
      </c>
      <c r="C29" s="646">
        <v>398000</v>
      </c>
      <c r="D29" s="646">
        <v>398500</v>
      </c>
      <c r="E29" s="646">
        <v>399000</v>
      </c>
    </row>
    <row r="30" spans="1:5" ht="15.75" customHeight="1" thickBot="1" x14ac:dyDescent="0.3">
      <c r="A30" s="643" t="s">
        <v>19</v>
      </c>
      <c r="B30" s="646">
        <f>B29/B28</f>
        <v>2643.0463576158941</v>
      </c>
      <c r="C30" s="646">
        <f t="shared" ref="C30:E30" si="0">C29/C28</f>
        <v>2567.7419354838707</v>
      </c>
      <c r="D30" s="646">
        <f t="shared" si="0"/>
        <v>2506.2893081761008</v>
      </c>
      <c r="E30" s="646">
        <f t="shared" si="0"/>
        <v>2447.8527607361962</v>
      </c>
    </row>
    <row r="31" spans="1:5" ht="15.75" customHeight="1" thickBot="1" x14ac:dyDescent="0.3">
      <c r="A31" s="643" t="s">
        <v>20</v>
      </c>
      <c r="B31" s="647" t="s">
        <v>21</v>
      </c>
      <c r="C31" s="648">
        <f>C28/B28-1</f>
        <v>2.6490066225165476E-2</v>
      </c>
      <c r="D31" s="648">
        <f t="shared" ref="D31:E33" si="1">D28/C28-1</f>
        <v>2.5806451612903292E-2</v>
      </c>
      <c r="E31" s="648">
        <f t="shared" si="1"/>
        <v>2.515723270440251E-2</v>
      </c>
    </row>
    <row r="32" spans="1:5" ht="15.75" customHeight="1" thickBot="1" x14ac:dyDescent="0.3">
      <c r="A32" s="643" t="s">
        <v>22</v>
      </c>
      <c r="B32" s="647" t="s">
        <v>21</v>
      </c>
      <c r="C32" s="648">
        <f>C29/B29-1</f>
        <v>-2.7562014532698242E-3</v>
      </c>
      <c r="D32" s="648">
        <f t="shared" si="1"/>
        <v>1.2562814070351536E-3</v>
      </c>
      <c r="E32" s="648">
        <f t="shared" si="1"/>
        <v>1.2547051442910462E-3</v>
      </c>
    </row>
    <row r="33" spans="1:5" ht="15.75" customHeight="1" thickBot="1" x14ac:dyDescent="0.3">
      <c r="A33" s="643" t="s">
        <v>23</v>
      </c>
      <c r="B33" s="647" t="s">
        <v>21</v>
      </c>
      <c r="C33" s="648">
        <f>C30/B30-1</f>
        <v>-2.8491525286733932E-2</v>
      </c>
      <c r="D33" s="648">
        <f t="shared" si="1"/>
        <v>-2.393255586106624E-2</v>
      </c>
      <c r="E33" s="648">
        <f t="shared" si="1"/>
        <v>-2.3315962466611939E-2</v>
      </c>
    </row>
    <row r="34" spans="1:5" ht="15.75" customHeight="1" thickBot="1" x14ac:dyDescent="0.3">
      <c r="A34" s="1390" t="s">
        <v>902</v>
      </c>
      <c r="B34" s="1391"/>
      <c r="C34" s="1391"/>
      <c r="D34" s="1391"/>
      <c r="E34" s="1392"/>
    </row>
    <row r="35" spans="1:5" ht="15.75" customHeight="1" x14ac:dyDescent="0.25">
      <c r="A35" s="1562"/>
      <c r="B35" s="644">
        <v>2019</v>
      </c>
      <c r="C35" s="644">
        <v>2020</v>
      </c>
      <c r="D35" s="644">
        <v>2021</v>
      </c>
      <c r="E35" s="644">
        <v>2022</v>
      </c>
    </row>
    <row r="36" spans="1:5" ht="15.75" customHeight="1" thickBot="1" x14ac:dyDescent="0.3">
      <c r="A36" s="1563"/>
      <c r="B36" s="645" t="s">
        <v>8</v>
      </c>
      <c r="C36" s="645" t="s">
        <v>9</v>
      </c>
      <c r="D36" s="645" t="s">
        <v>9</v>
      </c>
      <c r="E36" s="645" t="s">
        <v>9</v>
      </c>
    </row>
    <row r="37" spans="1:5" ht="15.75" customHeight="1" thickBot="1" x14ac:dyDescent="0.3">
      <c r="A37" s="649" t="s">
        <v>24</v>
      </c>
      <c r="B37" s="537">
        <v>260600</v>
      </c>
      <c r="C37" s="537">
        <v>267000</v>
      </c>
      <c r="D37" s="537">
        <v>267500</v>
      </c>
      <c r="E37" s="537">
        <v>268000</v>
      </c>
    </row>
    <row r="38" spans="1:5" ht="15.75" customHeight="1" thickBot="1" x14ac:dyDescent="0.3">
      <c r="A38" s="650" t="s">
        <v>296</v>
      </c>
      <c r="B38" s="539">
        <v>260600</v>
      </c>
      <c r="C38" s="539">
        <v>267000</v>
      </c>
      <c r="D38" s="539">
        <v>267500</v>
      </c>
      <c r="E38" s="539">
        <v>268000</v>
      </c>
    </row>
    <row r="39" spans="1:5" ht="15.75" customHeight="1" thickBot="1" x14ac:dyDescent="0.3">
      <c r="A39" s="650" t="s">
        <v>297</v>
      </c>
      <c r="B39" s="539">
        <v>0</v>
      </c>
      <c r="C39" s="651">
        <v>0</v>
      </c>
      <c r="D39" s="651">
        <v>0</v>
      </c>
      <c r="E39" s="651">
        <v>0</v>
      </c>
    </row>
    <row r="40" spans="1:5" ht="15.75" customHeight="1" thickBot="1" x14ac:dyDescent="0.3">
      <c r="A40" s="649" t="s">
        <v>25</v>
      </c>
      <c r="B40" s="537">
        <v>46300</v>
      </c>
      <c r="C40" s="537">
        <v>42000</v>
      </c>
      <c r="D40" s="537">
        <v>42000</v>
      </c>
      <c r="E40" s="537">
        <v>42000</v>
      </c>
    </row>
    <row r="41" spans="1:5" ht="15.75" customHeight="1" thickBot="1" x14ac:dyDescent="0.3">
      <c r="A41" s="650" t="s">
        <v>296</v>
      </c>
      <c r="B41" s="539">
        <v>46300</v>
      </c>
      <c r="C41" s="537">
        <v>42000</v>
      </c>
      <c r="D41" s="537">
        <v>42000</v>
      </c>
      <c r="E41" s="537">
        <v>42000</v>
      </c>
    </row>
    <row r="42" spans="1:5" ht="15.75" customHeight="1" thickBot="1" x14ac:dyDescent="0.3">
      <c r="A42" s="650" t="s">
        <v>297</v>
      </c>
      <c r="B42" s="539">
        <v>0</v>
      </c>
      <c r="C42" s="537">
        <v>0</v>
      </c>
      <c r="D42" s="537">
        <v>0</v>
      </c>
      <c r="E42" s="537">
        <v>0</v>
      </c>
    </row>
    <row r="43" spans="1:5" ht="15.75" customHeight="1" thickBot="1" x14ac:dyDescent="0.3">
      <c r="A43" s="649" t="s">
        <v>26</v>
      </c>
      <c r="B43" s="539">
        <v>90850</v>
      </c>
      <c r="C43" s="537">
        <v>88850</v>
      </c>
      <c r="D43" s="537">
        <v>88850</v>
      </c>
      <c r="E43" s="537">
        <v>88850</v>
      </c>
    </row>
    <row r="44" spans="1:5" ht="15.75" customHeight="1" thickBot="1" x14ac:dyDescent="0.3">
      <c r="A44" s="650" t="s">
        <v>296</v>
      </c>
      <c r="B44" s="539">
        <v>90850</v>
      </c>
      <c r="C44" s="537">
        <v>88850</v>
      </c>
      <c r="D44" s="652">
        <v>88850</v>
      </c>
      <c r="E44" s="537">
        <v>88850</v>
      </c>
    </row>
    <row r="45" spans="1:5" ht="15.75" customHeight="1" thickBot="1" x14ac:dyDescent="0.3">
      <c r="A45" s="650" t="s">
        <v>297</v>
      </c>
      <c r="B45" s="539">
        <v>0</v>
      </c>
      <c r="C45" s="537">
        <v>0</v>
      </c>
      <c r="D45" s="537">
        <v>0</v>
      </c>
      <c r="E45" s="537">
        <v>0</v>
      </c>
    </row>
    <row r="46" spans="1:5" ht="15.75" customHeight="1" thickBot="1" x14ac:dyDescent="0.3">
      <c r="A46" s="649" t="s">
        <v>27</v>
      </c>
      <c r="B46" s="539"/>
      <c r="C46" s="537"/>
      <c r="D46" s="537"/>
      <c r="E46" s="537"/>
    </row>
    <row r="47" spans="1:5" ht="15.75" customHeight="1" thickBot="1" x14ac:dyDescent="0.3">
      <c r="A47" s="650" t="s">
        <v>296</v>
      </c>
      <c r="B47" s="539"/>
      <c r="C47" s="537"/>
      <c r="D47" s="537"/>
      <c r="E47" s="537"/>
    </row>
    <row r="48" spans="1:5" ht="15.75" customHeight="1" thickBot="1" x14ac:dyDescent="0.3">
      <c r="A48" s="650" t="s">
        <v>297</v>
      </c>
      <c r="B48" s="539"/>
      <c r="C48" s="537"/>
      <c r="D48" s="537"/>
      <c r="E48" s="537"/>
    </row>
    <row r="49" spans="1:5" ht="15.75" customHeight="1" thickBot="1" x14ac:dyDescent="0.3">
      <c r="A49" s="649" t="s">
        <v>28</v>
      </c>
      <c r="B49" s="539"/>
      <c r="C49" s="537"/>
      <c r="D49" s="537"/>
      <c r="E49" s="537"/>
    </row>
    <row r="50" spans="1:5" ht="15.75" customHeight="1" thickBot="1" x14ac:dyDescent="0.3">
      <c r="A50" s="650" t="s">
        <v>296</v>
      </c>
      <c r="B50" s="539"/>
      <c r="C50" s="537"/>
      <c r="D50" s="537"/>
      <c r="E50" s="537"/>
    </row>
    <row r="51" spans="1:5" ht="15.75" customHeight="1" thickBot="1" x14ac:dyDescent="0.3">
      <c r="A51" s="650" t="s">
        <v>297</v>
      </c>
      <c r="B51" s="539"/>
      <c r="C51" s="537"/>
      <c r="D51" s="537"/>
      <c r="E51" s="537"/>
    </row>
    <row r="52" spans="1:5" ht="15.75" customHeight="1" thickBot="1" x14ac:dyDescent="0.3">
      <c r="A52" s="649" t="s">
        <v>29</v>
      </c>
      <c r="B52" s="539">
        <v>150</v>
      </c>
      <c r="C52" s="537">
        <v>150</v>
      </c>
      <c r="D52" s="537">
        <v>150</v>
      </c>
      <c r="E52" s="537">
        <v>150</v>
      </c>
    </row>
    <row r="53" spans="1:5" ht="15.75" customHeight="1" thickBot="1" x14ac:dyDescent="0.3">
      <c r="A53" s="650" t="s">
        <v>296</v>
      </c>
      <c r="B53" s="539">
        <v>150</v>
      </c>
      <c r="C53" s="537">
        <v>150</v>
      </c>
      <c r="D53" s="537">
        <v>150</v>
      </c>
      <c r="E53" s="537">
        <v>150</v>
      </c>
    </row>
    <row r="54" spans="1:5" ht="15.75" customHeight="1" thickBot="1" x14ac:dyDescent="0.3">
      <c r="A54" s="650" t="s">
        <v>297</v>
      </c>
      <c r="B54" s="539"/>
      <c r="C54" s="537"/>
      <c r="D54" s="537"/>
      <c r="E54" s="537"/>
    </row>
    <row r="55" spans="1:5" ht="15.75" customHeight="1" thickBot="1" x14ac:dyDescent="0.3">
      <c r="A55" s="649" t="s">
        <v>30</v>
      </c>
      <c r="B55" s="539">
        <v>1200</v>
      </c>
      <c r="C55" s="537">
        <v>0</v>
      </c>
      <c r="D55" s="537">
        <f>C55*1.03*0.99</f>
        <v>0</v>
      </c>
      <c r="E55" s="537">
        <f>D55*1.03*0.99</f>
        <v>0</v>
      </c>
    </row>
    <row r="56" spans="1:5" ht="15.75" customHeight="1" thickBot="1" x14ac:dyDescent="0.3">
      <c r="A56" s="650" t="s">
        <v>296</v>
      </c>
      <c r="B56" s="539">
        <v>1200</v>
      </c>
      <c r="C56" s="653"/>
      <c r="D56" s="653"/>
      <c r="E56" s="653"/>
    </row>
    <row r="57" spans="1:5" ht="15.75" customHeight="1" thickBot="1" x14ac:dyDescent="0.3">
      <c r="A57" s="650" t="s">
        <v>297</v>
      </c>
      <c r="B57" s="539"/>
      <c r="C57" s="654"/>
      <c r="D57" s="653"/>
      <c r="E57" s="653"/>
    </row>
    <row r="58" spans="1:5" ht="15.75" customHeight="1" thickBot="1" x14ac:dyDescent="0.3">
      <c r="A58" s="655" t="s">
        <v>31</v>
      </c>
      <c r="B58" s="539">
        <f>B55+B52+B49+B46+B43+B40+B37</f>
        <v>399100</v>
      </c>
      <c r="C58" s="539">
        <f t="shared" ref="C58:E58" si="2">C55+C52+C49+C46+C43+C40+C37</f>
        <v>398000</v>
      </c>
      <c r="D58" s="539">
        <f t="shared" si="2"/>
        <v>398500</v>
      </c>
      <c r="E58" s="539">
        <f t="shared" si="2"/>
        <v>399000</v>
      </c>
    </row>
    <row r="59" spans="1:5" ht="15.75" customHeight="1" thickBot="1" x14ac:dyDescent="0.3">
      <c r="A59" s="656" t="s">
        <v>32</v>
      </c>
      <c r="B59" s="657">
        <f>IF(B58-B29=0,0,"Error")</f>
        <v>0</v>
      </c>
      <c r="C59" s="657">
        <f>IF(C58-C29=0,0,"Error")</f>
        <v>0</v>
      </c>
      <c r="D59" s="657">
        <f>IF(D58-D29=0,0,"Error")</f>
        <v>0</v>
      </c>
      <c r="E59" s="657">
        <f>IF(E58-E29=0,0,"Error")</f>
        <v>0</v>
      </c>
    </row>
    <row r="60" spans="1:5" ht="15.75" hidden="1" customHeight="1" thickBot="1" x14ac:dyDescent="0.3">
      <c r="A60" s="658" t="s">
        <v>1097</v>
      </c>
      <c r="B60" s="1579"/>
      <c r="C60" s="1560"/>
      <c r="D60" s="1560"/>
      <c r="E60" s="1561"/>
    </row>
    <row r="61" spans="1:5" ht="15.75" hidden="1" customHeight="1" thickBot="1" x14ac:dyDescent="0.3">
      <c r="A61" s="643" t="s">
        <v>15</v>
      </c>
      <c r="B61" s="1567"/>
      <c r="C61" s="1568"/>
      <c r="D61" s="1568"/>
      <c r="E61" s="1569"/>
    </row>
    <row r="62" spans="1:5" ht="15.75" hidden="1" customHeight="1" x14ac:dyDescent="0.25">
      <c r="A62" s="1562"/>
      <c r="B62" s="644">
        <v>2018</v>
      </c>
      <c r="C62" s="644">
        <v>2019</v>
      </c>
      <c r="D62" s="644">
        <v>2020</v>
      </c>
      <c r="E62" s="644">
        <v>2021</v>
      </c>
    </row>
    <row r="63" spans="1:5" ht="15.75" hidden="1" customHeight="1" thickBot="1" x14ac:dyDescent="0.3">
      <c r="A63" s="1563"/>
      <c r="B63" s="645" t="s">
        <v>8</v>
      </c>
      <c r="C63" s="645" t="s">
        <v>9</v>
      </c>
      <c r="D63" s="645" t="s">
        <v>9</v>
      </c>
      <c r="E63" s="645" t="s">
        <v>9</v>
      </c>
    </row>
    <row r="64" spans="1:5" ht="15.75" hidden="1" customHeight="1" thickBot="1" x14ac:dyDescent="0.3">
      <c r="A64" s="643" t="s">
        <v>17</v>
      </c>
      <c r="B64" s="643"/>
      <c r="C64" s="643"/>
      <c r="D64" s="643"/>
      <c r="E64" s="643"/>
    </row>
    <row r="65" spans="1:5" ht="15.75" hidden="1" customHeight="1" thickBot="1" x14ac:dyDescent="0.3">
      <c r="A65" s="643" t="s">
        <v>18</v>
      </c>
      <c r="B65" s="646">
        <f>B94</f>
        <v>0</v>
      </c>
      <c r="C65" s="646">
        <f t="shared" ref="C65:E65" si="3">C94</f>
        <v>0</v>
      </c>
      <c r="D65" s="646">
        <f t="shared" si="3"/>
        <v>0</v>
      </c>
      <c r="E65" s="646">
        <f t="shared" si="3"/>
        <v>0</v>
      </c>
    </row>
    <row r="66" spans="1:5" ht="15.75" hidden="1" customHeight="1" thickBot="1" x14ac:dyDescent="0.3">
      <c r="A66" s="643" t="s">
        <v>19</v>
      </c>
      <c r="B66" s="646" t="e">
        <f>B65/B64</f>
        <v>#DIV/0!</v>
      </c>
      <c r="C66" s="646" t="e">
        <f>C65/C64</f>
        <v>#DIV/0!</v>
      </c>
      <c r="D66" s="646" t="e">
        <f>D65/D64</f>
        <v>#DIV/0!</v>
      </c>
      <c r="E66" s="646" t="e">
        <f>E65/E64</f>
        <v>#DIV/0!</v>
      </c>
    </row>
    <row r="67" spans="1:5" ht="15.75" hidden="1" customHeight="1" thickBot="1" x14ac:dyDescent="0.3">
      <c r="A67" s="643" t="s">
        <v>20</v>
      </c>
      <c r="B67" s="647"/>
      <c r="C67" s="648" t="e">
        <f>C64/B64-1</f>
        <v>#DIV/0!</v>
      </c>
      <c r="D67" s="648" t="e">
        <f>D64/C64-1</f>
        <v>#DIV/0!</v>
      </c>
      <c r="E67" s="648" t="e">
        <f>E64/D64-1</f>
        <v>#DIV/0!</v>
      </c>
    </row>
    <row r="68" spans="1:5" ht="15.75" hidden="1" customHeight="1" thickBot="1" x14ac:dyDescent="0.3">
      <c r="A68" s="643" t="s">
        <v>22</v>
      </c>
      <c r="B68" s="647"/>
      <c r="C68" s="648" t="e">
        <f>C65/B65-1</f>
        <v>#DIV/0!</v>
      </c>
      <c r="D68" s="648" t="e">
        <f t="shared" ref="D68:E69" si="4">D65/C65-1</f>
        <v>#DIV/0!</v>
      </c>
      <c r="E68" s="648" t="e">
        <f t="shared" si="4"/>
        <v>#DIV/0!</v>
      </c>
    </row>
    <row r="69" spans="1:5" ht="15.75" hidden="1" customHeight="1" thickBot="1" x14ac:dyDescent="0.3">
      <c r="A69" s="643" t="s">
        <v>23</v>
      </c>
      <c r="B69" s="647"/>
      <c r="C69" s="648" t="e">
        <f>C66/B66-1</f>
        <v>#DIV/0!</v>
      </c>
      <c r="D69" s="648" t="e">
        <f t="shared" si="4"/>
        <v>#DIV/0!</v>
      </c>
      <c r="E69" s="648" t="e">
        <f t="shared" si="4"/>
        <v>#DIV/0!</v>
      </c>
    </row>
    <row r="70" spans="1:5" ht="15.75" hidden="1" customHeight="1" thickBot="1" x14ac:dyDescent="0.3">
      <c r="A70" s="1390" t="s">
        <v>1098</v>
      </c>
      <c r="B70" s="1391"/>
      <c r="C70" s="1391"/>
      <c r="D70" s="1391"/>
      <c r="E70" s="1392"/>
    </row>
    <row r="71" spans="1:5" ht="15.75" hidden="1" customHeight="1" x14ac:dyDescent="0.25">
      <c r="A71" s="1562"/>
      <c r="B71" s="644">
        <v>2018</v>
      </c>
      <c r="C71" s="644">
        <v>2019</v>
      </c>
      <c r="D71" s="644">
        <v>2020</v>
      </c>
      <c r="E71" s="644">
        <v>2021</v>
      </c>
    </row>
    <row r="72" spans="1:5" ht="15.75" hidden="1" customHeight="1" thickBot="1" x14ac:dyDescent="0.3">
      <c r="A72" s="1563"/>
      <c r="B72" s="645" t="s">
        <v>8</v>
      </c>
      <c r="C72" s="645" t="s">
        <v>9</v>
      </c>
      <c r="D72" s="645" t="s">
        <v>9</v>
      </c>
      <c r="E72" s="645" t="s">
        <v>9</v>
      </c>
    </row>
    <row r="73" spans="1:5" ht="15.75" hidden="1" customHeight="1" thickBot="1" x14ac:dyDescent="0.3">
      <c r="A73" s="649" t="s">
        <v>24</v>
      </c>
      <c r="B73" s="537"/>
      <c r="C73" s="537"/>
      <c r="D73" s="537"/>
      <c r="E73" s="537"/>
    </row>
    <row r="74" spans="1:5" ht="15.75" hidden="1" customHeight="1" thickBot="1" x14ac:dyDescent="0.3">
      <c r="A74" s="650" t="s">
        <v>296</v>
      </c>
      <c r="B74" s="539"/>
      <c r="C74" s="659"/>
      <c r="D74" s="659"/>
      <c r="E74" s="659"/>
    </row>
    <row r="75" spans="1:5" ht="15.75" hidden="1" customHeight="1" thickBot="1" x14ac:dyDescent="0.3">
      <c r="A75" s="650" t="s">
        <v>297</v>
      </c>
      <c r="B75" s="539"/>
      <c r="C75" s="659"/>
      <c r="D75" s="659"/>
      <c r="E75" s="659"/>
    </row>
    <row r="76" spans="1:5" ht="15.75" hidden="1" customHeight="1" thickBot="1" x14ac:dyDescent="0.3">
      <c r="A76" s="649" t="s">
        <v>25</v>
      </c>
      <c r="B76" s="537"/>
      <c r="C76" s="537"/>
      <c r="D76" s="537"/>
      <c r="E76" s="537"/>
    </row>
    <row r="77" spans="1:5" ht="15.75" hidden="1" customHeight="1" thickBot="1" x14ac:dyDescent="0.3">
      <c r="A77" s="650" t="s">
        <v>296</v>
      </c>
      <c r="B77" s="539"/>
      <c r="C77" s="537"/>
      <c r="D77" s="537"/>
      <c r="E77" s="537"/>
    </row>
    <row r="78" spans="1:5" ht="15.75" hidden="1" customHeight="1" thickBot="1" x14ac:dyDescent="0.3">
      <c r="A78" s="650" t="s">
        <v>297</v>
      </c>
      <c r="B78" s="539"/>
      <c r="C78" s="537"/>
      <c r="D78" s="537"/>
      <c r="E78" s="537"/>
    </row>
    <row r="79" spans="1:5" ht="15.75" hidden="1" customHeight="1" thickBot="1" x14ac:dyDescent="0.3">
      <c r="A79" s="649" t="s">
        <v>26</v>
      </c>
      <c r="B79" s="539">
        <v>0</v>
      </c>
      <c r="C79" s="537">
        <v>0</v>
      </c>
      <c r="D79" s="537">
        <v>0</v>
      </c>
      <c r="E79" s="537">
        <v>0</v>
      </c>
    </row>
    <row r="80" spans="1:5" ht="15.75" hidden="1" customHeight="1" thickBot="1" x14ac:dyDescent="0.3">
      <c r="A80" s="650" t="s">
        <v>296</v>
      </c>
      <c r="B80" s="539"/>
      <c r="C80" s="537"/>
      <c r="D80" s="537"/>
      <c r="E80" s="537"/>
    </row>
    <row r="81" spans="1:5" ht="15.75" hidden="1" customHeight="1" thickBot="1" x14ac:dyDescent="0.3">
      <c r="A81" s="650" t="s">
        <v>297</v>
      </c>
      <c r="B81" s="539"/>
      <c r="C81" s="537"/>
      <c r="D81" s="537"/>
      <c r="E81" s="537"/>
    </row>
    <row r="82" spans="1:5" ht="15.75" hidden="1" customHeight="1" thickBot="1" x14ac:dyDescent="0.3">
      <c r="A82" s="649" t="s">
        <v>27</v>
      </c>
      <c r="B82" s="539"/>
      <c r="C82" s="537"/>
      <c r="D82" s="537"/>
      <c r="E82" s="537"/>
    </row>
    <row r="83" spans="1:5" ht="15.75" hidden="1" customHeight="1" thickBot="1" x14ac:dyDescent="0.3">
      <c r="A83" s="650" t="s">
        <v>296</v>
      </c>
      <c r="B83" s="539"/>
      <c r="C83" s="537"/>
      <c r="D83" s="537"/>
      <c r="E83" s="537"/>
    </row>
    <row r="84" spans="1:5" ht="15.75" hidden="1" customHeight="1" thickBot="1" x14ac:dyDescent="0.3">
      <c r="A84" s="650" t="s">
        <v>297</v>
      </c>
      <c r="B84" s="539"/>
      <c r="C84" s="537"/>
      <c r="D84" s="537"/>
      <c r="E84" s="537"/>
    </row>
    <row r="85" spans="1:5" ht="15.75" hidden="1" customHeight="1" thickBot="1" x14ac:dyDescent="0.3">
      <c r="A85" s="649" t="s">
        <v>28</v>
      </c>
      <c r="B85" s="539"/>
      <c r="C85" s="537"/>
      <c r="D85" s="537"/>
      <c r="E85" s="537"/>
    </row>
    <row r="86" spans="1:5" ht="15.75" hidden="1" customHeight="1" thickBot="1" x14ac:dyDescent="0.3">
      <c r="A86" s="650" t="s">
        <v>296</v>
      </c>
      <c r="B86" s="539"/>
      <c r="C86" s="537"/>
      <c r="D86" s="537"/>
      <c r="E86" s="537"/>
    </row>
    <row r="87" spans="1:5" ht="15.75" hidden="1" customHeight="1" thickBot="1" x14ac:dyDescent="0.3">
      <c r="A87" s="650" t="s">
        <v>297</v>
      </c>
      <c r="B87" s="539"/>
      <c r="C87" s="537"/>
      <c r="D87" s="537"/>
      <c r="E87" s="537"/>
    </row>
    <row r="88" spans="1:5" ht="15.75" hidden="1" customHeight="1" thickBot="1" x14ac:dyDescent="0.3">
      <c r="A88" s="649" t="s">
        <v>29</v>
      </c>
      <c r="B88" s="539"/>
      <c r="C88" s="537"/>
      <c r="D88" s="537"/>
      <c r="E88" s="537"/>
    </row>
    <row r="89" spans="1:5" ht="15.75" hidden="1" customHeight="1" thickBot="1" x14ac:dyDescent="0.3">
      <c r="A89" s="650" t="s">
        <v>296</v>
      </c>
      <c r="B89" s="539"/>
      <c r="C89" s="537"/>
      <c r="D89" s="537"/>
      <c r="E89" s="537"/>
    </row>
    <row r="90" spans="1:5" ht="15.75" hidden="1" customHeight="1" thickBot="1" x14ac:dyDescent="0.3">
      <c r="A90" s="650" t="s">
        <v>297</v>
      </c>
      <c r="B90" s="539"/>
      <c r="C90" s="537"/>
      <c r="D90" s="537"/>
      <c r="E90" s="537"/>
    </row>
    <row r="91" spans="1:5" ht="15.75" hidden="1" customHeight="1" thickBot="1" x14ac:dyDescent="0.3">
      <c r="A91" s="649" t="s">
        <v>30</v>
      </c>
      <c r="B91" s="539"/>
      <c r="C91" s="537"/>
      <c r="D91" s="537"/>
      <c r="E91" s="537"/>
    </row>
    <row r="92" spans="1:5" ht="15.75" hidden="1" customHeight="1" thickBot="1" x14ac:dyDescent="0.3">
      <c r="A92" s="650" t="s">
        <v>296</v>
      </c>
      <c r="B92" s="539"/>
      <c r="C92" s="537"/>
      <c r="D92" s="537"/>
      <c r="E92" s="537"/>
    </row>
    <row r="93" spans="1:5" ht="15.75" hidden="1" customHeight="1" thickBot="1" x14ac:dyDescent="0.3">
      <c r="A93" s="650" t="s">
        <v>297</v>
      </c>
      <c r="B93" s="539"/>
      <c r="C93" s="537"/>
      <c r="D93" s="537"/>
      <c r="E93" s="537"/>
    </row>
    <row r="94" spans="1:5" ht="15.75" hidden="1" customHeight="1" thickBot="1" x14ac:dyDescent="0.3">
      <c r="A94" s="660" t="s">
        <v>53</v>
      </c>
      <c r="B94" s="539">
        <f>B91+B88+B85+B82+B79+B76+B73</f>
        <v>0</v>
      </c>
      <c r="C94" s="539">
        <f t="shared" ref="C94:E94" si="5">C91+C88+C85+C82+C79+C76+C73</f>
        <v>0</v>
      </c>
      <c r="D94" s="539">
        <f t="shared" si="5"/>
        <v>0</v>
      </c>
      <c r="E94" s="539">
        <f t="shared" si="5"/>
        <v>0</v>
      </c>
    </row>
    <row r="95" spans="1:5" ht="15.75" hidden="1" customHeight="1" thickBot="1" x14ac:dyDescent="0.3">
      <c r="A95" s="656" t="s">
        <v>32</v>
      </c>
      <c r="B95" s="657">
        <f>IF(B94-B65=0,0,"Error")</f>
        <v>0</v>
      </c>
      <c r="C95" s="657">
        <f>IF(C94-C65=0,0,"Error")</f>
        <v>0</v>
      </c>
      <c r="D95" s="657">
        <f>IF(D94-D65=0,0,"Error")</f>
        <v>0</v>
      </c>
      <c r="E95" s="657">
        <f>IF(E94-E65=0,0,"Error")</f>
        <v>0</v>
      </c>
    </row>
    <row r="96" spans="1:5" ht="15.75" hidden="1" customHeight="1" thickBot="1" x14ac:dyDescent="0.3">
      <c r="A96" s="658" t="s">
        <v>1099</v>
      </c>
      <c r="B96" s="1579"/>
      <c r="C96" s="1560"/>
      <c r="D96" s="1560"/>
      <c r="E96" s="1561"/>
    </row>
    <row r="97" spans="1:5" ht="15.75" hidden="1" customHeight="1" thickBot="1" x14ac:dyDescent="0.3">
      <c r="A97" s="643" t="s">
        <v>15</v>
      </c>
      <c r="B97" s="1567"/>
      <c r="C97" s="1568"/>
      <c r="D97" s="1568"/>
      <c r="E97" s="1569"/>
    </row>
    <row r="98" spans="1:5" ht="15.75" hidden="1" customHeight="1" thickBot="1" x14ac:dyDescent="0.3">
      <c r="A98" s="643" t="s">
        <v>16</v>
      </c>
      <c r="B98" s="1578"/>
      <c r="C98" s="1573"/>
      <c r="D98" s="1573"/>
      <c r="E98" s="1574"/>
    </row>
    <row r="99" spans="1:5" ht="15.75" hidden="1" customHeight="1" x14ac:dyDescent="0.25">
      <c r="A99" s="1562"/>
      <c r="B99" s="644">
        <v>2018</v>
      </c>
      <c r="C99" s="644">
        <v>2019</v>
      </c>
      <c r="D99" s="644">
        <v>2020</v>
      </c>
      <c r="E99" s="644">
        <v>2021</v>
      </c>
    </row>
    <row r="100" spans="1:5" ht="15.75" hidden="1" customHeight="1" thickBot="1" x14ac:dyDescent="0.3">
      <c r="A100" s="1563"/>
      <c r="B100" s="645" t="s">
        <v>8</v>
      </c>
      <c r="C100" s="645" t="s">
        <v>9</v>
      </c>
      <c r="D100" s="645" t="s">
        <v>9</v>
      </c>
      <c r="E100" s="645" t="s">
        <v>9</v>
      </c>
    </row>
    <row r="101" spans="1:5" ht="15.75" hidden="1" customHeight="1" thickBot="1" x14ac:dyDescent="0.3">
      <c r="A101" s="643" t="s">
        <v>17</v>
      </c>
      <c r="B101" s="661"/>
      <c r="C101" s="661"/>
      <c r="D101" s="661"/>
      <c r="E101" s="661"/>
    </row>
    <row r="102" spans="1:5" ht="15.75" hidden="1" customHeight="1" thickBot="1" x14ac:dyDescent="0.3">
      <c r="A102" s="643" t="s">
        <v>18</v>
      </c>
      <c r="B102" s="646">
        <f>B131</f>
        <v>0</v>
      </c>
      <c r="C102" s="646">
        <f t="shared" ref="C102:E102" si="6">C131</f>
        <v>0</v>
      </c>
      <c r="D102" s="646">
        <f t="shared" si="6"/>
        <v>0</v>
      </c>
      <c r="E102" s="646">
        <f t="shared" si="6"/>
        <v>0</v>
      </c>
    </row>
    <row r="103" spans="1:5" ht="15.75" hidden="1" customHeight="1" thickBot="1" x14ac:dyDescent="0.3">
      <c r="A103" s="643" t="s">
        <v>19</v>
      </c>
      <c r="B103" s="646" t="e">
        <f>B102/B101</f>
        <v>#DIV/0!</v>
      </c>
      <c r="C103" s="646" t="e">
        <f>C102/C101</f>
        <v>#DIV/0!</v>
      </c>
      <c r="D103" s="646" t="e">
        <f>D102/D101</f>
        <v>#DIV/0!</v>
      </c>
      <c r="E103" s="646" t="e">
        <f>E102/E101</f>
        <v>#DIV/0!</v>
      </c>
    </row>
    <row r="104" spans="1:5" ht="15.75" hidden="1" customHeight="1" thickBot="1" x14ac:dyDescent="0.3">
      <c r="A104" s="643" t="s">
        <v>20</v>
      </c>
      <c r="B104" s="647"/>
      <c r="C104" s="648" t="e">
        <f>C101/B101-1</f>
        <v>#DIV/0!</v>
      </c>
      <c r="D104" s="648" t="e">
        <f>D101/C101-1</f>
        <v>#DIV/0!</v>
      </c>
      <c r="E104" s="648" t="e">
        <f>E101/D101-1</f>
        <v>#DIV/0!</v>
      </c>
    </row>
    <row r="105" spans="1:5" ht="15.75" hidden="1" customHeight="1" thickBot="1" x14ac:dyDescent="0.3">
      <c r="A105" s="643" t="s">
        <v>22</v>
      </c>
      <c r="B105" s="647"/>
      <c r="C105" s="648" t="e">
        <f>C102/B102-1</f>
        <v>#DIV/0!</v>
      </c>
      <c r="D105" s="648" t="e">
        <f t="shared" ref="D105:E106" si="7">D102/C102-1</f>
        <v>#DIV/0!</v>
      </c>
      <c r="E105" s="648" t="e">
        <f t="shared" si="7"/>
        <v>#DIV/0!</v>
      </c>
    </row>
    <row r="106" spans="1:5" ht="15.75" hidden="1" customHeight="1" thickBot="1" x14ac:dyDescent="0.3">
      <c r="A106" s="643" t="s">
        <v>23</v>
      </c>
      <c r="B106" s="647"/>
      <c r="C106" s="648" t="e">
        <f>C103/B103-1</f>
        <v>#DIV/0!</v>
      </c>
      <c r="D106" s="648" t="e">
        <f t="shared" si="7"/>
        <v>#DIV/0!</v>
      </c>
      <c r="E106" s="648" t="e">
        <f t="shared" si="7"/>
        <v>#DIV/0!</v>
      </c>
    </row>
    <row r="107" spans="1:5" ht="15.75" hidden="1" customHeight="1" thickBot="1" x14ac:dyDescent="0.3">
      <c r="A107" s="1390" t="s">
        <v>1098</v>
      </c>
      <c r="B107" s="1391"/>
      <c r="C107" s="1391"/>
      <c r="D107" s="1391"/>
      <c r="E107" s="1392"/>
    </row>
    <row r="108" spans="1:5" ht="15.75" hidden="1" customHeight="1" x14ac:dyDescent="0.25">
      <c r="A108" s="1562"/>
      <c r="B108" s="644">
        <v>2018</v>
      </c>
      <c r="C108" s="644">
        <v>2019</v>
      </c>
      <c r="D108" s="644">
        <v>2020</v>
      </c>
      <c r="E108" s="644">
        <v>2021</v>
      </c>
    </row>
    <row r="109" spans="1:5" ht="15.75" hidden="1" customHeight="1" thickBot="1" x14ac:dyDescent="0.3">
      <c r="A109" s="1563"/>
      <c r="B109" s="645" t="s">
        <v>8</v>
      </c>
      <c r="C109" s="645" t="s">
        <v>9</v>
      </c>
      <c r="D109" s="645" t="s">
        <v>9</v>
      </c>
      <c r="E109" s="645" t="s">
        <v>9</v>
      </c>
    </row>
    <row r="110" spans="1:5" ht="15.75" hidden="1" customHeight="1" thickBot="1" x14ac:dyDescent="0.3">
      <c r="A110" s="649" t="s">
        <v>24</v>
      </c>
      <c r="B110" s="537"/>
      <c r="C110" s="537"/>
      <c r="D110" s="537"/>
      <c r="E110" s="537"/>
    </row>
    <row r="111" spans="1:5" ht="15.75" hidden="1" customHeight="1" thickBot="1" x14ac:dyDescent="0.3">
      <c r="A111" s="650" t="s">
        <v>296</v>
      </c>
      <c r="B111" s="539"/>
      <c r="C111" s="659"/>
      <c r="D111" s="659"/>
      <c r="E111" s="659"/>
    </row>
    <row r="112" spans="1:5" ht="15.75" hidden="1" customHeight="1" thickBot="1" x14ac:dyDescent="0.3">
      <c r="A112" s="650" t="s">
        <v>297</v>
      </c>
      <c r="B112" s="539"/>
      <c r="C112" s="659"/>
      <c r="D112" s="659"/>
      <c r="E112" s="659"/>
    </row>
    <row r="113" spans="1:5" ht="15.75" hidden="1" customHeight="1" thickBot="1" x14ac:dyDescent="0.3">
      <c r="A113" s="649" t="s">
        <v>25</v>
      </c>
      <c r="B113" s="537"/>
      <c r="C113" s="537"/>
      <c r="D113" s="537"/>
      <c r="E113" s="537"/>
    </row>
    <row r="114" spans="1:5" ht="15.75" hidden="1" customHeight="1" thickBot="1" x14ac:dyDescent="0.3">
      <c r="A114" s="650" t="s">
        <v>296</v>
      </c>
      <c r="B114" s="539"/>
      <c r="C114" s="537"/>
      <c r="D114" s="537"/>
      <c r="E114" s="537"/>
    </row>
    <row r="115" spans="1:5" ht="15.75" hidden="1" customHeight="1" thickBot="1" x14ac:dyDescent="0.3">
      <c r="A115" s="650" t="s">
        <v>297</v>
      </c>
      <c r="B115" s="539"/>
      <c r="C115" s="537"/>
      <c r="D115" s="537"/>
      <c r="E115" s="537"/>
    </row>
    <row r="116" spans="1:5" ht="15.75" hidden="1" customHeight="1" thickBot="1" x14ac:dyDescent="0.3">
      <c r="A116" s="649" t="s">
        <v>26</v>
      </c>
      <c r="B116" s="662">
        <v>0</v>
      </c>
      <c r="C116" s="663">
        <v>0</v>
      </c>
      <c r="D116" s="663">
        <v>0</v>
      </c>
      <c r="E116" s="663">
        <v>0</v>
      </c>
    </row>
    <row r="117" spans="1:5" ht="15.75" hidden="1" customHeight="1" thickBot="1" x14ac:dyDescent="0.3">
      <c r="A117" s="650" t="s">
        <v>296</v>
      </c>
      <c r="B117" s="539"/>
      <c r="C117" s="537"/>
      <c r="D117" s="537"/>
      <c r="E117" s="537"/>
    </row>
    <row r="118" spans="1:5" ht="15.75" hidden="1" customHeight="1" thickBot="1" x14ac:dyDescent="0.3">
      <c r="A118" s="650" t="s">
        <v>297</v>
      </c>
      <c r="B118" s="539"/>
      <c r="C118" s="537"/>
      <c r="D118" s="537"/>
      <c r="E118" s="537"/>
    </row>
    <row r="119" spans="1:5" ht="15.75" hidden="1" customHeight="1" thickBot="1" x14ac:dyDescent="0.3">
      <c r="A119" s="649" t="s">
        <v>27</v>
      </c>
      <c r="B119" s="539"/>
      <c r="C119" s="537"/>
      <c r="D119" s="537"/>
      <c r="E119" s="537"/>
    </row>
    <row r="120" spans="1:5" ht="15.75" hidden="1" customHeight="1" thickBot="1" x14ac:dyDescent="0.3">
      <c r="A120" s="650" t="s">
        <v>296</v>
      </c>
      <c r="B120" s="539"/>
      <c r="C120" s="537"/>
      <c r="D120" s="537"/>
      <c r="E120" s="537"/>
    </row>
    <row r="121" spans="1:5" ht="15.75" hidden="1" customHeight="1" thickBot="1" x14ac:dyDescent="0.3">
      <c r="A121" s="650" t="s">
        <v>297</v>
      </c>
      <c r="B121" s="539"/>
      <c r="C121" s="537"/>
      <c r="D121" s="537"/>
      <c r="E121" s="537"/>
    </row>
    <row r="122" spans="1:5" ht="15.75" hidden="1" customHeight="1" thickBot="1" x14ac:dyDescent="0.3">
      <c r="A122" s="649" t="s">
        <v>28</v>
      </c>
      <c r="B122" s="539"/>
      <c r="C122" s="537"/>
      <c r="D122" s="537"/>
      <c r="E122" s="537"/>
    </row>
    <row r="123" spans="1:5" ht="15.75" hidden="1" customHeight="1" thickBot="1" x14ac:dyDescent="0.3">
      <c r="A123" s="650" t="s">
        <v>296</v>
      </c>
      <c r="B123" s="539"/>
      <c r="C123" s="537"/>
      <c r="D123" s="537"/>
      <c r="E123" s="537"/>
    </row>
    <row r="124" spans="1:5" ht="15.75" hidden="1" customHeight="1" thickBot="1" x14ac:dyDescent="0.3">
      <c r="A124" s="650" t="s">
        <v>297</v>
      </c>
      <c r="B124" s="539"/>
      <c r="C124" s="537"/>
      <c r="D124" s="537"/>
      <c r="E124" s="537"/>
    </row>
    <row r="125" spans="1:5" ht="15.75" hidden="1" customHeight="1" thickBot="1" x14ac:dyDescent="0.3">
      <c r="A125" s="649" t="s">
        <v>29</v>
      </c>
      <c r="B125" s="539">
        <v>0</v>
      </c>
      <c r="C125" s="537">
        <v>0</v>
      </c>
      <c r="D125" s="537">
        <v>0</v>
      </c>
      <c r="E125" s="537">
        <v>0</v>
      </c>
    </row>
    <row r="126" spans="1:5" ht="15.75" hidden="1" customHeight="1" thickBot="1" x14ac:dyDescent="0.3">
      <c r="A126" s="650" t="s">
        <v>296</v>
      </c>
      <c r="B126" s="539"/>
      <c r="C126" s="537"/>
      <c r="D126" s="537"/>
      <c r="E126" s="537"/>
    </row>
    <row r="127" spans="1:5" ht="15.75" hidden="1" customHeight="1" thickBot="1" x14ac:dyDescent="0.3">
      <c r="A127" s="650" t="s">
        <v>297</v>
      </c>
      <c r="B127" s="539"/>
      <c r="C127" s="537"/>
      <c r="D127" s="537"/>
      <c r="E127" s="537"/>
    </row>
    <row r="128" spans="1:5" ht="15.75" hidden="1" customHeight="1" thickBot="1" x14ac:dyDescent="0.3">
      <c r="A128" s="649" t="s">
        <v>30</v>
      </c>
      <c r="B128" s="539"/>
      <c r="C128" s="537"/>
      <c r="D128" s="537"/>
      <c r="E128" s="537"/>
    </row>
    <row r="129" spans="1:5" ht="15.75" hidden="1" customHeight="1" thickBot="1" x14ac:dyDescent="0.3">
      <c r="A129" s="650" t="s">
        <v>296</v>
      </c>
      <c r="B129" s="539"/>
      <c r="C129" s="537"/>
      <c r="D129" s="537"/>
      <c r="E129" s="537"/>
    </row>
    <row r="130" spans="1:5" ht="15.75" hidden="1" customHeight="1" thickBot="1" x14ac:dyDescent="0.3">
      <c r="A130" s="650" t="s">
        <v>297</v>
      </c>
      <c r="B130" s="539"/>
      <c r="C130" s="537"/>
      <c r="D130" s="537"/>
      <c r="E130" s="537"/>
    </row>
    <row r="131" spans="1:5" ht="15.75" hidden="1" customHeight="1" thickBot="1" x14ac:dyDescent="0.3">
      <c r="A131" s="660" t="s">
        <v>53</v>
      </c>
      <c r="B131" s="539">
        <f>B128+B125+B122+B119+B116+B113+B110</f>
        <v>0</v>
      </c>
      <c r="C131" s="539">
        <f t="shared" ref="C131:E131" si="8">C128+C125+C122+C119+C116+C113+C110</f>
        <v>0</v>
      </c>
      <c r="D131" s="539">
        <f t="shared" si="8"/>
        <v>0</v>
      </c>
      <c r="E131" s="539">
        <f t="shared" si="8"/>
        <v>0</v>
      </c>
    </row>
    <row r="132" spans="1:5" ht="15.75" hidden="1" customHeight="1" thickBot="1" x14ac:dyDescent="0.3">
      <c r="A132" s="656" t="s">
        <v>32</v>
      </c>
      <c r="B132" s="657">
        <f>IF(B131-B102=0,0,"Error")</f>
        <v>0</v>
      </c>
      <c r="C132" s="657">
        <f>IF(C131-C102=0,0,"Error")</f>
        <v>0</v>
      </c>
      <c r="D132" s="657">
        <f>IF(D131-D102=0,0,"Error")</f>
        <v>0</v>
      </c>
      <c r="E132" s="657">
        <f>IF(E131-E102=0,0,"Error")</f>
        <v>0</v>
      </c>
    </row>
    <row r="133" spans="1:5" ht="15.75" customHeight="1" thickBot="1" x14ac:dyDescent="0.3">
      <c r="A133" s="1570" t="s">
        <v>39</v>
      </c>
      <c r="B133" s="1571"/>
      <c r="C133" s="1571"/>
      <c r="D133" s="1571"/>
      <c r="E133" s="1572"/>
    </row>
    <row r="134" spans="1:5" ht="15.75" customHeight="1" thickBot="1" x14ac:dyDescent="0.3">
      <c r="A134" s="1570" t="s">
        <v>40</v>
      </c>
      <c r="B134" s="1571"/>
      <c r="C134" s="1571"/>
      <c r="D134" s="1571"/>
      <c r="E134" s="1572"/>
    </row>
    <row r="135" spans="1:5" ht="15.75" customHeight="1" thickBot="1" x14ac:dyDescent="0.3">
      <c r="A135" s="642" t="s">
        <v>56</v>
      </c>
      <c r="B135" s="1583" t="s">
        <v>410</v>
      </c>
      <c r="C135" s="1584"/>
      <c r="D135" s="1585"/>
      <c r="E135" s="1586"/>
    </row>
    <row r="136" spans="1:5" ht="33" customHeight="1" thickBot="1" x14ac:dyDescent="0.3">
      <c r="A136" s="7" t="s">
        <v>82</v>
      </c>
      <c r="B136" s="7" t="s">
        <v>409</v>
      </c>
      <c r="C136" s="101" t="s">
        <v>306</v>
      </c>
      <c r="D136" s="1429" t="s">
        <v>288</v>
      </c>
      <c r="E136" s="1430"/>
    </row>
    <row r="137" spans="1:5" ht="15.75" customHeight="1" thickBot="1" x14ac:dyDescent="0.3">
      <c r="A137" s="643" t="s">
        <v>15</v>
      </c>
      <c r="B137" s="1567" t="s">
        <v>410</v>
      </c>
      <c r="C137" s="1568"/>
      <c r="D137" s="1568"/>
      <c r="E137" s="1569"/>
    </row>
    <row r="138" spans="1:5" ht="15.75" customHeight="1" thickBot="1" x14ac:dyDescent="0.3">
      <c r="A138" s="643" t="s">
        <v>16</v>
      </c>
      <c r="B138" s="1578" t="s">
        <v>411</v>
      </c>
      <c r="C138" s="1573"/>
      <c r="D138" s="1573"/>
      <c r="E138" s="1574"/>
    </row>
    <row r="139" spans="1:5" ht="15.75" customHeight="1" x14ac:dyDescent="0.25">
      <c r="A139" s="1562"/>
      <c r="B139" s="644">
        <v>2019</v>
      </c>
      <c r="C139" s="644">
        <v>2020</v>
      </c>
      <c r="D139" s="644">
        <v>2021</v>
      </c>
      <c r="E139" s="644">
        <v>2022</v>
      </c>
    </row>
    <row r="140" spans="1:5" ht="15.75" customHeight="1" thickBot="1" x14ac:dyDescent="0.3">
      <c r="A140" s="1563"/>
      <c r="B140" s="645" t="s">
        <v>8</v>
      </c>
      <c r="C140" s="645" t="s">
        <v>9</v>
      </c>
      <c r="D140" s="645" t="s">
        <v>9</v>
      </c>
      <c r="E140" s="645" t="s">
        <v>9</v>
      </c>
    </row>
    <row r="141" spans="1:5" ht="15.75" customHeight="1" thickBot="1" x14ac:dyDescent="0.3">
      <c r="A141" s="643" t="s">
        <v>17</v>
      </c>
      <c r="B141" s="661">
        <v>6</v>
      </c>
      <c r="C141" s="646">
        <v>49</v>
      </c>
      <c r="D141" s="646">
        <v>43</v>
      </c>
      <c r="E141" s="646">
        <v>64</v>
      </c>
    </row>
    <row r="142" spans="1:5" ht="15.75" customHeight="1" thickBot="1" x14ac:dyDescent="0.3">
      <c r="A142" s="643" t="s">
        <v>18</v>
      </c>
      <c r="B142" s="646">
        <v>10000</v>
      </c>
      <c r="C142" s="661">
        <v>6500</v>
      </c>
      <c r="D142" s="661">
        <v>7200</v>
      </c>
      <c r="E142" s="661">
        <v>6900</v>
      </c>
    </row>
    <row r="143" spans="1:5" ht="15.75" customHeight="1" thickBot="1" x14ac:dyDescent="0.3">
      <c r="A143" s="643" t="s">
        <v>19</v>
      </c>
      <c r="B143" s="646">
        <f>B142/B141</f>
        <v>1666.6666666666667</v>
      </c>
      <c r="C143" s="646">
        <f t="shared" ref="C143:E143" si="9">C142/C141</f>
        <v>132.65306122448979</v>
      </c>
      <c r="D143" s="646">
        <f t="shared" si="9"/>
        <v>167.44186046511629</v>
      </c>
      <c r="E143" s="646">
        <f t="shared" si="9"/>
        <v>107.8125</v>
      </c>
    </row>
    <row r="144" spans="1:5" ht="15.75" customHeight="1" thickBot="1" x14ac:dyDescent="0.3">
      <c r="A144" s="643" t="s">
        <v>20</v>
      </c>
      <c r="B144" s="647" t="s">
        <v>21</v>
      </c>
      <c r="C144" s="648">
        <f>C141/B141-1</f>
        <v>7.1666666666666661</v>
      </c>
      <c r="D144" s="648">
        <f t="shared" ref="D144:E146" si="10">D141/C141-1</f>
        <v>-0.12244897959183676</v>
      </c>
      <c r="E144" s="648">
        <f t="shared" si="10"/>
        <v>0.48837209302325579</v>
      </c>
    </row>
    <row r="145" spans="1:5" ht="15.75" customHeight="1" thickBot="1" x14ac:dyDescent="0.3">
      <c r="A145" s="643" t="s">
        <v>22</v>
      </c>
      <c r="B145" s="647" t="s">
        <v>21</v>
      </c>
      <c r="C145" s="648">
        <f>C142/B142-1</f>
        <v>-0.35</v>
      </c>
      <c r="D145" s="648">
        <f t="shared" si="10"/>
        <v>0.10769230769230775</v>
      </c>
      <c r="E145" s="648">
        <f t="shared" si="10"/>
        <v>-4.166666666666663E-2</v>
      </c>
    </row>
    <row r="146" spans="1:5" ht="15.75" customHeight="1" thickBot="1" x14ac:dyDescent="0.3">
      <c r="A146" s="643" t="s">
        <v>23</v>
      </c>
      <c r="B146" s="647" t="s">
        <v>21</v>
      </c>
      <c r="C146" s="648">
        <f>C143/B143-1</f>
        <v>-0.92040816326530617</v>
      </c>
      <c r="D146" s="648">
        <f t="shared" si="10"/>
        <v>0.26225402504472295</v>
      </c>
      <c r="E146" s="648">
        <f t="shared" si="10"/>
        <v>-0.35611979166666674</v>
      </c>
    </row>
    <row r="147" spans="1:5" ht="15.75" customHeight="1" thickBot="1" x14ac:dyDescent="0.3">
      <c r="A147" s="1390" t="s">
        <v>902</v>
      </c>
      <c r="B147" s="1391"/>
      <c r="C147" s="1391"/>
      <c r="D147" s="1391"/>
      <c r="E147" s="1392"/>
    </row>
    <row r="148" spans="1:5" ht="15.75" customHeight="1" x14ac:dyDescent="0.25">
      <c r="A148" s="1562"/>
      <c r="B148" s="644">
        <v>2019</v>
      </c>
      <c r="C148" s="644">
        <v>2020</v>
      </c>
      <c r="D148" s="644">
        <v>2021</v>
      </c>
      <c r="E148" s="644">
        <v>2022</v>
      </c>
    </row>
    <row r="149" spans="1:5" ht="15.75" customHeight="1" thickBot="1" x14ac:dyDescent="0.3">
      <c r="A149" s="1563"/>
      <c r="B149" s="645" t="s">
        <v>8</v>
      </c>
      <c r="C149" s="645" t="s">
        <v>9</v>
      </c>
      <c r="D149" s="645" t="s">
        <v>9</v>
      </c>
      <c r="E149" s="645" t="s">
        <v>9</v>
      </c>
    </row>
    <row r="150" spans="1:5" ht="15.75" customHeight="1" thickBot="1" x14ac:dyDescent="0.3">
      <c r="A150" s="649" t="s">
        <v>42</v>
      </c>
      <c r="B150" s="537"/>
      <c r="C150" s="537"/>
      <c r="D150" s="537"/>
      <c r="E150" s="537"/>
    </row>
    <row r="151" spans="1:5" ht="15.75" customHeight="1" thickBot="1" x14ac:dyDescent="0.3">
      <c r="A151" s="649" t="s">
        <v>43</v>
      </c>
      <c r="B151" s="539">
        <v>10000</v>
      </c>
      <c r="C151" s="537">
        <v>6500</v>
      </c>
      <c r="D151" s="537">
        <v>7200</v>
      </c>
      <c r="E151" s="537">
        <v>6900</v>
      </c>
    </row>
    <row r="152" spans="1:5" ht="15.75" customHeight="1" x14ac:dyDescent="0.25">
      <c r="A152" s="655" t="s">
        <v>31</v>
      </c>
      <c r="B152" s="664">
        <f>B151+B150</f>
        <v>10000</v>
      </c>
      <c r="C152" s="664">
        <v>6500</v>
      </c>
      <c r="D152" s="664">
        <f t="shared" ref="D152:E152" si="11">D151+D150</f>
        <v>7200</v>
      </c>
      <c r="E152" s="664">
        <f t="shared" si="11"/>
        <v>6900</v>
      </c>
    </row>
    <row r="153" spans="1:5" ht="21.75" customHeight="1" x14ac:dyDescent="0.25">
      <c r="A153" s="665" t="s">
        <v>33</v>
      </c>
      <c r="B153" s="666" t="s">
        <v>412</v>
      </c>
      <c r="C153" s="667" t="s">
        <v>306</v>
      </c>
      <c r="D153" s="1587" t="s">
        <v>413</v>
      </c>
      <c r="E153" s="1588"/>
    </row>
    <row r="154" spans="1:5" ht="15.75" customHeight="1" thickBot="1" x14ac:dyDescent="0.3">
      <c r="A154" s="643" t="s">
        <v>15</v>
      </c>
      <c r="B154" s="1580" t="s">
        <v>414</v>
      </c>
      <c r="C154" s="1581"/>
      <c r="D154" s="1581"/>
      <c r="E154" s="1582"/>
    </row>
    <row r="155" spans="1:5" ht="15.75" customHeight="1" thickBot="1" x14ac:dyDescent="0.3">
      <c r="A155" s="643" t="s">
        <v>16</v>
      </c>
      <c r="B155" s="1578" t="s">
        <v>411</v>
      </c>
      <c r="C155" s="1573"/>
      <c r="D155" s="1573"/>
      <c r="E155" s="1574"/>
    </row>
    <row r="156" spans="1:5" ht="15.75" customHeight="1" x14ac:dyDescent="0.25">
      <c r="A156" s="1562"/>
      <c r="B156" s="644">
        <v>2019</v>
      </c>
      <c r="C156" s="644">
        <v>2020</v>
      </c>
      <c r="D156" s="644">
        <v>2021</v>
      </c>
      <c r="E156" s="644">
        <v>2022</v>
      </c>
    </row>
    <row r="157" spans="1:5" ht="15.75" customHeight="1" thickBot="1" x14ac:dyDescent="0.3">
      <c r="A157" s="1563"/>
      <c r="B157" s="645" t="s">
        <v>8</v>
      </c>
      <c r="C157" s="645" t="s">
        <v>9</v>
      </c>
      <c r="D157" s="645" t="s">
        <v>9</v>
      </c>
      <c r="E157" s="645" t="s">
        <v>9</v>
      </c>
    </row>
    <row r="158" spans="1:5" ht="15.75" customHeight="1" thickBot="1" x14ac:dyDescent="0.3">
      <c r="A158" s="643" t="s">
        <v>17</v>
      </c>
      <c r="B158" s="647">
        <v>22</v>
      </c>
      <c r="C158" s="643">
        <v>20</v>
      </c>
      <c r="D158" s="643">
        <v>20</v>
      </c>
      <c r="E158" s="643">
        <v>20</v>
      </c>
    </row>
    <row r="159" spans="1:5" ht="15.75" customHeight="1" thickBot="1" x14ac:dyDescent="0.3">
      <c r="A159" s="643" t="s">
        <v>18</v>
      </c>
      <c r="B159" s="646">
        <v>300</v>
      </c>
      <c r="C159" s="646">
        <v>300</v>
      </c>
      <c r="D159" s="646">
        <v>300</v>
      </c>
      <c r="E159" s="646">
        <v>300</v>
      </c>
    </row>
    <row r="160" spans="1:5" ht="15.75" customHeight="1" thickBot="1" x14ac:dyDescent="0.3">
      <c r="A160" s="643" t="s">
        <v>19</v>
      </c>
      <c r="B160" s="646">
        <f>B159/B158</f>
        <v>13.636363636363637</v>
      </c>
      <c r="C160" s="646">
        <f t="shared" ref="C160:E160" si="12">C159/C158</f>
        <v>15</v>
      </c>
      <c r="D160" s="646">
        <f t="shared" si="12"/>
        <v>15</v>
      </c>
      <c r="E160" s="646">
        <f t="shared" si="12"/>
        <v>15</v>
      </c>
    </row>
    <row r="161" spans="1:5" ht="15.75" customHeight="1" thickBot="1" x14ac:dyDescent="0.3">
      <c r="A161" s="643" t="s">
        <v>20</v>
      </c>
      <c r="B161" s="647" t="s">
        <v>21</v>
      </c>
      <c r="C161" s="648">
        <f>C158/B158-1</f>
        <v>-9.0909090909090939E-2</v>
      </c>
      <c r="D161" s="648">
        <f t="shared" ref="D161:E163" si="13">D158/C158-1</f>
        <v>0</v>
      </c>
      <c r="E161" s="648">
        <f t="shared" si="13"/>
        <v>0</v>
      </c>
    </row>
    <row r="162" spans="1:5" ht="15.75" customHeight="1" thickBot="1" x14ac:dyDescent="0.3">
      <c r="A162" s="643" t="s">
        <v>22</v>
      </c>
      <c r="B162" s="647" t="s">
        <v>21</v>
      </c>
      <c r="C162" s="648">
        <f>C159/B159-1</f>
        <v>0</v>
      </c>
      <c r="D162" s="648">
        <f t="shared" si="13"/>
        <v>0</v>
      </c>
      <c r="E162" s="648">
        <f t="shared" si="13"/>
        <v>0</v>
      </c>
    </row>
    <row r="163" spans="1:5" ht="15.75" customHeight="1" thickBot="1" x14ac:dyDescent="0.3">
      <c r="A163" s="643" t="s">
        <v>23</v>
      </c>
      <c r="B163" s="647" t="s">
        <v>21</v>
      </c>
      <c r="C163" s="648">
        <f>C160/B160-1</f>
        <v>9.9999999999999867E-2</v>
      </c>
      <c r="D163" s="648">
        <f t="shared" si="13"/>
        <v>0</v>
      </c>
      <c r="E163" s="648">
        <f t="shared" si="13"/>
        <v>0</v>
      </c>
    </row>
    <row r="164" spans="1:5" ht="15.75" customHeight="1" thickBot="1" x14ac:dyDescent="0.3">
      <c r="A164" s="1390" t="s">
        <v>1100</v>
      </c>
      <c r="B164" s="1391"/>
      <c r="C164" s="1391"/>
      <c r="D164" s="1391"/>
      <c r="E164" s="1392"/>
    </row>
    <row r="165" spans="1:5" ht="15.75" customHeight="1" x14ac:dyDescent="0.25">
      <c r="A165" s="1562"/>
      <c r="B165" s="644">
        <v>2019</v>
      </c>
      <c r="C165" s="644">
        <v>2020</v>
      </c>
      <c r="D165" s="644">
        <v>2021</v>
      </c>
      <c r="E165" s="644">
        <v>2022</v>
      </c>
    </row>
    <row r="166" spans="1:5" ht="15.75" customHeight="1" thickBot="1" x14ac:dyDescent="0.3">
      <c r="A166" s="1563"/>
      <c r="B166" s="645" t="s">
        <v>8</v>
      </c>
      <c r="C166" s="645" t="s">
        <v>9</v>
      </c>
      <c r="D166" s="645" t="s">
        <v>9</v>
      </c>
      <c r="E166" s="645" t="s">
        <v>9</v>
      </c>
    </row>
    <row r="167" spans="1:5" ht="15.75" customHeight="1" thickBot="1" x14ac:dyDescent="0.3">
      <c r="A167" s="649" t="s">
        <v>42</v>
      </c>
      <c r="B167" s="537"/>
      <c r="C167" s="537"/>
      <c r="D167" s="537"/>
      <c r="E167" s="537"/>
    </row>
    <row r="168" spans="1:5" ht="15.75" customHeight="1" thickBot="1" x14ac:dyDescent="0.3">
      <c r="A168" s="649" t="s">
        <v>43</v>
      </c>
      <c r="B168" s="539">
        <v>300</v>
      </c>
      <c r="C168" s="537">
        <v>300</v>
      </c>
      <c r="D168" s="537">
        <v>300</v>
      </c>
      <c r="E168" s="537">
        <v>300</v>
      </c>
    </row>
    <row r="169" spans="1:5" ht="15.75" customHeight="1" thickBot="1" x14ac:dyDescent="0.3">
      <c r="A169" s="655" t="s">
        <v>31</v>
      </c>
      <c r="B169" s="539">
        <f>B168+B167</f>
        <v>300</v>
      </c>
      <c r="C169" s="539">
        <f t="shared" ref="C169:E169" si="14">C168+C167</f>
        <v>300</v>
      </c>
      <c r="D169" s="539">
        <f t="shared" si="14"/>
        <v>300</v>
      </c>
      <c r="E169" s="539">
        <f t="shared" si="14"/>
        <v>300</v>
      </c>
    </row>
    <row r="170" spans="1:5" ht="15.75" customHeight="1" thickBot="1" x14ac:dyDescent="0.3">
      <c r="A170" s="1570" t="s">
        <v>46</v>
      </c>
      <c r="B170" s="1571"/>
      <c r="C170" s="1571"/>
      <c r="D170" s="1571"/>
      <c r="E170" s="1572"/>
    </row>
    <row r="171" spans="1:5" ht="15.75" customHeight="1" thickBot="1" x14ac:dyDescent="0.3">
      <c r="A171" s="1570" t="s">
        <v>47</v>
      </c>
      <c r="B171" s="1571"/>
      <c r="C171" s="1571"/>
      <c r="D171" s="1571"/>
      <c r="E171" s="1572"/>
    </row>
    <row r="172" spans="1:5" ht="15.75" customHeight="1" thickBot="1" x14ac:dyDescent="0.3">
      <c r="A172" s="668" t="s">
        <v>45</v>
      </c>
      <c r="B172" s="1589" t="s">
        <v>416</v>
      </c>
      <c r="C172" s="1590"/>
      <c r="D172" s="1590"/>
      <c r="E172" s="1591"/>
    </row>
    <row r="173" spans="1:5" ht="32.25" customHeight="1" thickBot="1" x14ac:dyDescent="0.3">
      <c r="A173" s="642" t="s">
        <v>14</v>
      </c>
      <c r="B173" s="669" t="s">
        <v>417</v>
      </c>
      <c r="C173" s="670" t="s">
        <v>306</v>
      </c>
      <c r="D173" s="1579" t="s">
        <v>287</v>
      </c>
      <c r="E173" s="1561"/>
    </row>
    <row r="174" spans="1:5" ht="15.75" customHeight="1" thickBot="1" x14ac:dyDescent="0.3">
      <c r="A174" s="643" t="s">
        <v>15</v>
      </c>
      <c r="B174" s="1567" t="s">
        <v>418</v>
      </c>
      <c r="C174" s="1568"/>
      <c r="D174" s="1568"/>
      <c r="E174" s="1569"/>
    </row>
    <row r="175" spans="1:5" ht="15.75" customHeight="1" thickBot="1" x14ac:dyDescent="0.3">
      <c r="A175" s="643" t="s">
        <v>16</v>
      </c>
      <c r="B175" s="1578" t="s">
        <v>419</v>
      </c>
      <c r="C175" s="1573"/>
      <c r="D175" s="1573"/>
      <c r="E175" s="1574"/>
    </row>
    <row r="176" spans="1:5" ht="15.75" customHeight="1" x14ac:dyDescent="0.25">
      <c r="A176" s="1562"/>
      <c r="B176" s="644">
        <v>2019</v>
      </c>
      <c r="C176" s="644">
        <v>2020</v>
      </c>
      <c r="D176" s="644">
        <v>2021</v>
      </c>
      <c r="E176" s="644">
        <v>2022</v>
      </c>
    </row>
    <row r="177" spans="1:5" ht="15.75" customHeight="1" thickBot="1" x14ac:dyDescent="0.3">
      <c r="A177" s="1563"/>
      <c r="B177" s="645" t="s">
        <v>8</v>
      </c>
      <c r="C177" s="645" t="s">
        <v>9</v>
      </c>
      <c r="D177" s="645" t="s">
        <v>9</v>
      </c>
      <c r="E177" s="645" t="s">
        <v>9</v>
      </c>
    </row>
    <row r="178" spans="1:5" ht="15.75" customHeight="1" thickBot="1" x14ac:dyDescent="0.3">
      <c r="A178" s="643" t="s">
        <v>17</v>
      </c>
      <c r="B178" s="646">
        <v>3</v>
      </c>
      <c r="C178" s="646">
        <v>1</v>
      </c>
      <c r="D178" s="646">
        <v>1</v>
      </c>
      <c r="E178" s="646">
        <v>1</v>
      </c>
    </row>
    <row r="179" spans="1:5" ht="15.75" customHeight="1" thickBot="1" x14ac:dyDescent="0.3">
      <c r="A179" s="643" t="s">
        <v>18</v>
      </c>
      <c r="B179" s="646">
        <v>9700</v>
      </c>
      <c r="C179" s="646">
        <v>8000</v>
      </c>
      <c r="D179" s="646"/>
      <c r="E179" s="646"/>
    </row>
    <row r="180" spans="1:5" ht="15.75" customHeight="1" thickBot="1" x14ac:dyDescent="0.3">
      <c r="A180" s="643" t="s">
        <v>19</v>
      </c>
      <c r="B180" s="646">
        <f>B179/B178</f>
        <v>3233.3333333333335</v>
      </c>
      <c r="C180" s="646">
        <f t="shared" ref="C180:E180" si="15">C179/C178</f>
        <v>8000</v>
      </c>
      <c r="D180" s="646">
        <f t="shared" si="15"/>
        <v>0</v>
      </c>
      <c r="E180" s="646">
        <f t="shared" si="15"/>
        <v>0</v>
      </c>
    </row>
    <row r="181" spans="1:5" ht="15.75" customHeight="1" thickBot="1" x14ac:dyDescent="0.3">
      <c r="A181" s="643" t="s">
        <v>20</v>
      </c>
      <c r="B181" s="647" t="s">
        <v>21</v>
      </c>
      <c r="C181" s="648">
        <f>C178/B178-1</f>
        <v>-0.66666666666666674</v>
      </c>
      <c r="D181" s="648">
        <f t="shared" ref="D181:E183" si="16">D178/C178-1</f>
        <v>0</v>
      </c>
      <c r="E181" s="648">
        <f t="shared" si="16"/>
        <v>0</v>
      </c>
    </row>
    <row r="182" spans="1:5" ht="15.75" customHeight="1" thickBot="1" x14ac:dyDescent="0.3">
      <c r="A182" s="643" t="s">
        <v>22</v>
      </c>
      <c r="B182" s="647" t="s">
        <v>21</v>
      </c>
      <c r="C182" s="648">
        <f>C179/B179-1</f>
        <v>-0.17525773195876293</v>
      </c>
      <c r="D182" s="648">
        <f t="shared" si="16"/>
        <v>-1</v>
      </c>
      <c r="E182" s="648"/>
    </row>
    <row r="183" spans="1:5" ht="15.75" customHeight="1" thickBot="1" x14ac:dyDescent="0.3">
      <c r="A183" s="643" t="s">
        <v>23</v>
      </c>
      <c r="B183" s="647" t="s">
        <v>21</v>
      </c>
      <c r="C183" s="648">
        <f>C180/B180-1</f>
        <v>1.4742268041237114</v>
      </c>
      <c r="D183" s="648">
        <f t="shared" si="16"/>
        <v>-1</v>
      </c>
      <c r="E183" s="648"/>
    </row>
    <row r="184" spans="1:5" ht="15.75" customHeight="1" thickBot="1" x14ac:dyDescent="0.3">
      <c r="A184" s="1390" t="s">
        <v>902</v>
      </c>
      <c r="B184" s="1391"/>
      <c r="C184" s="1391"/>
      <c r="D184" s="1391"/>
      <c r="E184" s="1392"/>
    </row>
    <row r="185" spans="1:5" ht="15.75" customHeight="1" x14ac:dyDescent="0.25">
      <c r="A185" s="1562"/>
      <c r="B185" s="644">
        <v>2019</v>
      </c>
      <c r="C185" s="644">
        <v>2020</v>
      </c>
      <c r="D185" s="644">
        <v>2021</v>
      </c>
      <c r="E185" s="644">
        <v>2022</v>
      </c>
    </row>
    <row r="186" spans="1:5" ht="15.75" customHeight="1" thickBot="1" x14ac:dyDescent="0.3">
      <c r="A186" s="1563"/>
      <c r="B186" s="645" t="s">
        <v>8</v>
      </c>
      <c r="C186" s="645" t="s">
        <v>9</v>
      </c>
      <c r="D186" s="645" t="s">
        <v>9</v>
      </c>
      <c r="E186" s="645" t="s">
        <v>9</v>
      </c>
    </row>
    <row r="187" spans="1:5" ht="15.75" customHeight="1" thickBot="1" x14ac:dyDescent="0.3">
      <c r="A187" s="649" t="s">
        <v>42</v>
      </c>
      <c r="B187" s="537"/>
      <c r="C187" s="537"/>
      <c r="D187" s="537"/>
      <c r="E187" s="537"/>
    </row>
    <row r="188" spans="1:5" ht="15.75" customHeight="1" thickBot="1" x14ac:dyDescent="0.3">
      <c r="A188" s="649" t="s">
        <v>43</v>
      </c>
      <c r="B188" s="539">
        <v>9700</v>
      </c>
      <c r="C188" s="537">
        <v>8000</v>
      </c>
      <c r="D188" s="537">
        <v>0</v>
      </c>
      <c r="E188" s="537">
        <v>0</v>
      </c>
    </row>
    <row r="189" spans="1:5" ht="15.75" customHeight="1" thickBot="1" x14ac:dyDescent="0.3">
      <c r="A189" s="655" t="s">
        <v>31</v>
      </c>
      <c r="B189" s="539">
        <v>9700</v>
      </c>
      <c r="C189" s="539">
        <f t="shared" ref="C189:E189" si="17">C188+C187</f>
        <v>8000</v>
      </c>
      <c r="D189" s="539">
        <v>0</v>
      </c>
      <c r="E189" s="539">
        <f t="shared" si="17"/>
        <v>0</v>
      </c>
    </row>
    <row r="190" spans="1:5" ht="15.75" customHeight="1" thickBot="1" x14ac:dyDescent="0.3">
      <c r="A190" s="1570" t="s">
        <v>46</v>
      </c>
      <c r="B190" s="1571"/>
      <c r="C190" s="1571"/>
      <c r="D190" s="1571"/>
      <c r="E190" s="1572"/>
    </row>
    <row r="191" spans="1:5" ht="15.75" hidden="1" customHeight="1" thickBot="1" x14ac:dyDescent="0.3">
      <c r="A191" s="1570" t="s">
        <v>47</v>
      </c>
      <c r="B191" s="1571"/>
      <c r="C191" s="1571"/>
      <c r="D191" s="1571"/>
      <c r="E191" s="1572"/>
    </row>
    <row r="192" spans="1:5" ht="15.75" hidden="1" customHeight="1" thickBot="1" x14ac:dyDescent="0.3">
      <c r="A192" s="668" t="s">
        <v>45</v>
      </c>
      <c r="B192" s="1589" t="s">
        <v>416</v>
      </c>
      <c r="C192" s="1590"/>
      <c r="D192" s="1590"/>
      <c r="E192" s="1591"/>
    </row>
    <row r="193" spans="1:5" ht="15.75" hidden="1" customHeight="1" thickBot="1" x14ac:dyDescent="0.3">
      <c r="A193" s="642" t="s">
        <v>14</v>
      </c>
      <c r="B193" s="669" t="s">
        <v>417</v>
      </c>
      <c r="C193" s="670" t="s">
        <v>306</v>
      </c>
      <c r="D193" s="1579" t="s">
        <v>287</v>
      </c>
      <c r="E193" s="1561"/>
    </row>
    <row r="194" spans="1:5" ht="15.75" customHeight="1" thickBot="1" x14ac:dyDescent="0.3">
      <c r="A194" s="1570" t="s">
        <v>47</v>
      </c>
      <c r="B194" s="1571"/>
      <c r="C194" s="1571"/>
      <c r="D194" s="1571"/>
      <c r="E194" s="1572"/>
    </row>
    <row r="195" spans="1:5" ht="30" customHeight="1" thickBot="1" x14ac:dyDescent="0.3">
      <c r="A195" s="643" t="s">
        <v>15</v>
      </c>
      <c r="B195" s="1567" t="s">
        <v>1101</v>
      </c>
      <c r="C195" s="1568"/>
      <c r="D195" s="1568"/>
      <c r="E195" s="1569"/>
    </row>
    <row r="196" spans="1:5" ht="15.75" customHeight="1" thickBot="1" x14ac:dyDescent="0.3">
      <c r="A196" s="643" t="s">
        <v>16</v>
      </c>
      <c r="B196" s="1578" t="s">
        <v>1102</v>
      </c>
      <c r="C196" s="1573"/>
      <c r="D196" s="1573"/>
      <c r="E196" s="1574"/>
    </row>
    <row r="197" spans="1:5" ht="12.75" customHeight="1" x14ac:dyDescent="0.25">
      <c r="A197" s="1562"/>
      <c r="B197" s="644">
        <v>2019</v>
      </c>
      <c r="C197" s="644">
        <v>2020</v>
      </c>
      <c r="D197" s="644">
        <v>2021</v>
      </c>
      <c r="E197" s="644">
        <v>2022</v>
      </c>
    </row>
    <row r="198" spans="1:5" ht="12.75" customHeight="1" thickBot="1" x14ac:dyDescent="0.3">
      <c r="A198" s="1563"/>
      <c r="B198" s="645" t="s">
        <v>8</v>
      </c>
      <c r="C198" s="645" t="s">
        <v>9</v>
      </c>
      <c r="D198" s="645" t="s">
        <v>9</v>
      </c>
      <c r="E198" s="645" t="s">
        <v>9</v>
      </c>
    </row>
    <row r="199" spans="1:5" ht="24" customHeight="1" thickBot="1" x14ac:dyDescent="0.3">
      <c r="A199" s="643" t="s">
        <v>17</v>
      </c>
      <c r="B199" s="646">
        <v>0</v>
      </c>
      <c r="C199" s="646">
        <v>1</v>
      </c>
      <c r="D199" s="646">
        <v>1</v>
      </c>
      <c r="E199" s="646"/>
    </row>
    <row r="200" spans="1:5" ht="22.5" customHeight="1" thickBot="1" x14ac:dyDescent="0.3">
      <c r="A200" s="643" t="s">
        <v>18</v>
      </c>
      <c r="B200" s="646"/>
      <c r="C200" s="646">
        <v>1836</v>
      </c>
      <c r="D200" s="646">
        <v>853</v>
      </c>
      <c r="E200" s="646"/>
    </row>
    <row r="201" spans="1:5" ht="15.75" customHeight="1" thickBot="1" x14ac:dyDescent="0.3">
      <c r="A201" s="643" t="s">
        <v>19</v>
      </c>
      <c r="B201" s="646"/>
      <c r="C201" s="646">
        <f t="shared" ref="C201:E201" si="18">C200/C199</f>
        <v>1836</v>
      </c>
      <c r="D201" s="646">
        <f t="shared" si="18"/>
        <v>853</v>
      </c>
      <c r="E201" s="646" t="e">
        <f t="shared" si="18"/>
        <v>#DIV/0!</v>
      </c>
    </row>
    <row r="202" spans="1:5" ht="15.75" customHeight="1" thickBot="1" x14ac:dyDescent="0.3">
      <c r="A202" s="643" t="s">
        <v>20</v>
      </c>
      <c r="B202" s="647" t="s">
        <v>21</v>
      </c>
      <c r="C202" s="648" t="e">
        <f>C199/B199-1</f>
        <v>#DIV/0!</v>
      </c>
      <c r="D202" s="648">
        <f>D199/C199-1</f>
        <v>0</v>
      </c>
      <c r="E202" s="648"/>
    </row>
    <row r="203" spans="1:5" ht="15.75" customHeight="1" thickBot="1" x14ac:dyDescent="0.3">
      <c r="A203" s="643" t="s">
        <v>22</v>
      </c>
      <c r="B203" s="647" t="s">
        <v>21</v>
      </c>
      <c r="C203" s="648"/>
      <c r="D203" s="648"/>
      <c r="E203" s="648"/>
    </row>
    <row r="204" spans="1:5" ht="15.75" customHeight="1" thickBot="1" x14ac:dyDescent="0.3">
      <c r="A204" s="643" t="s">
        <v>23</v>
      </c>
      <c r="B204" s="647" t="s">
        <v>21</v>
      </c>
      <c r="C204" s="648"/>
      <c r="D204" s="648"/>
      <c r="E204" s="648"/>
    </row>
    <row r="205" spans="1:5" ht="15.75" customHeight="1" thickBot="1" x14ac:dyDescent="0.3">
      <c r="A205" s="1390" t="s">
        <v>902</v>
      </c>
      <c r="B205" s="1391"/>
      <c r="C205" s="1391"/>
      <c r="D205" s="1391"/>
      <c r="E205" s="1392"/>
    </row>
    <row r="206" spans="1:5" ht="15.75" customHeight="1" x14ac:dyDescent="0.25">
      <c r="A206" s="1562"/>
      <c r="B206" s="644">
        <v>2019</v>
      </c>
      <c r="C206" s="644">
        <v>2020</v>
      </c>
      <c r="D206" s="644">
        <v>2021</v>
      </c>
      <c r="E206" s="644">
        <v>2022</v>
      </c>
    </row>
    <row r="207" spans="1:5" ht="15.75" customHeight="1" thickBot="1" x14ac:dyDescent="0.3">
      <c r="A207" s="1563"/>
      <c r="B207" s="645" t="s">
        <v>8</v>
      </c>
      <c r="C207" s="645" t="s">
        <v>9</v>
      </c>
      <c r="D207" s="645" t="s">
        <v>9</v>
      </c>
      <c r="E207" s="645" t="s">
        <v>9</v>
      </c>
    </row>
    <row r="208" spans="1:5" ht="15.75" customHeight="1" thickBot="1" x14ac:dyDescent="0.3">
      <c r="A208" s="649" t="s">
        <v>42</v>
      </c>
      <c r="B208" s="537"/>
      <c r="C208" s="537">
        <v>1836</v>
      </c>
      <c r="D208" s="537">
        <v>853</v>
      </c>
      <c r="E208" s="537"/>
    </row>
    <row r="209" spans="1:5" ht="15.75" customHeight="1" thickBot="1" x14ac:dyDescent="0.3">
      <c r="A209" s="649" t="s">
        <v>43</v>
      </c>
      <c r="B209" s="539"/>
      <c r="C209" s="537"/>
      <c r="D209" s="537">
        <v>0</v>
      </c>
      <c r="E209" s="537">
        <v>0</v>
      </c>
    </row>
    <row r="210" spans="1:5" ht="15.75" customHeight="1" thickBot="1" x14ac:dyDescent="0.3">
      <c r="A210" s="655" t="s">
        <v>31</v>
      </c>
      <c r="B210" s="539"/>
      <c r="C210" s="539">
        <v>1836</v>
      </c>
      <c r="D210" s="539">
        <v>853</v>
      </c>
      <c r="E210" s="539">
        <f t="shared" ref="E210" si="19">E209+E208</f>
        <v>0</v>
      </c>
    </row>
    <row r="211" spans="1:5" ht="15.75" hidden="1" customHeight="1" thickBot="1" x14ac:dyDescent="0.3">
      <c r="A211" s="668" t="s">
        <v>45</v>
      </c>
      <c r="B211" s="1592"/>
      <c r="C211" s="1593"/>
      <c r="D211" s="1594"/>
      <c r="E211" s="1595"/>
    </row>
    <row r="212" spans="1:5" ht="15.75" hidden="1" customHeight="1" thickBot="1" x14ac:dyDescent="0.3">
      <c r="A212" s="642" t="s">
        <v>74</v>
      </c>
      <c r="B212" s="671" t="s">
        <v>62</v>
      </c>
      <c r="C212" s="672" t="s">
        <v>306</v>
      </c>
      <c r="D212" s="673"/>
      <c r="E212" s="674"/>
    </row>
    <row r="213" spans="1:5" ht="15.75" hidden="1" customHeight="1" thickBot="1" x14ac:dyDescent="0.3">
      <c r="A213" s="643" t="s">
        <v>15</v>
      </c>
      <c r="B213" s="1567" t="s">
        <v>62</v>
      </c>
      <c r="C213" s="1581"/>
      <c r="D213" s="1568"/>
      <c r="E213" s="1569"/>
    </row>
    <row r="214" spans="1:5" ht="15.75" hidden="1" customHeight="1" thickBot="1" x14ac:dyDescent="0.3">
      <c r="A214" s="643" t="s">
        <v>16</v>
      </c>
      <c r="B214" s="1578" t="s">
        <v>62</v>
      </c>
      <c r="C214" s="1573"/>
      <c r="D214" s="1573"/>
      <c r="E214" s="1574"/>
    </row>
    <row r="215" spans="1:5" ht="15.75" customHeight="1" x14ac:dyDescent="0.25">
      <c r="A215" s="1562"/>
      <c r="B215" s="644">
        <v>2018</v>
      </c>
      <c r="C215" s="644">
        <v>2019</v>
      </c>
      <c r="D215" s="644">
        <v>2020</v>
      </c>
      <c r="E215" s="644">
        <v>2021</v>
      </c>
    </row>
    <row r="216" spans="1:5" ht="15.75" customHeight="1" thickBot="1" x14ac:dyDescent="0.3">
      <c r="A216" s="1563"/>
      <c r="B216" s="645" t="s">
        <v>8</v>
      </c>
      <c r="C216" s="645" t="s">
        <v>9</v>
      </c>
      <c r="D216" s="645" t="s">
        <v>9</v>
      </c>
      <c r="E216" s="645" t="s">
        <v>9</v>
      </c>
    </row>
    <row r="217" spans="1:5" ht="15.75" customHeight="1" thickBot="1" x14ac:dyDescent="0.3">
      <c r="A217" s="643" t="s">
        <v>17</v>
      </c>
      <c r="B217" s="646"/>
      <c r="C217" s="646"/>
      <c r="D217" s="646"/>
      <c r="E217" s="646"/>
    </row>
    <row r="218" spans="1:5" ht="15.75" customHeight="1" thickBot="1" x14ac:dyDescent="0.3">
      <c r="A218" s="675"/>
      <c r="B218" s="676"/>
      <c r="C218" s="676"/>
      <c r="D218" s="676"/>
      <c r="E218" s="676"/>
    </row>
    <row r="219" spans="1:5" ht="15.75" customHeight="1" thickBot="1" x14ac:dyDescent="0.3">
      <c r="A219" s="638" t="s">
        <v>57</v>
      </c>
      <c r="B219" s="677">
        <f>+B179+B142+B65+B29+B159+B102</f>
        <v>419100</v>
      </c>
      <c r="C219" s="677">
        <f>+C179+C142+C65+C29+C159+C102+C200</f>
        <v>414636</v>
      </c>
      <c r="D219" s="677">
        <f>+D179+D142+D65+D29+D159+D102+D200</f>
        <v>406853</v>
      </c>
      <c r="E219" s="677">
        <f>+E179+E142+E65+E29+E159+E102</f>
        <v>406200</v>
      </c>
    </row>
    <row r="220" spans="1:5" ht="15.75" customHeight="1" thickBot="1" x14ac:dyDescent="0.3">
      <c r="A220" s="638" t="s">
        <v>58</v>
      </c>
      <c r="B220" s="677">
        <f>B189+B169+B152+B58</f>
        <v>419100</v>
      </c>
      <c r="C220" s="677">
        <f>C189+C169+C152+C58+C210</f>
        <v>414636</v>
      </c>
      <c r="D220" s="677">
        <f>D189+D169+D152+D58+D210</f>
        <v>406853</v>
      </c>
      <c r="E220" s="677">
        <f>E189+E169+E152+E58</f>
        <v>406200</v>
      </c>
    </row>
    <row r="221" spans="1:5" ht="15.75" customHeight="1" thickBot="1" x14ac:dyDescent="0.3">
      <c r="A221" s="649" t="s">
        <v>24</v>
      </c>
      <c r="B221" s="678">
        <f>B222+B223</f>
        <v>260600</v>
      </c>
      <c r="C221" s="678">
        <f t="shared" ref="C221:E221" si="20">C222+C223</f>
        <v>267000</v>
      </c>
      <c r="D221" s="678">
        <f t="shared" si="20"/>
        <v>267500</v>
      </c>
      <c r="E221" s="678">
        <f t="shared" si="20"/>
        <v>268000</v>
      </c>
    </row>
    <row r="222" spans="1:5" ht="15.75" customHeight="1" thickBot="1" x14ac:dyDescent="0.3">
      <c r="A222" s="650" t="s">
        <v>296</v>
      </c>
      <c r="B222" s="539">
        <f t="shared" ref="B222:E223" si="21">B38+B74+B111</f>
        <v>260600</v>
      </c>
      <c r="C222" s="539">
        <f t="shared" si="21"/>
        <v>267000</v>
      </c>
      <c r="D222" s="539">
        <f t="shared" si="21"/>
        <v>267500</v>
      </c>
      <c r="E222" s="539">
        <f t="shared" si="21"/>
        <v>268000</v>
      </c>
    </row>
    <row r="223" spans="1:5" ht="15.75" customHeight="1" thickBot="1" x14ac:dyDescent="0.3">
      <c r="A223" s="650" t="s">
        <v>319</v>
      </c>
      <c r="B223" s="539">
        <f t="shared" si="21"/>
        <v>0</v>
      </c>
      <c r="C223" s="539">
        <f t="shared" si="21"/>
        <v>0</v>
      </c>
      <c r="D223" s="539">
        <f t="shared" si="21"/>
        <v>0</v>
      </c>
      <c r="E223" s="539">
        <f t="shared" si="21"/>
        <v>0</v>
      </c>
    </row>
    <row r="224" spans="1:5" ht="15.75" customHeight="1" thickBot="1" x14ac:dyDescent="0.3">
      <c r="A224" s="649" t="s">
        <v>25</v>
      </c>
      <c r="B224" s="678">
        <f>B225+B226</f>
        <v>46300</v>
      </c>
      <c r="C224" s="678">
        <f t="shared" ref="C224:E224" si="22">C225+C226</f>
        <v>42000</v>
      </c>
      <c r="D224" s="678">
        <f t="shared" si="22"/>
        <v>42000</v>
      </c>
      <c r="E224" s="678">
        <f t="shared" si="22"/>
        <v>42000</v>
      </c>
    </row>
    <row r="225" spans="1:5" ht="15.75" customHeight="1" thickBot="1" x14ac:dyDescent="0.3">
      <c r="A225" s="650" t="s">
        <v>296</v>
      </c>
      <c r="B225" s="537">
        <v>46300</v>
      </c>
      <c r="C225" s="537">
        <f>C41+C77+C114</f>
        <v>42000</v>
      </c>
      <c r="D225" s="537">
        <f>D41+D77+D114</f>
        <v>42000</v>
      </c>
      <c r="E225" s="537">
        <f>E41+E77+E114</f>
        <v>42000</v>
      </c>
    </row>
    <row r="226" spans="1:5" ht="15.75" customHeight="1" thickBot="1" x14ac:dyDescent="0.3">
      <c r="A226" s="650" t="s">
        <v>319</v>
      </c>
      <c r="B226" s="539">
        <f>B42+B78+B112</f>
        <v>0</v>
      </c>
      <c r="C226" s="539">
        <f>C42+C78+C112</f>
        <v>0</v>
      </c>
      <c r="D226" s="539">
        <f>D42+D78+D112</f>
        <v>0</v>
      </c>
      <c r="E226" s="539">
        <f>E42+E78+E112</f>
        <v>0</v>
      </c>
    </row>
    <row r="227" spans="1:5" ht="15.75" customHeight="1" thickBot="1" x14ac:dyDescent="0.3">
      <c r="A227" s="649" t="s">
        <v>26</v>
      </c>
      <c r="B227" s="678">
        <f>B228+B229</f>
        <v>90850</v>
      </c>
      <c r="C227" s="678">
        <f t="shared" ref="C227:E227" si="23">C228+C229</f>
        <v>88850</v>
      </c>
      <c r="D227" s="678">
        <f t="shared" si="23"/>
        <v>88850</v>
      </c>
      <c r="E227" s="678">
        <f t="shared" si="23"/>
        <v>88850</v>
      </c>
    </row>
    <row r="228" spans="1:5" ht="15.75" customHeight="1" thickBot="1" x14ac:dyDescent="0.3">
      <c r="A228" s="650" t="s">
        <v>296</v>
      </c>
      <c r="B228" s="539">
        <f t="shared" ref="B228:E229" si="24">B44+B80+B117</f>
        <v>90850</v>
      </c>
      <c r="C228" s="539">
        <f t="shared" si="24"/>
        <v>88850</v>
      </c>
      <c r="D228" s="539">
        <f t="shared" si="24"/>
        <v>88850</v>
      </c>
      <c r="E228" s="539">
        <f t="shared" si="24"/>
        <v>88850</v>
      </c>
    </row>
    <row r="229" spans="1:5" ht="15.75" customHeight="1" thickBot="1" x14ac:dyDescent="0.3">
      <c r="A229" s="650" t="s">
        <v>319</v>
      </c>
      <c r="B229" s="539">
        <f t="shared" si="24"/>
        <v>0</v>
      </c>
      <c r="C229" s="539">
        <f t="shared" si="24"/>
        <v>0</v>
      </c>
      <c r="D229" s="539">
        <f t="shared" si="24"/>
        <v>0</v>
      </c>
      <c r="E229" s="539">
        <f t="shared" si="24"/>
        <v>0</v>
      </c>
    </row>
    <row r="230" spans="1:5" ht="15.75" customHeight="1" thickBot="1" x14ac:dyDescent="0.3">
      <c r="A230" s="649" t="s">
        <v>27</v>
      </c>
      <c r="B230" s="678">
        <f>B231+B232</f>
        <v>0</v>
      </c>
      <c r="C230" s="678">
        <f t="shared" ref="C230:E230" si="25">C231+C232</f>
        <v>0</v>
      </c>
      <c r="D230" s="678">
        <f t="shared" si="25"/>
        <v>0</v>
      </c>
      <c r="E230" s="678">
        <f t="shared" si="25"/>
        <v>0</v>
      </c>
    </row>
    <row r="231" spans="1:5" ht="15.75" customHeight="1" thickBot="1" x14ac:dyDescent="0.3">
      <c r="A231" s="650" t="s">
        <v>296</v>
      </c>
      <c r="B231" s="537">
        <f t="shared" ref="B231:E232" si="26">B47+B83+B120</f>
        <v>0</v>
      </c>
      <c r="C231" s="537">
        <f t="shared" si="26"/>
        <v>0</v>
      </c>
      <c r="D231" s="537">
        <f t="shared" si="26"/>
        <v>0</v>
      </c>
      <c r="E231" s="537">
        <f t="shared" si="26"/>
        <v>0</v>
      </c>
    </row>
    <row r="232" spans="1:5" ht="15.75" customHeight="1" thickBot="1" x14ac:dyDescent="0.3">
      <c r="A232" s="650" t="s">
        <v>319</v>
      </c>
      <c r="B232" s="539">
        <f t="shared" si="26"/>
        <v>0</v>
      </c>
      <c r="C232" s="539">
        <f t="shared" si="26"/>
        <v>0</v>
      </c>
      <c r="D232" s="539">
        <f t="shared" si="26"/>
        <v>0</v>
      </c>
      <c r="E232" s="539">
        <f t="shared" si="26"/>
        <v>0</v>
      </c>
    </row>
    <row r="233" spans="1:5" ht="15.75" customHeight="1" thickBot="1" x14ac:dyDescent="0.3">
      <c r="A233" s="649" t="s">
        <v>28</v>
      </c>
      <c r="B233" s="678">
        <f>B234+B235</f>
        <v>0</v>
      </c>
      <c r="C233" s="678">
        <f t="shared" ref="C233:E233" si="27">C234+C235</f>
        <v>0</v>
      </c>
      <c r="D233" s="678">
        <f t="shared" si="27"/>
        <v>0</v>
      </c>
      <c r="E233" s="678">
        <f t="shared" si="27"/>
        <v>0</v>
      </c>
    </row>
    <row r="234" spans="1:5" ht="15.75" customHeight="1" thickBot="1" x14ac:dyDescent="0.3">
      <c r="A234" s="650" t="s">
        <v>296</v>
      </c>
      <c r="B234" s="537">
        <f t="shared" ref="B234:E235" si="28">B50+B86+B123</f>
        <v>0</v>
      </c>
      <c r="C234" s="537">
        <f t="shared" si="28"/>
        <v>0</v>
      </c>
      <c r="D234" s="537">
        <f t="shared" si="28"/>
        <v>0</v>
      </c>
      <c r="E234" s="537">
        <f t="shared" si="28"/>
        <v>0</v>
      </c>
    </row>
    <row r="235" spans="1:5" ht="15.75" customHeight="1" thickBot="1" x14ac:dyDescent="0.3">
      <c r="A235" s="650" t="s">
        <v>319</v>
      </c>
      <c r="B235" s="539">
        <f t="shared" si="28"/>
        <v>0</v>
      </c>
      <c r="C235" s="539">
        <f t="shared" si="28"/>
        <v>0</v>
      </c>
      <c r="D235" s="539">
        <f t="shared" si="28"/>
        <v>0</v>
      </c>
      <c r="E235" s="539">
        <f t="shared" si="28"/>
        <v>0</v>
      </c>
    </row>
    <row r="236" spans="1:5" ht="15.75" customHeight="1" thickBot="1" x14ac:dyDescent="0.3">
      <c r="A236" s="649" t="s">
        <v>29</v>
      </c>
      <c r="B236" s="678">
        <f>B237+B238</f>
        <v>150</v>
      </c>
      <c r="C236" s="678">
        <f>C237+C238</f>
        <v>150</v>
      </c>
      <c r="D236" s="678">
        <f t="shared" ref="D236:E236" si="29">D237+D238</f>
        <v>150</v>
      </c>
      <c r="E236" s="678">
        <f t="shared" si="29"/>
        <v>150</v>
      </c>
    </row>
    <row r="237" spans="1:5" ht="15.75" customHeight="1" thickBot="1" x14ac:dyDescent="0.3">
      <c r="A237" s="650" t="s">
        <v>296</v>
      </c>
      <c r="B237" s="537">
        <f t="shared" ref="B237:E238" si="30">B53+B89+B126</f>
        <v>150</v>
      </c>
      <c r="C237" s="537">
        <f t="shared" si="30"/>
        <v>150</v>
      </c>
      <c r="D237" s="537">
        <f t="shared" si="30"/>
        <v>150</v>
      </c>
      <c r="E237" s="537">
        <f t="shared" si="30"/>
        <v>150</v>
      </c>
    </row>
    <row r="238" spans="1:5" ht="15.75" customHeight="1" thickBot="1" x14ac:dyDescent="0.3">
      <c r="A238" s="650" t="s">
        <v>319</v>
      </c>
      <c r="B238" s="539">
        <f t="shared" si="30"/>
        <v>0</v>
      </c>
      <c r="C238" s="539">
        <f t="shared" si="30"/>
        <v>0</v>
      </c>
      <c r="D238" s="539">
        <f t="shared" si="30"/>
        <v>0</v>
      </c>
      <c r="E238" s="539">
        <f t="shared" si="30"/>
        <v>0</v>
      </c>
    </row>
    <row r="239" spans="1:5" ht="15.75" customHeight="1" thickBot="1" x14ac:dyDescent="0.3">
      <c r="A239" s="649" t="s">
        <v>30</v>
      </c>
      <c r="B239" s="678">
        <f>B91+B55</f>
        <v>1200</v>
      </c>
      <c r="C239" s="678">
        <f>C91+C55</f>
        <v>0</v>
      </c>
      <c r="D239" s="678">
        <f>D91+D55</f>
        <v>0</v>
      </c>
      <c r="E239" s="678">
        <f>E91+E55</f>
        <v>0</v>
      </c>
    </row>
    <row r="240" spans="1:5" ht="15.75" customHeight="1" thickBot="1" x14ac:dyDescent="0.3">
      <c r="A240" s="650" t="s">
        <v>296</v>
      </c>
      <c r="B240" s="537">
        <f t="shared" ref="B240:E241" si="31">B56+B92+B129</f>
        <v>1200</v>
      </c>
      <c r="C240" s="537">
        <f t="shared" si="31"/>
        <v>0</v>
      </c>
      <c r="D240" s="537">
        <f t="shared" si="31"/>
        <v>0</v>
      </c>
      <c r="E240" s="537">
        <f t="shared" si="31"/>
        <v>0</v>
      </c>
    </row>
    <row r="241" spans="1:5" ht="15.75" customHeight="1" thickBot="1" x14ac:dyDescent="0.3">
      <c r="A241" s="650" t="s">
        <v>319</v>
      </c>
      <c r="B241" s="539">
        <f t="shared" si="31"/>
        <v>0</v>
      </c>
      <c r="C241" s="539">
        <f t="shared" si="31"/>
        <v>0</v>
      </c>
      <c r="D241" s="539">
        <f t="shared" si="31"/>
        <v>0</v>
      </c>
      <c r="E241" s="539">
        <f t="shared" si="31"/>
        <v>0</v>
      </c>
    </row>
    <row r="242" spans="1:5" ht="15.75" customHeight="1" thickBot="1" x14ac:dyDescent="0.3">
      <c r="A242" s="649" t="s">
        <v>59</v>
      </c>
      <c r="B242" s="537">
        <f>B167+B187</f>
        <v>0</v>
      </c>
      <c r="C242" s="537">
        <v>1836</v>
      </c>
      <c r="D242" s="537">
        <v>853</v>
      </c>
      <c r="E242" s="537">
        <f>E167+E187</f>
        <v>0</v>
      </c>
    </row>
    <row r="243" spans="1:5" ht="15.75" customHeight="1" thickBot="1" x14ac:dyDescent="0.3">
      <c r="A243" s="649" t="s">
        <v>60</v>
      </c>
      <c r="B243" s="537">
        <v>20000</v>
      </c>
      <c r="C243" s="537">
        <f>C168+C188+C151</f>
        <v>14800</v>
      </c>
      <c r="D243" s="537">
        <f>D168+D188+D151</f>
        <v>7500</v>
      </c>
      <c r="E243" s="537">
        <f>E168+E188+E151</f>
        <v>7200</v>
      </c>
    </row>
    <row r="244" spans="1:5" ht="15.75" customHeight="1" thickBot="1" x14ac:dyDescent="0.3">
      <c r="A244" s="656" t="s">
        <v>32</v>
      </c>
      <c r="B244" s="657">
        <f>IF(B220-B219=0,0,"Error")</f>
        <v>0</v>
      </c>
      <c r="C244" s="679">
        <f>IF(C220-C219=0,0,"Error")</f>
        <v>0</v>
      </c>
      <c r="D244" s="679">
        <f>IF(D220-D219=0,0,"Error")</f>
        <v>0</v>
      </c>
      <c r="E244" s="679">
        <f>IF(E220-E219=0,0,"Error")</f>
        <v>0</v>
      </c>
    </row>
    <row r="245" spans="1:5" ht="15.75" customHeight="1" x14ac:dyDescent="0.25">
      <c r="A245" s="680"/>
      <c r="B245" s="680"/>
      <c r="C245" s="680"/>
      <c r="D245" s="680"/>
      <c r="E245" s="680"/>
    </row>
    <row r="246" spans="1:5" ht="15.75" customHeight="1" x14ac:dyDescent="0.25">
      <c r="A246" s="680"/>
      <c r="B246" s="680"/>
      <c r="C246" s="680"/>
      <c r="D246" s="680"/>
      <c r="E246" s="680"/>
    </row>
    <row r="247" spans="1:5" ht="15.75" customHeight="1" x14ac:dyDescent="0.25">
      <c r="A247" s="680"/>
      <c r="B247" s="680"/>
      <c r="C247" s="680"/>
      <c r="D247" s="680"/>
      <c r="E247" s="680"/>
    </row>
    <row r="248" spans="1:5" ht="15.75" customHeight="1" x14ac:dyDescent="0.25">
      <c r="A248" s="680"/>
      <c r="B248" s="680"/>
      <c r="C248" s="680"/>
      <c r="D248" s="680"/>
      <c r="E248" s="680"/>
    </row>
    <row r="249" spans="1:5" ht="15.75" customHeight="1" x14ac:dyDescent="0.25">
      <c r="A249" s="680"/>
      <c r="B249" s="680"/>
      <c r="C249" s="680"/>
      <c r="D249" s="680"/>
      <c r="E249" s="680"/>
    </row>
    <row r="250" spans="1:5" ht="15.75" customHeight="1" x14ac:dyDescent="0.25">
      <c r="A250" s="680"/>
      <c r="B250" s="680"/>
      <c r="C250" s="680"/>
      <c r="D250" s="680"/>
      <c r="E250" s="680"/>
    </row>
    <row r="251" spans="1:5" ht="15.75" customHeight="1" x14ac:dyDescent="0.25">
      <c r="A251" s="680"/>
      <c r="B251" s="680"/>
      <c r="C251" s="680"/>
      <c r="D251" s="680"/>
      <c r="E251" s="680"/>
    </row>
    <row r="252" spans="1:5" ht="15.75" customHeight="1" x14ac:dyDescent="0.25">
      <c r="A252" s="680"/>
      <c r="B252" s="680"/>
      <c r="C252" s="680"/>
      <c r="D252" s="680"/>
      <c r="E252" s="680"/>
    </row>
    <row r="253" spans="1:5" ht="15.75" customHeight="1" x14ac:dyDescent="0.25">
      <c r="A253" s="680"/>
      <c r="B253" s="680"/>
      <c r="C253" s="680"/>
      <c r="D253" s="680"/>
      <c r="E253" s="680"/>
    </row>
    <row r="254" spans="1:5" ht="15.75" customHeight="1" x14ac:dyDescent="0.25">
      <c r="A254" s="680"/>
      <c r="B254" s="680"/>
      <c r="C254" s="680"/>
      <c r="D254" s="680"/>
      <c r="E254" s="680"/>
    </row>
    <row r="255" spans="1:5" ht="15.75" customHeight="1" x14ac:dyDescent="0.25">
      <c r="A255" s="680"/>
      <c r="B255" s="680"/>
      <c r="C255" s="680"/>
      <c r="D255" s="680"/>
      <c r="E255" s="680"/>
    </row>
    <row r="256" spans="1:5" ht="15.75" customHeight="1" x14ac:dyDescent="0.25">
      <c r="A256" s="680"/>
      <c r="B256" s="680"/>
      <c r="C256" s="680"/>
      <c r="D256" s="680"/>
      <c r="E256" s="680"/>
    </row>
    <row r="257" spans="1:5" ht="15.75" customHeight="1" x14ac:dyDescent="0.25">
      <c r="A257" s="680"/>
      <c r="B257" s="680"/>
      <c r="C257" s="680"/>
      <c r="D257" s="680"/>
      <c r="E257" s="680"/>
    </row>
    <row r="258" spans="1:5" ht="15.75" customHeight="1" x14ac:dyDescent="0.25">
      <c r="A258" s="680"/>
      <c r="B258" s="680"/>
      <c r="C258" s="680"/>
      <c r="D258" s="680"/>
      <c r="E258" s="680"/>
    </row>
    <row r="259" spans="1:5" ht="15.75" customHeight="1" x14ac:dyDescent="0.25">
      <c r="A259" s="680"/>
      <c r="B259" s="680"/>
      <c r="C259" s="680"/>
      <c r="D259" s="680"/>
      <c r="E259" s="680"/>
    </row>
    <row r="260" spans="1:5" ht="15.75" customHeight="1" x14ac:dyDescent="0.25">
      <c r="A260" s="680"/>
      <c r="B260" s="680"/>
      <c r="C260" s="680"/>
      <c r="D260" s="680"/>
      <c r="E260" s="680"/>
    </row>
    <row r="261" spans="1:5" ht="15.75" customHeight="1" x14ac:dyDescent="0.25">
      <c r="A261" s="680"/>
      <c r="B261" s="680"/>
      <c r="C261" s="680"/>
      <c r="D261" s="680"/>
      <c r="E261" s="680"/>
    </row>
    <row r="262" spans="1:5" ht="15.75" customHeight="1" x14ac:dyDescent="0.25">
      <c r="A262" s="680"/>
      <c r="B262" s="680"/>
      <c r="C262" s="680"/>
      <c r="D262" s="680"/>
      <c r="E262" s="680"/>
    </row>
  </sheetData>
  <mergeCells count="69">
    <mergeCell ref="A1:E1"/>
    <mergeCell ref="A3:E3"/>
    <mergeCell ref="B213:E213"/>
    <mergeCell ref="B214:E214"/>
    <mergeCell ref="A215:A216"/>
    <mergeCell ref="B195:E195"/>
    <mergeCell ref="B196:E196"/>
    <mergeCell ref="A197:A198"/>
    <mergeCell ref="A205:E205"/>
    <mergeCell ref="A206:A207"/>
    <mergeCell ref="B211:E211"/>
    <mergeCell ref="A185:A186"/>
    <mergeCell ref="A190:E190"/>
    <mergeCell ref="A191:E191"/>
    <mergeCell ref="B192:E192"/>
    <mergeCell ref="D193:E193"/>
    <mergeCell ref="A194:E194"/>
    <mergeCell ref="A184:E184"/>
    <mergeCell ref="B155:E155"/>
    <mergeCell ref="A156:A157"/>
    <mergeCell ref="A164:E164"/>
    <mergeCell ref="A165:A166"/>
    <mergeCell ref="A170:E170"/>
    <mergeCell ref="A171:E171"/>
    <mergeCell ref="B172:E172"/>
    <mergeCell ref="D173:E173"/>
    <mergeCell ref="B174:E174"/>
    <mergeCell ref="B175:E175"/>
    <mergeCell ref="A176:A177"/>
    <mergeCell ref="B154:E154"/>
    <mergeCell ref="A133:E133"/>
    <mergeCell ref="A134:E134"/>
    <mergeCell ref="B135:E135"/>
    <mergeCell ref="D136:E136"/>
    <mergeCell ref="B137:E137"/>
    <mergeCell ref="B138:E138"/>
    <mergeCell ref="A139:A140"/>
    <mergeCell ref="A147:E147"/>
    <mergeCell ref="A148:A149"/>
    <mergeCell ref="D153:E153"/>
    <mergeCell ref="A108:A109"/>
    <mergeCell ref="A35:A36"/>
    <mergeCell ref="B60:E60"/>
    <mergeCell ref="B61:E61"/>
    <mergeCell ref="A62:A63"/>
    <mergeCell ref="A70:E70"/>
    <mergeCell ref="A71:A72"/>
    <mergeCell ref="B96:E96"/>
    <mergeCell ref="B97:E97"/>
    <mergeCell ref="B98:E98"/>
    <mergeCell ref="A99:A100"/>
    <mergeCell ref="A107:E107"/>
    <mergeCell ref="A34:E34"/>
    <mergeCell ref="A10:E12"/>
    <mergeCell ref="B13:E13"/>
    <mergeCell ref="A14:A15"/>
    <mergeCell ref="B17:E17"/>
    <mergeCell ref="A18:E18"/>
    <mergeCell ref="A21:E21"/>
    <mergeCell ref="A22:E22"/>
    <mergeCell ref="B23:E23"/>
    <mergeCell ref="B24:E24"/>
    <mergeCell ref="B25:E25"/>
    <mergeCell ref="A26:A27"/>
    <mergeCell ref="A4:E4"/>
    <mergeCell ref="B6:E6"/>
    <mergeCell ref="B7:E7"/>
    <mergeCell ref="B8:E8"/>
    <mergeCell ref="A9:E9"/>
  </mergeCells>
  <pageMargins left="0.33" right="0.25" top="0.17" bottom="0.75" header="0.17"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55"/>
  <sheetViews>
    <sheetView view="pageBreakPreview" zoomScale="60" zoomScaleNormal="130" workbookViewId="0">
      <selection sqref="A1:E1"/>
    </sheetView>
  </sheetViews>
  <sheetFormatPr defaultRowHeight="15" x14ac:dyDescent="0.25"/>
  <cols>
    <col min="1" max="1" width="28.140625" customWidth="1"/>
    <col min="2" max="2" width="18.7109375" customWidth="1"/>
    <col min="3" max="4" width="19.85546875" customWidth="1"/>
    <col min="5" max="5" width="25.42578125" customWidth="1"/>
    <col min="6" max="6" width="9.140625" style="72"/>
    <col min="8" max="11" width="9.85546875" bestFit="1" customWidth="1"/>
  </cols>
  <sheetData>
    <row r="1" spans="1:7" ht="15.75" x14ac:dyDescent="0.25">
      <c r="A1" s="2604" t="s">
        <v>1655</v>
      </c>
      <c r="B1" s="2604"/>
      <c r="C1" s="2604"/>
      <c r="D1" s="2604"/>
      <c r="E1" s="2604"/>
      <c r="F1" s="819"/>
    </row>
    <row r="2" spans="1:7" ht="18.75" x14ac:dyDescent="0.3">
      <c r="A2" s="1654" t="s">
        <v>864</v>
      </c>
      <c r="B2" s="1654"/>
      <c r="C2" s="1654"/>
      <c r="D2" s="1654"/>
      <c r="E2" s="1654"/>
      <c r="F2" s="343"/>
      <c r="G2" s="157"/>
    </row>
    <row r="3" spans="1:7" ht="18.75" x14ac:dyDescent="0.3">
      <c r="A3" s="1596" t="s">
        <v>863</v>
      </c>
      <c r="B3" s="1596"/>
      <c r="C3" s="1596"/>
      <c r="D3" s="1596"/>
      <c r="E3" s="1596"/>
      <c r="F3" s="1125"/>
      <c r="G3" s="157"/>
    </row>
    <row r="4" spans="1:7" ht="19.5" thickBot="1" x14ac:dyDescent="0.35">
      <c r="A4" s="157"/>
      <c r="B4" s="157"/>
      <c r="C4" s="157"/>
      <c r="D4" s="157"/>
      <c r="E4" s="157"/>
      <c r="F4" s="1126"/>
      <c r="G4" s="157"/>
    </row>
    <row r="5" spans="1:7" ht="38.25" thickBot="1" x14ac:dyDescent="0.35">
      <c r="A5" s="158" t="s">
        <v>0</v>
      </c>
      <c r="B5" s="1597" t="s">
        <v>495</v>
      </c>
      <c r="C5" s="1597"/>
      <c r="D5" s="1597"/>
      <c r="E5" s="1597"/>
      <c r="F5" s="1126"/>
      <c r="G5" s="157"/>
    </row>
    <row r="6" spans="1:7" ht="19.5" thickBot="1" x14ac:dyDescent="0.35">
      <c r="A6" s="158" t="s">
        <v>1</v>
      </c>
      <c r="B6" s="1598" t="s">
        <v>2</v>
      </c>
      <c r="C6" s="1599"/>
      <c r="D6" s="1599"/>
      <c r="E6" s="1600"/>
      <c r="F6" s="1126"/>
      <c r="G6" s="157"/>
    </row>
    <row r="7" spans="1:7" ht="38.25" thickBot="1" x14ac:dyDescent="0.35">
      <c r="A7" s="158" t="s">
        <v>3</v>
      </c>
      <c r="B7" s="1601" t="s">
        <v>861</v>
      </c>
      <c r="C7" s="1602"/>
      <c r="D7" s="1602"/>
      <c r="E7" s="1603"/>
      <c r="F7" s="1126"/>
      <c r="G7" s="157"/>
    </row>
    <row r="8" spans="1:7" ht="32.25" customHeight="1" thickBot="1" x14ac:dyDescent="0.35">
      <c r="A8" s="1604" t="s">
        <v>5</v>
      </c>
      <c r="B8" s="1605"/>
      <c r="C8" s="1605"/>
      <c r="D8" s="1605"/>
      <c r="E8" s="1606"/>
      <c r="F8" s="1126"/>
      <c r="G8" s="157"/>
    </row>
    <row r="9" spans="1:7" ht="19.5" thickBot="1" x14ac:dyDescent="0.35">
      <c r="A9" s="1610" t="s">
        <v>496</v>
      </c>
      <c r="B9" s="1611"/>
      <c r="C9" s="1611"/>
      <c r="D9" s="1611"/>
      <c r="E9" s="1612"/>
      <c r="F9" s="1126"/>
      <c r="G9" s="157"/>
    </row>
    <row r="10" spans="1:7" ht="19.5" thickBot="1" x14ac:dyDescent="0.35">
      <c r="A10" s="1610"/>
      <c r="B10" s="1611"/>
      <c r="C10" s="1611"/>
      <c r="D10" s="1611"/>
      <c r="E10" s="1612"/>
      <c r="F10" s="1126"/>
      <c r="G10" s="157"/>
    </row>
    <row r="11" spans="1:7" ht="33.75" customHeight="1" thickBot="1" x14ac:dyDescent="0.35">
      <c r="A11" s="1610"/>
      <c r="B11" s="1611"/>
      <c r="C11" s="1611"/>
      <c r="D11" s="1611"/>
      <c r="E11" s="1612"/>
      <c r="F11" s="1126"/>
      <c r="G11" s="157"/>
    </row>
    <row r="12" spans="1:7" ht="57" customHeight="1" thickBot="1" x14ac:dyDescent="0.35">
      <c r="A12" s="159" t="s">
        <v>6</v>
      </c>
      <c r="B12" s="1613" t="s">
        <v>497</v>
      </c>
      <c r="C12" s="1614"/>
      <c r="D12" s="1614"/>
      <c r="E12" s="1615"/>
      <c r="F12" s="1126"/>
      <c r="G12" s="157"/>
    </row>
    <row r="13" spans="1:7" ht="18.75" x14ac:dyDescent="0.3">
      <c r="A13" s="1616" t="s">
        <v>7</v>
      </c>
      <c r="B13" s="160">
        <v>2019</v>
      </c>
      <c r="C13" s="160">
        <v>2020</v>
      </c>
      <c r="D13" s="160">
        <v>2021</v>
      </c>
      <c r="E13" s="160">
        <v>2022</v>
      </c>
      <c r="F13" s="1126"/>
      <c r="G13" s="157"/>
    </row>
    <row r="14" spans="1:7" ht="19.5" thickBot="1" x14ac:dyDescent="0.35">
      <c r="A14" s="1617"/>
      <c r="B14" s="161" t="s">
        <v>8</v>
      </c>
      <c r="C14" s="161" t="s">
        <v>9</v>
      </c>
      <c r="D14" s="161" t="s">
        <v>9</v>
      </c>
      <c r="E14" s="161" t="s">
        <v>9</v>
      </c>
      <c r="F14" s="1126"/>
      <c r="G14" s="157"/>
    </row>
    <row r="15" spans="1:7" ht="38.25" thickBot="1" x14ac:dyDescent="0.35">
      <c r="A15" s="162" t="s">
        <v>498</v>
      </c>
      <c r="B15" s="1127">
        <v>0.83</v>
      </c>
      <c r="C15" s="1127">
        <v>0.88</v>
      </c>
      <c r="D15" s="1127">
        <v>0.9</v>
      </c>
      <c r="E15" s="1127">
        <v>0.95</v>
      </c>
      <c r="F15" s="1126"/>
      <c r="G15" s="157"/>
    </row>
    <row r="16" spans="1:7" ht="55.5" customHeight="1" thickBot="1" x14ac:dyDescent="0.35">
      <c r="A16" s="163" t="s">
        <v>10</v>
      </c>
      <c r="B16" s="1618" t="s">
        <v>323</v>
      </c>
      <c r="C16" s="1613"/>
      <c r="D16" s="1613"/>
      <c r="E16" s="1619"/>
      <c r="F16" s="1126"/>
      <c r="G16" s="157"/>
    </row>
    <row r="17" spans="1:7" ht="19.5" thickBot="1" x14ac:dyDescent="0.35">
      <c r="A17" s="1620" t="s">
        <v>11</v>
      </c>
      <c r="B17" s="1621"/>
      <c r="C17" s="1621"/>
      <c r="D17" s="1621"/>
      <c r="E17" s="1622"/>
      <c r="F17" s="1126"/>
      <c r="G17" s="157"/>
    </row>
    <row r="18" spans="1:7" ht="19.5" thickBot="1" x14ac:dyDescent="0.35">
      <c r="A18" s="1128"/>
      <c r="B18" s="1129"/>
      <c r="C18" s="1127" t="s">
        <v>138</v>
      </c>
      <c r="D18" s="1127" t="s">
        <v>138</v>
      </c>
      <c r="E18" s="1127" t="s">
        <v>138</v>
      </c>
      <c r="F18" s="1126"/>
      <c r="G18" s="157"/>
    </row>
    <row r="19" spans="1:7" ht="19.5" thickBot="1" x14ac:dyDescent="0.35">
      <c r="A19" s="1130"/>
      <c r="B19" s="1131"/>
      <c r="C19" s="1132" t="s">
        <v>138</v>
      </c>
      <c r="D19" s="1132" t="s">
        <v>138</v>
      </c>
      <c r="E19" s="1132" t="s">
        <v>138</v>
      </c>
      <c r="F19" s="1126"/>
      <c r="G19" s="157"/>
    </row>
    <row r="20" spans="1:7" ht="19.5" thickBot="1" x14ac:dyDescent="0.35">
      <c r="A20" s="1623" t="s">
        <v>12</v>
      </c>
      <c r="B20" s="1624"/>
      <c r="C20" s="1624"/>
      <c r="D20" s="1624"/>
      <c r="E20" s="1625"/>
      <c r="F20" s="1126"/>
      <c r="G20" s="157"/>
    </row>
    <row r="21" spans="1:7" ht="19.5" thickBot="1" x14ac:dyDescent="0.35">
      <c r="A21" s="1623" t="s">
        <v>13</v>
      </c>
      <c r="B21" s="1624"/>
      <c r="C21" s="1624"/>
      <c r="D21" s="1624"/>
      <c r="E21" s="1625"/>
      <c r="F21" s="1126"/>
      <c r="G21" s="157"/>
    </row>
    <row r="22" spans="1:7" ht="19.5" thickBot="1" x14ac:dyDescent="0.35">
      <c r="A22" s="164" t="s">
        <v>14</v>
      </c>
      <c r="B22" s="1618" t="s">
        <v>499</v>
      </c>
      <c r="C22" s="1614"/>
      <c r="D22" s="1614"/>
      <c r="E22" s="1615"/>
      <c r="F22" s="1126"/>
      <c r="G22" s="157"/>
    </row>
    <row r="23" spans="1:7" ht="19.5" thickBot="1" x14ac:dyDescent="0.35">
      <c r="A23" s="165" t="s">
        <v>15</v>
      </c>
      <c r="B23" s="1626" t="s">
        <v>500</v>
      </c>
      <c r="C23" s="1627"/>
      <c r="D23" s="1627"/>
      <c r="E23" s="1628"/>
      <c r="F23" s="1126"/>
      <c r="G23" s="157"/>
    </row>
    <row r="24" spans="1:7" ht="19.5" thickBot="1" x14ac:dyDescent="0.35">
      <c r="A24" s="165" t="s">
        <v>16</v>
      </c>
      <c r="B24" s="1629" t="s">
        <v>501</v>
      </c>
      <c r="C24" s="1630"/>
      <c r="D24" s="1630"/>
      <c r="E24" s="1631"/>
      <c r="F24" s="1126"/>
      <c r="G24" s="157"/>
    </row>
    <row r="25" spans="1:7" ht="18.75" x14ac:dyDescent="0.3">
      <c r="A25" s="1616"/>
      <c r="B25" s="167">
        <v>2019</v>
      </c>
      <c r="C25" s="167">
        <v>2020</v>
      </c>
      <c r="D25" s="167">
        <v>2021</v>
      </c>
      <c r="E25" s="167">
        <v>2022</v>
      </c>
      <c r="F25" s="1126"/>
      <c r="G25" s="157"/>
    </row>
    <row r="26" spans="1:7" ht="19.5" thickBot="1" x14ac:dyDescent="0.35">
      <c r="A26" s="1617"/>
      <c r="B26" s="168" t="s">
        <v>8</v>
      </c>
      <c r="C26" s="168" t="s">
        <v>9</v>
      </c>
      <c r="D26" s="168" t="s">
        <v>9</v>
      </c>
      <c r="E26" s="168" t="s">
        <v>9</v>
      </c>
      <c r="F26" s="1126"/>
      <c r="G26" s="157"/>
    </row>
    <row r="27" spans="1:7" ht="19.5" thickBot="1" x14ac:dyDescent="0.35">
      <c r="A27" s="165" t="s">
        <v>502</v>
      </c>
      <c r="B27" s="170">
        <v>23700</v>
      </c>
      <c r="C27" s="170">
        <v>24000</v>
      </c>
      <c r="D27" s="170">
        <v>24100</v>
      </c>
      <c r="E27" s="170">
        <v>24200</v>
      </c>
      <c r="F27" s="1126"/>
      <c r="G27" s="157"/>
    </row>
    <row r="28" spans="1:7" ht="38.25" thickBot="1" x14ac:dyDescent="0.35">
      <c r="A28" s="165" t="s">
        <v>18</v>
      </c>
      <c r="B28" s="170">
        <v>1622200</v>
      </c>
      <c r="C28" s="170">
        <v>1893800</v>
      </c>
      <c r="D28" s="170">
        <v>1893800</v>
      </c>
      <c r="E28" s="170">
        <v>1893800</v>
      </c>
      <c r="F28" s="1126"/>
      <c r="G28" s="157"/>
    </row>
    <row r="29" spans="1:7" ht="38.25" thickBot="1" x14ac:dyDescent="0.35">
      <c r="A29" s="165" t="s">
        <v>19</v>
      </c>
      <c r="B29" s="170">
        <f>B28/B27</f>
        <v>68.447257383966246</v>
      </c>
      <c r="C29" s="170">
        <f>C28/C27</f>
        <v>78.908333333333331</v>
      </c>
      <c r="D29" s="170">
        <f>D28/D27</f>
        <v>78.580912863070537</v>
      </c>
      <c r="E29" s="170">
        <f>E28/E27</f>
        <v>78.256198347107443</v>
      </c>
      <c r="F29" s="1126"/>
      <c r="G29" s="157"/>
    </row>
    <row r="30" spans="1:7" ht="19.5" thickBot="1" x14ac:dyDescent="0.35">
      <c r="A30" s="165" t="s">
        <v>20</v>
      </c>
      <c r="B30" s="425" t="s">
        <v>21</v>
      </c>
      <c r="C30" s="171">
        <f t="shared" ref="C30:E32" si="0">C27/B27-1</f>
        <v>1.2658227848101333E-2</v>
      </c>
      <c r="D30" s="171">
        <f t="shared" si="0"/>
        <v>4.1666666666666519E-3</v>
      </c>
      <c r="E30" s="171">
        <f t="shared" si="0"/>
        <v>4.1493775933609811E-3</v>
      </c>
      <c r="F30" s="1126"/>
      <c r="G30" s="157"/>
    </row>
    <row r="31" spans="1:7" ht="38.25" thickBot="1" x14ac:dyDescent="0.35">
      <c r="A31" s="165" t="s">
        <v>22</v>
      </c>
      <c r="B31" s="425" t="s">
        <v>21</v>
      </c>
      <c r="C31" s="171">
        <f t="shared" si="0"/>
        <v>0.16742695105412397</v>
      </c>
      <c r="D31" s="171">
        <f t="shared" si="0"/>
        <v>0</v>
      </c>
      <c r="E31" s="171">
        <f t="shared" si="0"/>
        <v>0</v>
      </c>
      <c r="F31" s="1126"/>
      <c r="G31" s="157"/>
    </row>
    <row r="32" spans="1:7" ht="38.25" thickBot="1" x14ac:dyDescent="0.35">
      <c r="A32" s="165" t="s">
        <v>23</v>
      </c>
      <c r="B32" s="425" t="s">
        <v>21</v>
      </c>
      <c r="C32" s="171">
        <f t="shared" si="0"/>
        <v>0.1528341141659475</v>
      </c>
      <c r="D32" s="171">
        <f t="shared" si="0"/>
        <v>-4.1493775933609811E-3</v>
      </c>
      <c r="E32" s="171">
        <f t="shared" si="0"/>
        <v>-4.1322314049585529E-3</v>
      </c>
      <c r="F32" s="1126"/>
      <c r="G32" s="157"/>
    </row>
    <row r="33" spans="1:7" ht="19.5" thickBot="1" x14ac:dyDescent="0.35">
      <c r="A33" s="1607" t="s">
        <v>1428</v>
      </c>
      <c r="B33" s="1608"/>
      <c r="C33" s="1608"/>
      <c r="D33" s="1608"/>
      <c r="E33" s="1609"/>
      <c r="F33" s="1126"/>
      <c r="G33" s="157"/>
    </row>
    <row r="34" spans="1:7" ht="18.75" x14ac:dyDescent="0.3">
      <c r="A34" s="1616"/>
      <c r="B34" s="167">
        <v>2019</v>
      </c>
      <c r="C34" s="167">
        <v>2020</v>
      </c>
      <c r="D34" s="167">
        <v>2021</v>
      </c>
      <c r="E34" s="167">
        <v>2022</v>
      </c>
      <c r="F34" s="1126"/>
      <c r="G34" s="157"/>
    </row>
    <row r="35" spans="1:7" ht="19.5" thickBot="1" x14ac:dyDescent="0.35">
      <c r="A35" s="1617"/>
      <c r="B35" s="168" t="s">
        <v>8</v>
      </c>
      <c r="C35" s="168" t="s">
        <v>9</v>
      </c>
      <c r="D35" s="168" t="s">
        <v>9</v>
      </c>
      <c r="E35" s="168" t="s">
        <v>9</v>
      </c>
      <c r="F35" s="1126"/>
      <c r="G35" s="157"/>
    </row>
    <row r="36" spans="1:7" ht="19.5" thickBot="1" x14ac:dyDescent="0.35">
      <c r="A36" s="172" t="s">
        <v>24</v>
      </c>
      <c r="B36" s="175">
        <v>1062000</v>
      </c>
      <c r="C36" s="175">
        <v>1400000</v>
      </c>
      <c r="D36" s="175">
        <v>1400000</v>
      </c>
      <c r="E36" s="175">
        <v>1400000</v>
      </c>
      <c r="F36" s="1126"/>
      <c r="G36" s="157"/>
    </row>
    <row r="37" spans="1:7" ht="19.5" thickBot="1" x14ac:dyDescent="0.35">
      <c r="A37" s="173" t="s">
        <v>296</v>
      </c>
      <c r="B37" s="175">
        <v>1062000</v>
      </c>
      <c r="C37" s="175">
        <v>1400000</v>
      </c>
      <c r="D37" s="175">
        <v>1400000</v>
      </c>
      <c r="E37" s="175">
        <v>1400000</v>
      </c>
      <c r="F37" s="1126"/>
      <c r="G37" s="157"/>
    </row>
    <row r="38" spans="1:7" ht="19.5" thickBot="1" x14ac:dyDescent="0.35">
      <c r="A38" s="173" t="s">
        <v>297</v>
      </c>
      <c r="B38" s="174"/>
      <c r="C38" s="183"/>
      <c r="D38" s="183"/>
      <c r="E38" s="183"/>
      <c r="F38" s="1126"/>
      <c r="G38" s="157"/>
    </row>
    <row r="39" spans="1:7" ht="57" thickBot="1" x14ac:dyDescent="0.35">
      <c r="A39" s="172" t="s">
        <v>25</v>
      </c>
      <c r="B39" s="175">
        <v>208000</v>
      </c>
      <c r="C39" s="175">
        <v>173650</v>
      </c>
      <c r="D39" s="175">
        <v>173650</v>
      </c>
      <c r="E39" s="175">
        <v>173650</v>
      </c>
      <c r="F39" s="1126"/>
      <c r="G39" s="157"/>
    </row>
    <row r="40" spans="1:7" ht="19.5" thickBot="1" x14ac:dyDescent="0.35">
      <c r="A40" s="173" t="s">
        <v>296</v>
      </c>
      <c r="B40" s="175">
        <v>208000</v>
      </c>
      <c r="C40" s="175">
        <v>173650</v>
      </c>
      <c r="D40" s="175">
        <v>173650</v>
      </c>
      <c r="E40" s="175">
        <v>173650</v>
      </c>
      <c r="F40" s="1126"/>
      <c r="G40" s="157"/>
    </row>
    <row r="41" spans="1:7" ht="19.5" thickBot="1" x14ac:dyDescent="0.35">
      <c r="A41" s="173" t="s">
        <v>297</v>
      </c>
      <c r="B41" s="174"/>
      <c r="C41" s="175"/>
      <c r="D41" s="175"/>
      <c r="E41" s="175"/>
      <c r="F41" s="1126"/>
      <c r="G41" s="157"/>
    </row>
    <row r="42" spans="1:7" ht="38.25" thickBot="1" x14ac:dyDescent="0.35">
      <c r="A42" s="172" t="s">
        <v>26</v>
      </c>
      <c r="B42" s="174">
        <v>349850</v>
      </c>
      <c r="C42" s="175">
        <v>320000</v>
      </c>
      <c r="D42" s="175">
        <v>320000</v>
      </c>
      <c r="E42" s="175">
        <v>320000</v>
      </c>
      <c r="F42" s="1126"/>
      <c r="G42" s="157"/>
    </row>
    <row r="43" spans="1:7" ht="19.5" thickBot="1" x14ac:dyDescent="0.35">
      <c r="A43" s="173" t="s">
        <v>296</v>
      </c>
      <c r="B43" s="174">
        <v>349850</v>
      </c>
      <c r="C43" s="175">
        <v>320000</v>
      </c>
      <c r="D43" s="175">
        <v>320000</v>
      </c>
      <c r="E43" s="175">
        <v>320000</v>
      </c>
      <c r="F43" s="1126"/>
      <c r="G43" s="157"/>
    </row>
    <row r="44" spans="1:7" ht="19.5" thickBot="1" x14ac:dyDescent="0.35">
      <c r="A44" s="173" t="s">
        <v>297</v>
      </c>
      <c r="B44" s="174"/>
      <c r="C44" s="175"/>
      <c r="D44" s="175"/>
      <c r="E44" s="175"/>
      <c r="F44" s="1126"/>
      <c r="G44" s="157"/>
    </row>
    <row r="45" spans="1:7" ht="19.5" thickBot="1" x14ac:dyDescent="0.35">
      <c r="A45" s="172" t="s">
        <v>27</v>
      </c>
      <c r="B45" s="174">
        <v>0</v>
      </c>
      <c r="C45" s="175">
        <v>0</v>
      </c>
      <c r="D45" s="175">
        <v>0</v>
      </c>
      <c r="E45" s="175">
        <v>0</v>
      </c>
      <c r="F45" s="1126"/>
      <c r="G45" s="157"/>
    </row>
    <row r="46" spans="1:7" ht="19.5" thickBot="1" x14ac:dyDescent="0.35">
      <c r="A46" s="173" t="s">
        <v>296</v>
      </c>
      <c r="B46" s="174">
        <v>0</v>
      </c>
      <c r="C46" s="175"/>
      <c r="D46" s="175"/>
      <c r="E46" s="175"/>
      <c r="F46" s="1126"/>
      <c r="G46" s="157"/>
    </row>
    <row r="47" spans="1:7" ht="19.5" thickBot="1" x14ac:dyDescent="0.35">
      <c r="A47" s="173" t="s">
        <v>297</v>
      </c>
      <c r="B47" s="174"/>
      <c r="C47" s="175"/>
      <c r="D47" s="175"/>
      <c r="E47" s="175"/>
      <c r="F47" s="1126"/>
      <c r="G47" s="157"/>
    </row>
    <row r="48" spans="1:7" ht="38.25" thickBot="1" x14ac:dyDescent="0.35">
      <c r="A48" s="172" t="s">
        <v>28</v>
      </c>
      <c r="B48" s="174">
        <v>0</v>
      </c>
      <c r="C48" s="175">
        <v>0</v>
      </c>
      <c r="D48" s="175">
        <v>0</v>
      </c>
      <c r="E48" s="175">
        <v>0</v>
      </c>
      <c r="F48" s="1126"/>
      <c r="G48" s="157"/>
    </row>
    <row r="49" spans="1:7" ht="19.5" thickBot="1" x14ac:dyDescent="0.35">
      <c r="A49" s="173" t="s">
        <v>296</v>
      </c>
      <c r="B49" s="174">
        <v>0</v>
      </c>
      <c r="C49" s="175"/>
      <c r="D49" s="175"/>
      <c r="E49" s="175"/>
      <c r="F49" s="1126"/>
      <c r="G49" s="157"/>
    </row>
    <row r="50" spans="1:7" ht="19.5" thickBot="1" x14ac:dyDescent="0.35">
      <c r="A50" s="173" t="s">
        <v>297</v>
      </c>
      <c r="B50" s="174"/>
      <c r="C50" s="175"/>
      <c r="D50" s="175"/>
      <c r="E50" s="175"/>
      <c r="F50" s="1133"/>
      <c r="G50" s="157"/>
    </row>
    <row r="51" spans="1:7" ht="38.25" thickBot="1" x14ac:dyDescent="0.35">
      <c r="A51" s="172" t="s">
        <v>29</v>
      </c>
      <c r="B51" s="174">
        <v>150</v>
      </c>
      <c r="C51" s="175">
        <v>150</v>
      </c>
      <c r="D51" s="175">
        <v>150</v>
      </c>
      <c r="E51" s="175">
        <v>150</v>
      </c>
      <c r="F51" s="1126"/>
      <c r="G51" s="157"/>
    </row>
    <row r="52" spans="1:7" ht="19.5" thickBot="1" x14ac:dyDescent="0.35">
      <c r="A52" s="173" t="s">
        <v>296</v>
      </c>
      <c r="B52" s="174">
        <v>150</v>
      </c>
      <c r="C52" s="175">
        <v>150</v>
      </c>
      <c r="D52" s="175">
        <v>150</v>
      </c>
      <c r="E52" s="175">
        <v>150</v>
      </c>
      <c r="F52" s="1126"/>
      <c r="G52" s="157"/>
    </row>
    <row r="53" spans="1:7" ht="19.5" thickBot="1" x14ac:dyDescent="0.35">
      <c r="A53" s="173" t="s">
        <v>297</v>
      </c>
      <c r="B53" s="174"/>
      <c r="C53" s="175"/>
      <c r="D53" s="175"/>
      <c r="E53" s="175"/>
      <c r="F53" s="1126"/>
      <c r="G53" s="157"/>
    </row>
    <row r="54" spans="1:7" ht="38.25" thickBot="1" x14ac:dyDescent="0.35">
      <c r="A54" s="172" t="s">
        <v>30</v>
      </c>
      <c r="B54" s="174">
        <v>2200</v>
      </c>
      <c r="C54" s="175">
        <v>0</v>
      </c>
      <c r="D54" s="175">
        <f>C54*1.03*0.99</f>
        <v>0</v>
      </c>
      <c r="E54" s="175">
        <f>D54*1.03*0.99</f>
        <v>0</v>
      </c>
      <c r="F54" s="1126"/>
      <c r="G54" s="157"/>
    </row>
    <row r="55" spans="1:7" ht="19.5" thickBot="1" x14ac:dyDescent="0.35">
      <c r="A55" s="173" t="s">
        <v>296</v>
      </c>
      <c r="B55" s="174">
        <v>2200</v>
      </c>
      <c r="C55" s="177"/>
      <c r="D55" s="177"/>
      <c r="E55" s="177"/>
      <c r="F55" s="1126"/>
      <c r="G55" s="157"/>
    </row>
    <row r="56" spans="1:7" ht="19.5" thickBot="1" x14ac:dyDescent="0.35">
      <c r="A56" s="173" t="s">
        <v>297</v>
      </c>
      <c r="B56" s="174"/>
      <c r="C56" s="179"/>
      <c r="D56" s="177"/>
      <c r="E56" s="177"/>
      <c r="F56" s="185"/>
      <c r="G56" s="157"/>
    </row>
    <row r="57" spans="1:7" ht="38.25" thickBot="1" x14ac:dyDescent="0.35">
      <c r="A57" s="1134" t="s">
        <v>31</v>
      </c>
      <c r="B57" s="174">
        <f>B54+B51+B48+B45+B42+B39+B36</f>
        <v>1622200</v>
      </c>
      <c r="C57" s="174">
        <f>C54+C51+C48+C45+C42+C39+C36</f>
        <v>1893800</v>
      </c>
      <c r="D57" s="174">
        <f>D54+D51+D48+D45+D42+D39+D36</f>
        <v>1893800</v>
      </c>
      <c r="E57" s="174">
        <f>E54+E51+E48+E45+E42+E39+E36</f>
        <v>1893800</v>
      </c>
      <c r="F57" s="1126"/>
      <c r="G57" s="157"/>
    </row>
    <row r="58" spans="1:7" ht="19.5" thickBot="1" x14ac:dyDescent="0.35">
      <c r="A58" s="181" t="s">
        <v>32</v>
      </c>
      <c r="B58" s="182">
        <f>IF(B57-B28=0,0,"Error")</f>
        <v>0</v>
      </c>
      <c r="C58" s="182">
        <f>IF(C57-C28=0,0,"Error")</f>
        <v>0</v>
      </c>
      <c r="D58" s="182">
        <f>IF(D57-D28=0,0,"Error")</f>
        <v>0</v>
      </c>
      <c r="E58" s="182">
        <f>IF(E57-E28=0,0,"Error")</f>
        <v>0</v>
      </c>
      <c r="F58" s="1126"/>
      <c r="G58" s="157"/>
    </row>
    <row r="59" spans="1:7" ht="19.5" thickBot="1" x14ac:dyDescent="0.35">
      <c r="A59" s="1623" t="s">
        <v>39</v>
      </c>
      <c r="B59" s="1624"/>
      <c r="C59" s="1624"/>
      <c r="D59" s="1624"/>
      <c r="E59" s="1625"/>
      <c r="F59" s="1126"/>
      <c r="G59" s="157"/>
    </row>
    <row r="60" spans="1:7" ht="19.5" thickBot="1" x14ac:dyDescent="0.35">
      <c r="A60" s="1623" t="s">
        <v>40</v>
      </c>
      <c r="B60" s="1624"/>
      <c r="C60" s="1624"/>
      <c r="D60" s="1624"/>
      <c r="E60" s="1625"/>
      <c r="F60" s="1126"/>
      <c r="G60" s="157"/>
    </row>
    <row r="61" spans="1:7" ht="19.5" thickBot="1" x14ac:dyDescent="0.35">
      <c r="A61" s="164" t="s">
        <v>503</v>
      </c>
      <c r="B61" s="1634" t="s">
        <v>504</v>
      </c>
      <c r="C61" s="1635"/>
      <c r="D61" s="1636"/>
      <c r="E61" s="1637"/>
      <c r="F61" s="1126"/>
      <c r="G61" s="157"/>
    </row>
    <row r="62" spans="1:7" ht="57" thickBot="1" x14ac:dyDescent="0.35">
      <c r="A62" s="164" t="s">
        <v>82</v>
      </c>
      <c r="B62" s="187" t="s">
        <v>505</v>
      </c>
      <c r="C62" s="188" t="s">
        <v>306</v>
      </c>
      <c r="D62" s="1636" t="s">
        <v>506</v>
      </c>
      <c r="E62" s="1637"/>
      <c r="F62" s="1126"/>
      <c r="G62" s="157"/>
    </row>
    <row r="63" spans="1:7" ht="19.5" thickBot="1" x14ac:dyDescent="0.35">
      <c r="A63" s="189"/>
      <c r="B63" s="1634"/>
      <c r="C63" s="1638"/>
      <c r="D63" s="1636"/>
      <c r="E63" s="1637"/>
      <c r="F63" s="1126"/>
      <c r="G63" s="157"/>
    </row>
    <row r="64" spans="1:7" ht="19.5" thickBot="1" x14ac:dyDescent="0.35">
      <c r="A64" s="165" t="s">
        <v>15</v>
      </c>
      <c r="B64" s="1620" t="s">
        <v>507</v>
      </c>
      <c r="C64" s="1621"/>
      <c r="D64" s="1621"/>
      <c r="E64" s="1622"/>
      <c r="F64" s="1126"/>
      <c r="G64" s="157"/>
    </row>
    <row r="65" spans="1:7" ht="19.5" thickBot="1" x14ac:dyDescent="0.35">
      <c r="A65" s="165" t="s">
        <v>16</v>
      </c>
      <c r="B65" s="1629" t="s">
        <v>52</v>
      </c>
      <c r="C65" s="1630"/>
      <c r="D65" s="1630"/>
      <c r="E65" s="1631"/>
      <c r="F65" s="1126"/>
      <c r="G65" s="157"/>
    </row>
    <row r="66" spans="1:7" ht="18.75" x14ac:dyDescent="0.3">
      <c r="A66" s="1616"/>
      <c r="B66" s="167">
        <v>2019</v>
      </c>
      <c r="C66" s="167">
        <v>2020</v>
      </c>
      <c r="D66" s="167">
        <v>2021</v>
      </c>
      <c r="E66" s="167">
        <v>2022</v>
      </c>
      <c r="F66" s="1126"/>
      <c r="G66" s="157"/>
    </row>
    <row r="67" spans="1:7" ht="19.5" thickBot="1" x14ac:dyDescent="0.35">
      <c r="A67" s="1617"/>
      <c r="B67" s="168" t="s">
        <v>8</v>
      </c>
      <c r="C67" s="168" t="s">
        <v>9</v>
      </c>
      <c r="D67" s="168" t="s">
        <v>9</v>
      </c>
      <c r="E67" s="168" t="s">
        <v>9</v>
      </c>
      <c r="F67" s="1126"/>
      <c r="G67" s="157"/>
    </row>
    <row r="68" spans="1:7" ht="19.5" thickBot="1" x14ac:dyDescent="0.35">
      <c r="A68" s="165" t="s">
        <v>17</v>
      </c>
      <c r="B68" s="170">
        <v>580</v>
      </c>
      <c r="C68" s="170">
        <v>378</v>
      </c>
      <c r="D68" s="170">
        <v>490</v>
      </c>
      <c r="E68" s="170">
        <v>410</v>
      </c>
      <c r="F68" s="1126"/>
      <c r="G68" s="157"/>
    </row>
    <row r="69" spans="1:7" ht="38.25" thickBot="1" x14ac:dyDescent="0.35">
      <c r="A69" s="165" t="s">
        <v>18</v>
      </c>
      <c r="B69" s="170">
        <v>57274</v>
      </c>
      <c r="C69" s="170">
        <v>52350</v>
      </c>
      <c r="D69" s="170">
        <v>46660</v>
      </c>
      <c r="E69" s="170">
        <v>51160</v>
      </c>
      <c r="F69" s="1126"/>
      <c r="G69" s="157"/>
    </row>
    <row r="70" spans="1:7" ht="38.25" thickBot="1" x14ac:dyDescent="0.35">
      <c r="A70" s="165" t="s">
        <v>19</v>
      </c>
      <c r="B70" s="170">
        <f>B69/B68</f>
        <v>98.748275862068965</v>
      </c>
      <c r="C70" s="170">
        <f>C69/C68</f>
        <v>138.49206349206349</v>
      </c>
      <c r="D70" s="170">
        <f>D69/D68</f>
        <v>95.224489795918373</v>
      </c>
      <c r="E70" s="170">
        <f>E69/E68</f>
        <v>124.78048780487805</v>
      </c>
      <c r="F70" s="1126"/>
      <c r="G70" s="157"/>
    </row>
    <row r="71" spans="1:7" ht="19.5" thickBot="1" x14ac:dyDescent="0.35">
      <c r="A71" s="165" t="s">
        <v>20</v>
      </c>
      <c r="B71" s="425" t="s">
        <v>21</v>
      </c>
      <c r="C71" s="171">
        <f t="shared" ref="C71:E73" si="1">C68/B68-1</f>
        <v>-0.34827586206896555</v>
      </c>
      <c r="D71" s="171">
        <f t="shared" si="1"/>
        <v>0.29629629629629628</v>
      </c>
      <c r="E71" s="171">
        <f t="shared" si="1"/>
        <v>-0.16326530612244894</v>
      </c>
      <c r="F71" s="1126"/>
      <c r="G71" s="157"/>
    </row>
    <row r="72" spans="1:7" ht="38.25" thickBot="1" x14ac:dyDescent="0.35">
      <c r="A72" s="165" t="s">
        <v>22</v>
      </c>
      <c r="B72" s="425" t="s">
        <v>21</v>
      </c>
      <c r="C72" s="171">
        <f t="shared" si="1"/>
        <v>-8.5972692670321593E-2</v>
      </c>
      <c r="D72" s="171">
        <f t="shared" si="1"/>
        <v>-0.10869149952244506</v>
      </c>
      <c r="E72" s="171">
        <f t="shared" si="1"/>
        <v>9.6442348906986775E-2</v>
      </c>
      <c r="F72" s="1126"/>
      <c r="G72" s="157"/>
    </row>
    <row r="73" spans="1:7" ht="38.25" thickBot="1" x14ac:dyDescent="0.35">
      <c r="A73" s="165" t="s">
        <v>23</v>
      </c>
      <c r="B73" s="425" t="s">
        <v>21</v>
      </c>
      <c r="C73" s="171">
        <f t="shared" si="1"/>
        <v>0.40247576256934781</v>
      </c>
      <c r="D73" s="171">
        <f t="shared" si="1"/>
        <v>-0.31241915677445764</v>
      </c>
      <c r="E73" s="171">
        <f t="shared" si="1"/>
        <v>0.31038231942542316</v>
      </c>
      <c r="F73" s="1126"/>
      <c r="G73" s="157"/>
    </row>
    <row r="74" spans="1:7" ht="19.5" thickBot="1" x14ac:dyDescent="0.35">
      <c r="A74" s="1607" t="s">
        <v>1429</v>
      </c>
      <c r="B74" s="1608"/>
      <c r="C74" s="1608"/>
      <c r="D74" s="1608"/>
      <c r="E74" s="1609"/>
      <c r="F74" s="1126"/>
      <c r="G74" s="157"/>
    </row>
    <row r="75" spans="1:7" ht="18.75" x14ac:dyDescent="0.3">
      <c r="A75" s="1616"/>
      <c r="B75" s="167">
        <v>2019</v>
      </c>
      <c r="C75" s="167">
        <v>2020</v>
      </c>
      <c r="D75" s="167">
        <v>2021</v>
      </c>
      <c r="E75" s="167">
        <v>2022</v>
      </c>
      <c r="F75" s="1126"/>
      <c r="G75" s="157"/>
    </row>
    <row r="76" spans="1:7" ht="19.5" thickBot="1" x14ac:dyDescent="0.35">
      <c r="A76" s="1617"/>
      <c r="B76" s="168" t="s">
        <v>8</v>
      </c>
      <c r="C76" s="168" t="s">
        <v>9</v>
      </c>
      <c r="D76" s="168" t="s">
        <v>9</v>
      </c>
      <c r="E76" s="168" t="s">
        <v>9</v>
      </c>
      <c r="F76" s="1126"/>
      <c r="G76" s="157"/>
    </row>
    <row r="77" spans="1:7" ht="38.25" thickBot="1" x14ac:dyDescent="0.35">
      <c r="A77" s="172" t="s">
        <v>42</v>
      </c>
      <c r="B77" s="175">
        <f>B78+B79+B80+B81</f>
        <v>0</v>
      </c>
      <c r="C77" s="175">
        <f>C78+C79+C80+C81</f>
        <v>0</v>
      </c>
      <c r="D77" s="175">
        <f>D78+D79+D80+D81</f>
        <v>0</v>
      </c>
      <c r="E77" s="175">
        <f>E78+E79+E80+E81</f>
        <v>0</v>
      </c>
      <c r="F77" s="1126"/>
      <c r="G77" s="157"/>
    </row>
    <row r="78" spans="1:7" ht="19.5" thickBot="1" x14ac:dyDescent="0.35">
      <c r="A78" s="173" t="s">
        <v>296</v>
      </c>
      <c r="B78" s="175"/>
      <c r="C78" s="175"/>
      <c r="D78" s="175"/>
      <c r="E78" s="175"/>
      <c r="F78" s="1126"/>
      <c r="G78" s="157"/>
    </row>
    <row r="79" spans="1:7" ht="19.5" thickBot="1" x14ac:dyDescent="0.35">
      <c r="A79" s="173" t="s">
        <v>311</v>
      </c>
      <c r="B79" s="175"/>
      <c r="C79" s="175"/>
      <c r="D79" s="175"/>
      <c r="E79" s="175"/>
      <c r="F79" s="1126"/>
      <c r="G79" s="157"/>
    </row>
    <row r="80" spans="1:7" ht="19.5" thickBot="1" x14ac:dyDescent="0.35">
      <c r="A80" s="173" t="s">
        <v>312</v>
      </c>
      <c r="B80" s="175"/>
      <c r="C80" s="175"/>
      <c r="D80" s="175"/>
      <c r="E80" s="175"/>
      <c r="F80" s="1126"/>
      <c r="G80" s="157"/>
    </row>
    <row r="81" spans="1:7" ht="19.5" thickBot="1" x14ac:dyDescent="0.35">
      <c r="A81" s="173" t="s">
        <v>313</v>
      </c>
      <c r="B81" s="175"/>
      <c r="C81" s="175"/>
      <c r="D81" s="175"/>
      <c r="E81" s="175"/>
      <c r="F81" s="1126"/>
      <c r="G81" s="157"/>
    </row>
    <row r="82" spans="1:7" ht="38.25" thickBot="1" x14ac:dyDescent="0.35">
      <c r="A82" s="172" t="s">
        <v>43</v>
      </c>
      <c r="B82" s="174">
        <f>B83+B84+B85+B86</f>
        <v>57274</v>
      </c>
      <c r="C82" s="174">
        <f>C83</f>
        <v>52350</v>
      </c>
      <c r="D82" s="174">
        <f>D83+D84+D85+D86</f>
        <v>46660</v>
      </c>
      <c r="E82" s="174">
        <f>E83+E84+E85+E86</f>
        <v>51160</v>
      </c>
      <c r="F82" s="1126"/>
      <c r="G82" s="157"/>
    </row>
    <row r="83" spans="1:7" ht="19.5" thickBot="1" x14ac:dyDescent="0.35">
      <c r="A83" s="173" t="s">
        <v>296</v>
      </c>
      <c r="B83" s="174">
        <v>57274</v>
      </c>
      <c r="C83" s="174">
        <v>52350</v>
      </c>
      <c r="D83" s="174">
        <v>46660</v>
      </c>
      <c r="E83" s="174">
        <v>51160</v>
      </c>
      <c r="F83" s="1126"/>
      <c r="G83" s="157"/>
    </row>
    <row r="84" spans="1:7" ht="19.5" thickBot="1" x14ac:dyDescent="0.35">
      <c r="A84" s="173" t="s">
        <v>311</v>
      </c>
      <c r="B84" s="174"/>
      <c r="C84" s="174"/>
      <c r="D84" s="174"/>
      <c r="E84" s="174"/>
      <c r="F84" s="1126"/>
      <c r="G84" s="157"/>
    </row>
    <row r="85" spans="1:7" ht="19.5" thickBot="1" x14ac:dyDescent="0.35">
      <c r="A85" s="173" t="s">
        <v>312</v>
      </c>
      <c r="B85" s="174"/>
      <c r="C85" s="174"/>
      <c r="D85" s="174"/>
      <c r="E85" s="174"/>
      <c r="F85" s="1126"/>
      <c r="G85" s="157"/>
    </row>
    <row r="86" spans="1:7" ht="19.5" thickBot="1" x14ac:dyDescent="0.35">
      <c r="A86" s="173" t="s">
        <v>313</v>
      </c>
      <c r="B86" s="174"/>
      <c r="C86" s="174"/>
      <c r="D86" s="174"/>
      <c r="E86" s="174"/>
      <c r="F86" s="1126"/>
      <c r="G86" s="157"/>
    </row>
    <row r="87" spans="1:7" ht="38.25" thickBot="1" x14ac:dyDescent="0.35">
      <c r="A87" s="195" t="s">
        <v>53</v>
      </c>
      <c r="B87" s="174">
        <f>B77+B82</f>
        <v>57274</v>
      </c>
      <c r="C87" s="174">
        <f>C77+C82</f>
        <v>52350</v>
      </c>
      <c r="D87" s="174">
        <f>D77+D82</f>
        <v>46660</v>
      </c>
      <c r="E87" s="174">
        <f>E77+E82</f>
        <v>51160</v>
      </c>
      <c r="F87" s="1126"/>
      <c r="G87" s="157"/>
    </row>
    <row r="88" spans="1:7" ht="57" thickBot="1" x14ac:dyDescent="0.35">
      <c r="A88" s="164" t="s">
        <v>33</v>
      </c>
      <c r="B88" s="187" t="s">
        <v>508</v>
      </c>
      <c r="C88" s="188" t="s">
        <v>306</v>
      </c>
      <c r="D88" s="1632" t="s">
        <v>1430</v>
      </c>
      <c r="E88" s="1633"/>
      <c r="F88" s="1126"/>
      <c r="G88" s="157"/>
    </row>
    <row r="89" spans="1:7" ht="19.5" thickBot="1" x14ac:dyDescent="0.35">
      <c r="A89" s="165" t="s">
        <v>15</v>
      </c>
      <c r="B89" s="1620" t="s">
        <v>509</v>
      </c>
      <c r="C89" s="1621"/>
      <c r="D89" s="1621"/>
      <c r="E89" s="1622"/>
      <c r="F89" s="1126"/>
      <c r="G89" s="157"/>
    </row>
    <row r="90" spans="1:7" ht="19.5" thickBot="1" x14ac:dyDescent="0.35">
      <c r="A90" s="165" t="s">
        <v>16</v>
      </c>
      <c r="B90" s="1629" t="s">
        <v>52</v>
      </c>
      <c r="C90" s="1630"/>
      <c r="D90" s="1630"/>
      <c r="E90" s="1631"/>
      <c r="F90" s="1126"/>
      <c r="G90" s="157"/>
    </row>
    <row r="91" spans="1:7" ht="18.75" x14ac:dyDescent="0.3">
      <c r="A91" s="1616"/>
      <c r="B91" s="167">
        <v>2019</v>
      </c>
      <c r="C91" s="167">
        <v>2020</v>
      </c>
      <c r="D91" s="167">
        <v>2021</v>
      </c>
      <c r="E91" s="167">
        <v>2022</v>
      </c>
      <c r="F91" s="1126"/>
      <c r="G91" s="157"/>
    </row>
    <row r="92" spans="1:7" ht="19.5" thickBot="1" x14ac:dyDescent="0.35">
      <c r="A92" s="1617"/>
      <c r="B92" s="168" t="s">
        <v>8</v>
      </c>
      <c r="C92" s="168" t="s">
        <v>9</v>
      </c>
      <c r="D92" s="168" t="s">
        <v>9</v>
      </c>
      <c r="E92" s="168" t="s">
        <v>9</v>
      </c>
      <c r="F92" s="1126"/>
      <c r="G92" s="157"/>
    </row>
    <row r="93" spans="1:7" ht="19.5" thickBot="1" x14ac:dyDescent="0.35">
      <c r="A93" s="165" t="s">
        <v>17</v>
      </c>
      <c r="B93" s="425">
        <v>25</v>
      </c>
      <c r="C93" s="425">
        <v>13</v>
      </c>
      <c r="D93" s="425">
        <v>0</v>
      </c>
      <c r="E93" s="425">
        <v>0</v>
      </c>
      <c r="F93" s="1126"/>
      <c r="G93" s="157"/>
    </row>
    <row r="94" spans="1:7" ht="38.25" thickBot="1" x14ac:dyDescent="0.35">
      <c r="A94" s="165" t="s">
        <v>18</v>
      </c>
      <c r="B94" s="170">
        <v>1380</v>
      </c>
      <c r="C94" s="170">
        <v>1080</v>
      </c>
      <c r="D94" s="170">
        <v>0</v>
      </c>
      <c r="E94" s="170">
        <v>0</v>
      </c>
      <c r="F94" s="1126"/>
      <c r="G94" s="157"/>
    </row>
    <row r="95" spans="1:7" ht="38.25" thickBot="1" x14ac:dyDescent="0.35">
      <c r="A95" s="165" t="s">
        <v>19</v>
      </c>
      <c r="B95" s="170">
        <f>B94/B93</f>
        <v>55.2</v>
      </c>
      <c r="C95" s="170">
        <f>C94/C93</f>
        <v>83.07692307692308</v>
      </c>
      <c r="D95" s="170" t="e">
        <f>D94/D93</f>
        <v>#DIV/0!</v>
      </c>
      <c r="E95" s="170" t="e">
        <f>E94/E93</f>
        <v>#DIV/0!</v>
      </c>
      <c r="F95" s="1126"/>
      <c r="G95" s="157"/>
    </row>
    <row r="96" spans="1:7" ht="19.5" thickBot="1" x14ac:dyDescent="0.35">
      <c r="A96" s="165" t="s">
        <v>20</v>
      </c>
      <c r="B96" s="425" t="s">
        <v>21</v>
      </c>
      <c r="C96" s="171">
        <f t="shared" ref="C96:E98" si="2">C93/B93-1</f>
        <v>-0.48</v>
      </c>
      <c r="D96" s="171">
        <f t="shared" si="2"/>
        <v>-1</v>
      </c>
      <c r="E96" s="171" t="e">
        <f t="shared" si="2"/>
        <v>#DIV/0!</v>
      </c>
      <c r="F96" s="1126"/>
      <c r="G96" s="157"/>
    </row>
    <row r="97" spans="1:7" ht="38.25" thickBot="1" x14ac:dyDescent="0.35">
      <c r="A97" s="165" t="s">
        <v>22</v>
      </c>
      <c r="B97" s="425" t="s">
        <v>21</v>
      </c>
      <c r="C97" s="171">
        <f t="shared" si="2"/>
        <v>-0.21739130434782605</v>
      </c>
      <c r="D97" s="171">
        <f t="shared" si="2"/>
        <v>-1</v>
      </c>
      <c r="E97" s="171" t="e">
        <f t="shared" si="2"/>
        <v>#DIV/0!</v>
      </c>
      <c r="F97" s="1126"/>
      <c r="G97" s="157"/>
    </row>
    <row r="98" spans="1:7" ht="38.25" thickBot="1" x14ac:dyDescent="0.35">
      <c r="A98" s="165" t="s">
        <v>23</v>
      </c>
      <c r="B98" s="425" t="s">
        <v>21</v>
      </c>
      <c r="C98" s="171">
        <f t="shared" si="2"/>
        <v>0.50501672240802664</v>
      </c>
      <c r="D98" s="171" t="e">
        <f t="shared" si="2"/>
        <v>#DIV/0!</v>
      </c>
      <c r="E98" s="171" t="e">
        <f t="shared" si="2"/>
        <v>#DIV/0!</v>
      </c>
      <c r="F98" s="1126"/>
      <c r="G98" s="157"/>
    </row>
    <row r="99" spans="1:7" ht="19.5" thickBot="1" x14ac:dyDescent="0.35">
      <c r="A99" s="1607" t="s">
        <v>1429</v>
      </c>
      <c r="B99" s="1608"/>
      <c r="C99" s="1608"/>
      <c r="D99" s="1608"/>
      <c r="E99" s="1609"/>
      <c r="F99" s="1126"/>
      <c r="G99" s="157"/>
    </row>
    <row r="100" spans="1:7" ht="18.75" x14ac:dyDescent="0.3">
      <c r="A100" s="1616"/>
      <c r="B100" s="167">
        <v>2019</v>
      </c>
      <c r="C100" s="167">
        <v>2020</v>
      </c>
      <c r="D100" s="167">
        <v>2021</v>
      </c>
      <c r="E100" s="167">
        <v>2022</v>
      </c>
      <c r="F100" s="1126"/>
      <c r="G100" s="157"/>
    </row>
    <row r="101" spans="1:7" ht="19.5" thickBot="1" x14ac:dyDescent="0.35">
      <c r="A101" s="1617"/>
      <c r="B101" s="168" t="s">
        <v>8</v>
      </c>
      <c r="C101" s="168" t="s">
        <v>9</v>
      </c>
      <c r="D101" s="168" t="s">
        <v>9</v>
      </c>
      <c r="E101" s="168" t="s">
        <v>9</v>
      </c>
      <c r="F101" s="1126"/>
      <c r="G101" s="157"/>
    </row>
    <row r="102" spans="1:7" ht="38.25" thickBot="1" x14ac:dyDescent="0.35">
      <c r="A102" s="172" t="s">
        <v>42</v>
      </c>
      <c r="B102" s="175">
        <f>B103+B104+B105+B106</f>
        <v>0</v>
      </c>
      <c r="C102" s="175">
        <f>C103+C104+C105+C106</f>
        <v>0</v>
      </c>
      <c r="D102" s="175">
        <f>D103+D104+D105+D106</f>
        <v>0</v>
      </c>
      <c r="E102" s="175">
        <f>E103+E104+E105+E106</f>
        <v>0</v>
      </c>
      <c r="F102" s="1126"/>
      <c r="G102" s="157"/>
    </row>
    <row r="103" spans="1:7" ht="19.5" thickBot="1" x14ac:dyDescent="0.35">
      <c r="A103" s="173" t="s">
        <v>296</v>
      </c>
      <c r="B103" s="175"/>
      <c r="C103" s="175"/>
      <c r="D103" s="175"/>
      <c r="E103" s="175"/>
      <c r="F103" s="1126"/>
      <c r="G103" s="157"/>
    </row>
    <row r="104" spans="1:7" ht="19.5" thickBot="1" x14ac:dyDescent="0.35">
      <c r="A104" s="173" t="s">
        <v>311</v>
      </c>
      <c r="B104" s="175"/>
      <c r="C104" s="175"/>
      <c r="D104" s="175"/>
      <c r="E104" s="175"/>
      <c r="F104" s="1126"/>
      <c r="G104" s="157"/>
    </row>
    <row r="105" spans="1:7" ht="19.5" thickBot="1" x14ac:dyDescent="0.35">
      <c r="A105" s="173" t="s">
        <v>312</v>
      </c>
      <c r="B105" s="175"/>
      <c r="C105" s="175"/>
      <c r="D105" s="175"/>
      <c r="E105" s="175"/>
      <c r="F105" s="1126"/>
      <c r="G105" s="157"/>
    </row>
    <row r="106" spans="1:7" ht="19.5" thickBot="1" x14ac:dyDescent="0.35">
      <c r="A106" s="173" t="s">
        <v>313</v>
      </c>
      <c r="B106" s="175"/>
      <c r="C106" s="175"/>
      <c r="D106" s="175"/>
      <c r="E106" s="175"/>
      <c r="F106" s="1126"/>
      <c r="G106" s="157"/>
    </row>
    <row r="107" spans="1:7" ht="38.25" thickBot="1" x14ac:dyDescent="0.35">
      <c r="A107" s="172" t="s">
        <v>43</v>
      </c>
      <c r="B107" s="174">
        <f>B108+B109+B110+B111</f>
        <v>1380</v>
      </c>
      <c r="C107" s="174">
        <f>C108</f>
        <v>1080</v>
      </c>
      <c r="D107" s="174">
        <f>D108+D109+D110+D111</f>
        <v>0</v>
      </c>
      <c r="E107" s="174">
        <f>E108+E109+E110+E111</f>
        <v>0</v>
      </c>
      <c r="F107" s="1126"/>
      <c r="G107" s="157"/>
    </row>
    <row r="108" spans="1:7" ht="19.5" thickBot="1" x14ac:dyDescent="0.35">
      <c r="A108" s="173" t="s">
        <v>296</v>
      </c>
      <c r="B108" s="174">
        <v>1380</v>
      </c>
      <c r="C108" s="174">
        <v>1080</v>
      </c>
      <c r="D108" s="174">
        <v>0</v>
      </c>
      <c r="E108" s="174">
        <v>0</v>
      </c>
      <c r="F108" s="1126"/>
      <c r="G108" s="157"/>
    </row>
    <row r="109" spans="1:7" ht="19.5" thickBot="1" x14ac:dyDescent="0.35">
      <c r="A109" s="173" t="s">
        <v>311</v>
      </c>
      <c r="B109" s="174"/>
      <c r="C109" s="174"/>
      <c r="D109" s="174"/>
      <c r="E109" s="174"/>
      <c r="F109" s="1126"/>
      <c r="G109" s="157"/>
    </row>
    <row r="110" spans="1:7" ht="19.5" thickBot="1" x14ac:dyDescent="0.35">
      <c r="A110" s="173" t="s">
        <v>312</v>
      </c>
      <c r="B110" s="174"/>
      <c r="C110" s="174"/>
      <c r="D110" s="174"/>
      <c r="E110" s="174"/>
      <c r="F110" s="1126"/>
      <c r="G110" s="157"/>
    </row>
    <row r="111" spans="1:7" ht="19.5" thickBot="1" x14ac:dyDescent="0.35">
      <c r="A111" s="173" t="s">
        <v>313</v>
      </c>
      <c r="B111" s="174"/>
      <c r="C111" s="174"/>
      <c r="D111" s="174"/>
      <c r="E111" s="174"/>
      <c r="F111" s="1126"/>
      <c r="G111" s="157"/>
    </row>
    <row r="112" spans="1:7" ht="38.25" thickBot="1" x14ac:dyDescent="0.35">
      <c r="A112" s="195" t="s">
        <v>53</v>
      </c>
      <c r="B112" s="174">
        <f>B102+B107</f>
        <v>1380</v>
      </c>
      <c r="C112" s="174">
        <f>C102+C107</f>
        <v>1080</v>
      </c>
      <c r="D112" s="174">
        <f>D102+D107</f>
        <v>0</v>
      </c>
      <c r="E112" s="174">
        <f>E102+E107</f>
        <v>0</v>
      </c>
      <c r="F112" s="1126"/>
      <c r="G112" s="157"/>
    </row>
    <row r="113" spans="1:7" ht="57" thickBot="1" x14ac:dyDescent="0.35">
      <c r="A113" s="164" t="s">
        <v>35</v>
      </c>
      <c r="B113" s="187" t="s">
        <v>511</v>
      </c>
      <c r="C113" s="188" t="s">
        <v>306</v>
      </c>
      <c r="D113" s="1636" t="s">
        <v>512</v>
      </c>
      <c r="E113" s="1637"/>
      <c r="F113" s="1126"/>
      <c r="G113" s="157"/>
    </row>
    <row r="114" spans="1:7" ht="19.5" thickBot="1" x14ac:dyDescent="0.35">
      <c r="A114" s="165" t="s">
        <v>15</v>
      </c>
      <c r="B114" s="1620" t="s">
        <v>513</v>
      </c>
      <c r="C114" s="1621"/>
      <c r="D114" s="1621"/>
      <c r="E114" s="1622"/>
      <c r="F114" s="1126"/>
      <c r="G114" s="157"/>
    </row>
    <row r="115" spans="1:7" ht="19.5" thickBot="1" x14ac:dyDescent="0.35">
      <c r="A115" s="165" t="s">
        <v>16</v>
      </c>
      <c r="B115" s="1629" t="s">
        <v>1431</v>
      </c>
      <c r="C115" s="1630"/>
      <c r="D115" s="1630"/>
      <c r="E115" s="1631"/>
      <c r="F115" s="1126"/>
      <c r="G115" s="157"/>
    </row>
    <row r="116" spans="1:7" ht="18.75" x14ac:dyDescent="0.3">
      <c r="A116" s="1616"/>
      <c r="B116" s="167">
        <v>2019</v>
      </c>
      <c r="C116" s="167">
        <v>2020</v>
      </c>
      <c r="D116" s="167">
        <v>2021</v>
      </c>
      <c r="E116" s="167">
        <v>2022</v>
      </c>
      <c r="F116" s="1126"/>
      <c r="G116" s="157"/>
    </row>
    <row r="117" spans="1:7" ht="19.5" thickBot="1" x14ac:dyDescent="0.35">
      <c r="A117" s="1617"/>
      <c r="B117" s="168" t="s">
        <v>8</v>
      </c>
      <c r="C117" s="168" t="s">
        <v>9</v>
      </c>
      <c r="D117" s="168" t="s">
        <v>9</v>
      </c>
      <c r="E117" s="168" t="s">
        <v>9</v>
      </c>
      <c r="F117" s="1126"/>
      <c r="G117" s="157"/>
    </row>
    <row r="118" spans="1:7" ht="19.5" thickBot="1" x14ac:dyDescent="0.35">
      <c r="A118" s="165" t="s">
        <v>17</v>
      </c>
      <c r="B118" s="425">
        <v>50</v>
      </c>
      <c r="C118" s="425">
        <v>40</v>
      </c>
      <c r="D118" s="425">
        <v>60</v>
      </c>
      <c r="E118" s="425">
        <v>60</v>
      </c>
      <c r="F118" s="1126"/>
      <c r="G118" s="157"/>
    </row>
    <row r="119" spans="1:7" ht="38.25" thickBot="1" x14ac:dyDescent="0.35">
      <c r="A119" s="165" t="s">
        <v>18</v>
      </c>
      <c r="B119" s="170">
        <v>7404</v>
      </c>
      <c r="C119" s="170">
        <v>4732</v>
      </c>
      <c r="D119" s="170">
        <v>10000</v>
      </c>
      <c r="E119" s="170">
        <v>10000</v>
      </c>
      <c r="F119" s="1126"/>
      <c r="G119" s="176"/>
    </row>
    <row r="120" spans="1:7" ht="38.25" thickBot="1" x14ac:dyDescent="0.35">
      <c r="A120" s="165" t="s">
        <v>19</v>
      </c>
      <c r="B120" s="170">
        <f>B119/B118</f>
        <v>148.08000000000001</v>
      </c>
      <c r="C120" s="170">
        <f>C119/C118</f>
        <v>118.3</v>
      </c>
      <c r="D120" s="170">
        <f>D119/D118</f>
        <v>166.66666666666666</v>
      </c>
      <c r="E120" s="170">
        <f>E119/E118</f>
        <v>166.66666666666666</v>
      </c>
      <c r="F120" s="1126"/>
      <c r="G120" s="157"/>
    </row>
    <row r="121" spans="1:7" ht="19.5" thickBot="1" x14ac:dyDescent="0.35">
      <c r="A121" s="165" t="s">
        <v>20</v>
      </c>
      <c r="B121" s="425" t="s">
        <v>21</v>
      </c>
      <c r="C121" s="171">
        <f t="shared" ref="C121:E123" si="3">C118/B118-1</f>
        <v>-0.19999999999999996</v>
      </c>
      <c r="D121" s="171">
        <f t="shared" si="3"/>
        <v>0.5</v>
      </c>
      <c r="E121" s="171">
        <f t="shared" si="3"/>
        <v>0</v>
      </c>
      <c r="F121" s="1126"/>
      <c r="G121" s="157"/>
    </row>
    <row r="122" spans="1:7" ht="38.25" thickBot="1" x14ac:dyDescent="0.35">
      <c r="A122" s="165" t="s">
        <v>22</v>
      </c>
      <c r="B122" s="425" t="s">
        <v>21</v>
      </c>
      <c r="C122" s="171">
        <f t="shared" si="3"/>
        <v>-0.36088600756347922</v>
      </c>
      <c r="D122" s="171">
        <f t="shared" si="3"/>
        <v>1.1132713440405748</v>
      </c>
      <c r="E122" s="171">
        <f t="shared" si="3"/>
        <v>0</v>
      </c>
      <c r="F122" s="1126"/>
      <c r="G122" s="157"/>
    </row>
    <row r="123" spans="1:7" ht="38.25" thickBot="1" x14ac:dyDescent="0.35">
      <c r="A123" s="165" t="s">
        <v>23</v>
      </c>
      <c r="B123" s="425" t="s">
        <v>21</v>
      </c>
      <c r="C123" s="171">
        <f t="shared" si="3"/>
        <v>-0.20110750945434908</v>
      </c>
      <c r="D123" s="171">
        <f t="shared" si="3"/>
        <v>0.40884756269371647</v>
      </c>
      <c r="E123" s="171">
        <f t="shared" si="3"/>
        <v>0</v>
      </c>
      <c r="F123" s="1126"/>
      <c r="G123" s="157"/>
    </row>
    <row r="124" spans="1:7" ht="19.5" thickBot="1" x14ac:dyDescent="0.35">
      <c r="A124" s="1607" t="s">
        <v>1429</v>
      </c>
      <c r="B124" s="1608"/>
      <c r="C124" s="1608"/>
      <c r="D124" s="1608"/>
      <c r="E124" s="1609"/>
      <c r="F124" s="1126"/>
      <c r="G124" s="157"/>
    </row>
    <row r="125" spans="1:7" ht="18.75" x14ac:dyDescent="0.3">
      <c r="A125" s="1616"/>
      <c r="B125" s="167">
        <v>2019</v>
      </c>
      <c r="C125" s="167">
        <v>2020</v>
      </c>
      <c r="D125" s="167">
        <v>2021</v>
      </c>
      <c r="E125" s="167">
        <v>2022</v>
      </c>
      <c r="F125" s="1126"/>
      <c r="G125" s="157"/>
    </row>
    <row r="126" spans="1:7" ht="19.5" thickBot="1" x14ac:dyDescent="0.35">
      <c r="A126" s="1617"/>
      <c r="B126" s="168" t="s">
        <v>8</v>
      </c>
      <c r="C126" s="168" t="s">
        <v>9</v>
      </c>
      <c r="D126" s="168" t="s">
        <v>9</v>
      </c>
      <c r="E126" s="168" t="s">
        <v>9</v>
      </c>
      <c r="F126" s="1126"/>
      <c r="G126" s="157"/>
    </row>
    <row r="127" spans="1:7" ht="38.25" thickBot="1" x14ac:dyDescent="0.35">
      <c r="A127" s="172" t="s">
        <v>42</v>
      </c>
      <c r="B127" s="175">
        <f>B128+B129+B130+B131</f>
        <v>0</v>
      </c>
      <c r="C127" s="175">
        <f>C128+C129+C130+C131</f>
        <v>0</v>
      </c>
      <c r="D127" s="175">
        <f>D128+D129+D130+D131</f>
        <v>0</v>
      </c>
      <c r="E127" s="175">
        <f>E128+E129+E130+E131</f>
        <v>0</v>
      </c>
      <c r="F127" s="1126"/>
      <c r="G127" s="157"/>
    </row>
    <row r="128" spans="1:7" ht="19.5" thickBot="1" x14ac:dyDescent="0.35">
      <c r="A128" s="173" t="s">
        <v>296</v>
      </c>
      <c r="B128" s="175"/>
      <c r="C128" s="175"/>
      <c r="D128" s="175"/>
      <c r="E128" s="175"/>
      <c r="F128" s="1126"/>
      <c r="G128" s="157"/>
    </row>
    <row r="129" spans="1:7" ht="19.5" thickBot="1" x14ac:dyDescent="0.35">
      <c r="A129" s="173" t="s">
        <v>311</v>
      </c>
      <c r="B129" s="175"/>
      <c r="C129" s="175"/>
      <c r="D129" s="175"/>
      <c r="E129" s="175"/>
      <c r="F129" s="1126"/>
      <c r="G129" s="157"/>
    </row>
    <row r="130" spans="1:7" ht="19.5" thickBot="1" x14ac:dyDescent="0.35">
      <c r="A130" s="173" t="s">
        <v>312</v>
      </c>
      <c r="B130" s="175"/>
      <c r="C130" s="175"/>
      <c r="D130" s="175"/>
      <c r="E130" s="175"/>
      <c r="F130" s="1126"/>
      <c r="G130" s="157"/>
    </row>
    <row r="131" spans="1:7" ht="19.5" thickBot="1" x14ac:dyDescent="0.35">
      <c r="A131" s="173" t="s">
        <v>313</v>
      </c>
      <c r="B131" s="175"/>
      <c r="C131" s="175"/>
      <c r="D131" s="175"/>
      <c r="E131" s="175"/>
      <c r="F131" s="1126"/>
      <c r="G131" s="157"/>
    </row>
    <row r="132" spans="1:7" ht="38.25" thickBot="1" x14ac:dyDescent="0.35">
      <c r="A132" s="172" t="s">
        <v>43</v>
      </c>
      <c r="B132" s="174">
        <f>B133+B134+B135+B136</f>
        <v>7404</v>
      </c>
      <c r="C132" s="174">
        <f>C133</f>
        <v>4732</v>
      </c>
      <c r="D132" s="174">
        <f>D133+D134+D135+D136</f>
        <v>10000</v>
      </c>
      <c r="E132" s="174">
        <f>E133+E134+E135+E136</f>
        <v>10000</v>
      </c>
      <c r="F132" s="1126"/>
      <c r="G132" s="157"/>
    </row>
    <row r="133" spans="1:7" ht="19.5" thickBot="1" x14ac:dyDescent="0.35">
      <c r="A133" s="173" t="s">
        <v>296</v>
      </c>
      <c r="B133" s="174">
        <v>7404</v>
      </c>
      <c r="C133" s="174">
        <v>4732</v>
      </c>
      <c r="D133" s="174">
        <v>10000</v>
      </c>
      <c r="E133" s="174">
        <v>10000</v>
      </c>
      <c r="F133" s="1126"/>
      <c r="G133" s="157"/>
    </row>
    <row r="134" spans="1:7" ht="19.5" thickBot="1" x14ac:dyDescent="0.35">
      <c r="A134" s="173" t="s">
        <v>311</v>
      </c>
      <c r="B134" s="174"/>
      <c r="C134" s="174"/>
      <c r="D134" s="174"/>
      <c r="E134" s="174"/>
      <c r="F134" s="1126"/>
      <c r="G134" s="157"/>
    </row>
    <row r="135" spans="1:7" ht="19.5" thickBot="1" x14ac:dyDescent="0.35">
      <c r="A135" s="173" t="s">
        <v>312</v>
      </c>
      <c r="B135" s="174"/>
      <c r="C135" s="174"/>
      <c r="D135" s="174"/>
      <c r="E135" s="174"/>
      <c r="F135" s="1126"/>
      <c r="G135" s="157"/>
    </row>
    <row r="136" spans="1:7" ht="19.5" thickBot="1" x14ac:dyDescent="0.35">
      <c r="A136" s="173" t="s">
        <v>313</v>
      </c>
      <c r="B136" s="174"/>
      <c r="C136" s="174"/>
      <c r="D136" s="174"/>
      <c r="E136" s="174"/>
      <c r="F136" s="1126"/>
      <c r="G136" s="157"/>
    </row>
    <row r="137" spans="1:7" ht="38.25" thickBot="1" x14ac:dyDescent="0.35">
      <c r="A137" s="195" t="s">
        <v>53</v>
      </c>
      <c r="B137" s="174">
        <f>B127+B132</f>
        <v>7404</v>
      </c>
      <c r="C137" s="174">
        <f>C127+C132</f>
        <v>4732</v>
      </c>
      <c r="D137" s="174">
        <f>D127+D132</f>
        <v>10000</v>
      </c>
      <c r="E137" s="174">
        <f>E127+E132</f>
        <v>10000</v>
      </c>
      <c r="F137" s="1126"/>
      <c r="G137" s="157"/>
    </row>
    <row r="138" spans="1:7" ht="57" thickBot="1" x14ac:dyDescent="0.35">
      <c r="A138" s="164" t="s">
        <v>37</v>
      </c>
      <c r="B138" s="187" t="s">
        <v>514</v>
      </c>
      <c r="C138" s="188" t="s">
        <v>306</v>
      </c>
      <c r="D138" s="1636" t="s">
        <v>515</v>
      </c>
      <c r="E138" s="1637"/>
      <c r="F138" s="1126"/>
      <c r="G138" s="157"/>
    </row>
    <row r="139" spans="1:7" ht="19.5" thickBot="1" x14ac:dyDescent="0.35">
      <c r="A139" s="165" t="s">
        <v>15</v>
      </c>
      <c r="B139" s="1620" t="s">
        <v>516</v>
      </c>
      <c r="C139" s="1621"/>
      <c r="D139" s="1621"/>
      <c r="E139" s="1622"/>
      <c r="F139" s="1126"/>
      <c r="G139" s="157"/>
    </row>
    <row r="140" spans="1:7" ht="19.5" thickBot="1" x14ac:dyDescent="0.35">
      <c r="A140" s="165" t="s">
        <v>16</v>
      </c>
      <c r="B140" s="1629" t="s">
        <v>52</v>
      </c>
      <c r="C140" s="1630"/>
      <c r="D140" s="1630"/>
      <c r="E140" s="1631"/>
      <c r="F140" s="1126"/>
      <c r="G140" s="157"/>
    </row>
    <row r="141" spans="1:7" ht="18.75" x14ac:dyDescent="0.3">
      <c r="A141" s="1616"/>
      <c r="B141" s="167">
        <v>2019</v>
      </c>
      <c r="C141" s="167">
        <v>2020</v>
      </c>
      <c r="D141" s="167">
        <v>2021</v>
      </c>
      <c r="E141" s="167">
        <v>2022</v>
      </c>
      <c r="F141" s="1126"/>
      <c r="G141" s="157"/>
    </row>
    <row r="142" spans="1:7" ht="19.5" thickBot="1" x14ac:dyDescent="0.35">
      <c r="A142" s="1617"/>
      <c r="B142" s="168" t="s">
        <v>8</v>
      </c>
      <c r="C142" s="168" t="s">
        <v>9</v>
      </c>
      <c r="D142" s="168" t="s">
        <v>9</v>
      </c>
      <c r="E142" s="168" t="s">
        <v>9</v>
      </c>
      <c r="F142" s="1126"/>
      <c r="G142" s="157"/>
    </row>
    <row r="143" spans="1:7" ht="19.5" thickBot="1" x14ac:dyDescent="0.35">
      <c r="A143" s="165" t="s">
        <v>17</v>
      </c>
      <c r="B143" s="425">
        <v>3</v>
      </c>
      <c r="C143" s="425">
        <v>45</v>
      </c>
      <c r="D143" s="425">
        <v>35</v>
      </c>
      <c r="E143" s="425">
        <v>35</v>
      </c>
      <c r="F143" s="1126"/>
      <c r="G143" s="157"/>
    </row>
    <row r="144" spans="1:7" ht="38.25" thickBot="1" x14ac:dyDescent="0.35">
      <c r="A144" s="165" t="s">
        <v>18</v>
      </c>
      <c r="B144" s="170">
        <v>960</v>
      </c>
      <c r="C144" s="170">
        <v>4060</v>
      </c>
      <c r="D144" s="170">
        <v>3500</v>
      </c>
      <c r="E144" s="170">
        <v>3500</v>
      </c>
      <c r="F144" s="1126"/>
      <c r="G144" s="157"/>
    </row>
    <row r="145" spans="1:7" ht="38.25" thickBot="1" x14ac:dyDescent="0.35">
      <c r="A145" s="165" t="s">
        <v>19</v>
      </c>
      <c r="B145" s="170">
        <f>B144/B143</f>
        <v>320</v>
      </c>
      <c r="C145" s="170">
        <f>C144/C143</f>
        <v>90.222222222222229</v>
      </c>
      <c r="D145" s="170">
        <f>D144/D143</f>
        <v>100</v>
      </c>
      <c r="E145" s="170">
        <f>E144/E143</f>
        <v>100</v>
      </c>
      <c r="F145" s="1126"/>
      <c r="G145" s="157"/>
    </row>
    <row r="146" spans="1:7" ht="19.5" thickBot="1" x14ac:dyDescent="0.35">
      <c r="A146" s="165" t="s">
        <v>20</v>
      </c>
      <c r="B146" s="425" t="s">
        <v>21</v>
      </c>
      <c r="C146" s="171">
        <f t="shared" ref="C146:E148" si="4">C143/B143-1</f>
        <v>14</v>
      </c>
      <c r="D146" s="171">
        <f t="shared" si="4"/>
        <v>-0.22222222222222221</v>
      </c>
      <c r="E146" s="171">
        <f t="shared" si="4"/>
        <v>0</v>
      </c>
      <c r="F146" s="1126"/>
      <c r="G146" s="157"/>
    </row>
    <row r="147" spans="1:7" ht="38.25" thickBot="1" x14ac:dyDescent="0.35">
      <c r="A147" s="165" t="s">
        <v>22</v>
      </c>
      <c r="B147" s="425" t="s">
        <v>21</v>
      </c>
      <c r="C147" s="171">
        <f t="shared" si="4"/>
        <v>3.229166666666667</v>
      </c>
      <c r="D147" s="171">
        <f t="shared" si="4"/>
        <v>-0.13793103448275867</v>
      </c>
      <c r="E147" s="171">
        <f t="shared" si="4"/>
        <v>0</v>
      </c>
      <c r="F147" s="1126"/>
      <c r="G147" s="157"/>
    </row>
    <row r="148" spans="1:7" ht="38.25" thickBot="1" x14ac:dyDescent="0.35">
      <c r="A148" s="165" t="s">
        <v>23</v>
      </c>
      <c r="B148" s="425" t="s">
        <v>21</v>
      </c>
      <c r="C148" s="171">
        <f t="shared" si="4"/>
        <v>-0.71805555555555556</v>
      </c>
      <c r="D148" s="171">
        <f t="shared" si="4"/>
        <v>0.10837438423645307</v>
      </c>
      <c r="E148" s="171">
        <f t="shared" si="4"/>
        <v>0</v>
      </c>
      <c r="F148" s="1126"/>
      <c r="G148" s="157"/>
    </row>
    <row r="149" spans="1:7" ht="19.5" thickBot="1" x14ac:dyDescent="0.35">
      <c r="A149" s="1607" t="s">
        <v>1429</v>
      </c>
      <c r="B149" s="1608"/>
      <c r="C149" s="1608"/>
      <c r="D149" s="1608"/>
      <c r="E149" s="1609"/>
      <c r="F149" s="1126"/>
      <c r="G149" s="157"/>
    </row>
    <row r="150" spans="1:7" ht="18.75" x14ac:dyDescent="0.3">
      <c r="A150" s="1616"/>
      <c r="B150" s="167">
        <v>2019</v>
      </c>
      <c r="C150" s="167">
        <v>2020</v>
      </c>
      <c r="D150" s="167">
        <v>2021</v>
      </c>
      <c r="E150" s="167">
        <v>2022</v>
      </c>
      <c r="F150" s="1126"/>
      <c r="G150" s="157"/>
    </row>
    <row r="151" spans="1:7" ht="19.5" thickBot="1" x14ac:dyDescent="0.35">
      <c r="A151" s="1617"/>
      <c r="B151" s="168" t="s">
        <v>8</v>
      </c>
      <c r="C151" s="168" t="s">
        <v>9</v>
      </c>
      <c r="D151" s="168" t="s">
        <v>9</v>
      </c>
      <c r="E151" s="168" t="s">
        <v>9</v>
      </c>
      <c r="F151" s="1126"/>
      <c r="G151" s="157"/>
    </row>
    <row r="152" spans="1:7" ht="38.25" thickBot="1" x14ac:dyDescent="0.35">
      <c r="A152" s="172" t="s">
        <v>42</v>
      </c>
      <c r="B152" s="175">
        <f>B153+B154+B155+B156</f>
        <v>0</v>
      </c>
      <c r="C152" s="175">
        <f>C153+C154+C155+C156</f>
        <v>0</v>
      </c>
      <c r="D152" s="175">
        <f>D153+D154+D155+D156</f>
        <v>0</v>
      </c>
      <c r="E152" s="175">
        <f>E153+E154+E155+E156</f>
        <v>0</v>
      </c>
      <c r="F152" s="1126"/>
      <c r="G152" s="157"/>
    </row>
    <row r="153" spans="1:7" ht="19.5" thickBot="1" x14ac:dyDescent="0.35">
      <c r="A153" s="173" t="s">
        <v>296</v>
      </c>
      <c r="B153" s="175"/>
      <c r="C153" s="175"/>
      <c r="D153" s="175"/>
      <c r="E153" s="175"/>
      <c r="F153" s="1126"/>
      <c r="G153" s="157"/>
    </row>
    <row r="154" spans="1:7" ht="19.5" thickBot="1" x14ac:dyDescent="0.35">
      <c r="A154" s="173" t="s">
        <v>311</v>
      </c>
      <c r="B154" s="175"/>
      <c r="C154" s="175"/>
      <c r="D154" s="175"/>
      <c r="E154" s="175"/>
      <c r="F154" s="1126"/>
      <c r="G154" s="157"/>
    </row>
    <row r="155" spans="1:7" ht="19.5" thickBot="1" x14ac:dyDescent="0.35">
      <c r="A155" s="173" t="s">
        <v>312</v>
      </c>
      <c r="B155" s="175"/>
      <c r="C155" s="175"/>
      <c r="D155" s="175"/>
      <c r="E155" s="175"/>
      <c r="F155" s="1126"/>
      <c r="G155" s="157"/>
    </row>
    <row r="156" spans="1:7" ht="19.5" thickBot="1" x14ac:dyDescent="0.35">
      <c r="A156" s="173" t="s">
        <v>313</v>
      </c>
      <c r="B156" s="175"/>
      <c r="C156" s="175"/>
      <c r="D156" s="175"/>
      <c r="E156" s="175"/>
      <c r="F156" s="1126"/>
      <c r="G156" s="157"/>
    </row>
    <row r="157" spans="1:7" ht="38.25" thickBot="1" x14ac:dyDescent="0.35">
      <c r="A157" s="172" t="s">
        <v>43</v>
      </c>
      <c r="B157" s="174">
        <f>B158+B159+B160+B161</f>
        <v>960</v>
      </c>
      <c r="C157" s="174">
        <f>C158</f>
        <v>4060</v>
      </c>
      <c r="D157" s="174">
        <f>D158+D159+D160+D161</f>
        <v>3500</v>
      </c>
      <c r="E157" s="174">
        <f>E158+E159+E160+E161</f>
        <v>3500</v>
      </c>
      <c r="F157" s="1126"/>
      <c r="G157" s="157"/>
    </row>
    <row r="158" spans="1:7" ht="19.5" thickBot="1" x14ac:dyDescent="0.35">
      <c r="A158" s="173" t="s">
        <v>296</v>
      </c>
      <c r="B158" s="174">
        <v>960</v>
      </c>
      <c r="C158" s="174">
        <v>4060</v>
      </c>
      <c r="D158" s="174">
        <v>3500</v>
      </c>
      <c r="E158" s="174">
        <v>3500</v>
      </c>
      <c r="F158" s="1126"/>
      <c r="G158" s="157"/>
    </row>
    <row r="159" spans="1:7" ht="19.5" thickBot="1" x14ac:dyDescent="0.35">
      <c r="A159" s="173" t="s">
        <v>311</v>
      </c>
      <c r="B159" s="174"/>
      <c r="C159" s="174"/>
      <c r="D159" s="174"/>
      <c r="E159" s="174"/>
      <c r="F159" s="1126"/>
      <c r="G159" s="157"/>
    </row>
    <row r="160" spans="1:7" ht="19.5" thickBot="1" x14ac:dyDescent="0.35">
      <c r="A160" s="173" t="s">
        <v>312</v>
      </c>
      <c r="B160" s="174"/>
      <c r="C160" s="174"/>
      <c r="D160" s="174"/>
      <c r="E160" s="174"/>
      <c r="F160" s="1126"/>
      <c r="G160" s="157"/>
    </row>
    <row r="161" spans="1:7" ht="19.5" thickBot="1" x14ac:dyDescent="0.35">
      <c r="A161" s="173" t="s">
        <v>313</v>
      </c>
      <c r="B161" s="174"/>
      <c r="C161" s="174"/>
      <c r="D161" s="174"/>
      <c r="E161" s="174"/>
      <c r="F161" s="1126"/>
      <c r="G161" s="157"/>
    </row>
    <row r="162" spans="1:7" ht="38.25" thickBot="1" x14ac:dyDescent="0.35">
      <c r="A162" s="195" t="s">
        <v>53</v>
      </c>
      <c r="B162" s="174">
        <f>B152+B157</f>
        <v>960</v>
      </c>
      <c r="C162" s="174">
        <f>C152+C157</f>
        <v>4060</v>
      </c>
      <c r="D162" s="174">
        <f>D152+D157</f>
        <v>3500</v>
      </c>
      <c r="E162" s="174">
        <f>E152+E157</f>
        <v>3500</v>
      </c>
      <c r="F162" s="1126"/>
      <c r="G162" s="157"/>
    </row>
    <row r="163" spans="1:7" ht="57" thickBot="1" x14ac:dyDescent="0.35">
      <c r="A163" s="164" t="s">
        <v>145</v>
      </c>
      <c r="B163" s="187" t="s">
        <v>517</v>
      </c>
      <c r="C163" s="188" t="s">
        <v>306</v>
      </c>
      <c r="D163" s="1636" t="s">
        <v>518</v>
      </c>
      <c r="E163" s="1637"/>
      <c r="F163" s="1126"/>
      <c r="G163" s="157"/>
    </row>
    <row r="164" spans="1:7" ht="19.5" thickBot="1" x14ac:dyDescent="0.35">
      <c r="A164" s="165" t="s">
        <v>15</v>
      </c>
      <c r="B164" s="1620" t="s">
        <v>519</v>
      </c>
      <c r="C164" s="1621"/>
      <c r="D164" s="1621"/>
      <c r="E164" s="1622"/>
      <c r="F164" s="1126" t="s">
        <v>854</v>
      </c>
      <c r="G164" s="157"/>
    </row>
    <row r="165" spans="1:7" ht="19.5" thickBot="1" x14ac:dyDescent="0.35">
      <c r="A165" s="165" t="s">
        <v>16</v>
      </c>
      <c r="B165" s="1629" t="s">
        <v>52</v>
      </c>
      <c r="C165" s="1630"/>
      <c r="D165" s="1630"/>
      <c r="E165" s="1631"/>
      <c r="F165" s="1126"/>
      <c r="G165" s="157"/>
    </row>
    <row r="166" spans="1:7" ht="18.75" x14ac:dyDescent="0.3">
      <c r="A166" s="1616"/>
      <c r="B166" s="167">
        <v>2019</v>
      </c>
      <c r="C166" s="167">
        <v>2020</v>
      </c>
      <c r="D166" s="167">
        <v>2021</v>
      </c>
      <c r="E166" s="167">
        <v>2022</v>
      </c>
      <c r="F166" s="1126"/>
      <c r="G166" s="157"/>
    </row>
    <row r="167" spans="1:7" ht="19.5" thickBot="1" x14ac:dyDescent="0.35">
      <c r="A167" s="1617"/>
      <c r="B167" s="168" t="s">
        <v>8</v>
      </c>
      <c r="C167" s="168" t="s">
        <v>9</v>
      </c>
      <c r="D167" s="168" t="s">
        <v>9</v>
      </c>
      <c r="E167" s="168" t="s">
        <v>9</v>
      </c>
      <c r="F167" s="1126"/>
      <c r="G167" s="157"/>
    </row>
    <row r="168" spans="1:7" ht="19.5" thickBot="1" x14ac:dyDescent="0.35">
      <c r="A168" s="165" t="s">
        <v>17</v>
      </c>
      <c r="B168" s="425">
        <v>36</v>
      </c>
      <c r="C168" s="425">
        <v>0</v>
      </c>
      <c r="D168" s="425">
        <v>0</v>
      </c>
      <c r="E168" s="425">
        <v>0</v>
      </c>
      <c r="F168" s="1126"/>
      <c r="G168" s="157"/>
    </row>
    <row r="169" spans="1:7" ht="38.25" thickBot="1" x14ac:dyDescent="0.35">
      <c r="A169" s="165" t="s">
        <v>18</v>
      </c>
      <c r="B169" s="170">
        <v>4351</v>
      </c>
      <c r="C169" s="170">
        <v>0</v>
      </c>
      <c r="D169" s="170">
        <v>0</v>
      </c>
      <c r="E169" s="170">
        <v>0</v>
      </c>
      <c r="F169" s="1126"/>
      <c r="G169" s="157"/>
    </row>
    <row r="170" spans="1:7" ht="38.25" thickBot="1" x14ac:dyDescent="0.35">
      <c r="A170" s="165" t="s">
        <v>19</v>
      </c>
      <c r="B170" s="170">
        <f>B169/B168</f>
        <v>120.86111111111111</v>
      </c>
      <c r="C170" s="170" t="e">
        <f>C169/C168</f>
        <v>#DIV/0!</v>
      </c>
      <c r="D170" s="170" t="e">
        <f>D169/D168</f>
        <v>#DIV/0!</v>
      </c>
      <c r="E170" s="170" t="e">
        <f>E169/E168</f>
        <v>#DIV/0!</v>
      </c>
      <c r="F170" s="1126"/>
      <c r="G170" s="157"/>
    </row>
    <row r="171" spans="1:7" ht="19.5" thickBot="1" x14ac:dyDescent="0.35">
      <c r="A171" s="165" t="s">
        <v>20</v>
      </c>
      <c r="B171" s="425" t="s">
        <v>21</v>
      </c>
      <c r="C171" s="171">
        <f t="shared" ref="C171:E173" si="5">C168/B168-1</f>
        <v>-1</v>
      </c>
      <c r="D171" s="171" t="e">
        <f t="shared" si="5"/>
        <v>#DIV/0!</v>
      </c>
      <c r="E171" s="171" t="e">
        <f t="shared" si="5"/>
        <v>#DIV/0!</v>
      </c>
      <c r="F171" s="1126"/>
      <c r="G171" s="157"/>
    </row>
    <row r="172" spans="1:7" ht="38.25" thickBot="1" x14ac:dyDescent="0.35">
      <c r="A172" s="165" t="s">
        <v>22</v>
      </c>
      <c r="B172" s="425" t="s">
        <v>21</v>
      </c>
      <c r="C172" s="171">
        <f t="shared" si="5"/>
        <v>-1</v>
      </c>
      <c r="D172" s="171" t="e">
        <f t="shared" si="5"/>
        <v>#DIV/0!</v>
      </c>
      <c r="E172" s="171" t="e">
        <f t="shared" si="5"/>
        <v>#DIV/0!</v>
      </c>
      <c r="F172" s="1126"/>
      <c r="G172" s="157"/>
    </row>
    <row r="173" spans="1:7" ht="38.25" thickBot="1" x14ac:dyDescent="0.35">
      <c r="A173" s="165" t="s">
        <v>23</v>
      </c>
      <c r="B173" s="425" t="s">
        <v>21</v>
      </c>
      <c r="C173" s="171" t="e">
        <f t="shared" si="5"/>
        <v>#DIV/0!</v>
      </c>
      <c r="D173" s="171" t="e">
        <f t="shared" si="5"/>
        <v>#DIV/0!</v>
      </c>
      <c r="E173" s="171" t="e">
        <f t="shared" si="5"/>
        <v>#DIV/0!</v>
      </c>
      <c r="F173" s="1126"/>
      <c r="G173" s="157"/>
    </row>
    <row r="174" spans="1:7" ht="19.5" thickBot="1" x14ac:dyDescent="0.35">
      <c r="A174" s="1607" t="s">
        <v>1429</v>
      </c>
      <c r="B174" s="1608"/>
      <c r="C174" s="1608"/>
      <c r="D174" s="1608"/>
      <c r="E174" s="1609"/>
      <c r="F174" s="1126"/>
      <c r="G174" s="157"/>
    </row>
    <row r="175" spans="1:7" ht="18.75" x14ac:dyDescent="0.3">
      <c r="A175" s="1616"/>
      <c r="B175" s="167">
        <v>2019</v>
      </c>
      <c r="C175" s="167">
        <v>2020</v>
      </c>
      <c r="D175" s="167">
        <v>2021</v>
      </c>
      <c r="E175" s="167">
        <v>2022</v>
      </c>
      <c r="F175" s="1126"/>
      <c r="G175" s="157"/>
    </row>
    <row r="176" spans="1:7" ht="19.5" thickBot="1" x14ac:dyDescent="0.35">
      <c r="A176" s="1617"/>
      <c r="B176" s="168" t="s">
        <v>8</v>
      </c>
      <c r="C176" s="168" t="s">
        <v>9</v>
      </c>
      <c r="D176" s="168" t="s">
        <v>9</v>
      </c>
      <c r="E176" s="168" t="s">
        <v>9</v>
      </c>
      <c r="F176" s="1126"/>
      <c r="G176" s="157"/>
    </row>
    <row r="177" spans="1:7" ht="38.25" thickBot="1" x14ac:dyDescent="0.35">
      <c r="A177" s="172" t="s">
        <v>42</v>
      </c>
      <c r="B177" s="175">
        <f>B178+B179+B180+B181</f>
        <v>0</v>
      </c>
      <c r="C177" s="175">
        <f>C178+C179+C180+C181</f>
        <v>0</v>
      </c>
      <c r="D177" s="175">
        <f>D178+D179+D180+D181</f>
        <v>0</v>
      </c>
      <c r="E177" s="175">
        <f>E178+E179+E180+E181</f>
        <v>0</v>
      </c>
      <c r="F177" s="1126"/>
      <c r="G177" s="157"/>
    </row>
    <row r="178" spans="1:7" ht="19.5" thickBot="1" x14ac:dyDescent="0.35">
      <c r="A178" s="173" t="s">
        <v>296</v>
      </c>
      <c r="B178" s="175"/>
      <c r="C178" s="175"/>
      <c r="D178" s="175"/>
      <c r="E178" s="175"/>
      <c r="F178" s="1126"/>
      <c r="G178" s="157"/>
    </row>
    <row r="179" spans="1:7" ht="19.5" thickBot="1" x14ac:dyDescent="0.35">
      <c r="A179" s="173" t="s">
        <v>311</v>
      </c>
      <c r="B179" s="175"/>
      <c r="C179" s="175"/>
      <c r="D179" s="175"/>
      <c r="E179" s="175"/>
      <c r="F179" s="1126"/>
      <c r="G179" s="157"/>
    </row>
    <row r="180" spans="1:7" ht="19.5" thickBot="1" x14ac:dyDescent="0.35">
      <c r="A180" s="173" t="s">
        <v>312</v>
      </c>
      <c r="B180" s="175"/>
      <c r="C180" s="175"/>
      <c r="D180" s="175"/>
      <c r="E180" s="175"/>
      <c r="F180" s="1126"/>
      <c r="G180" s="157"/>
    </row>
    <row r="181" spans="1:7" ht="19.5" thickBot="1" x14ac:dyDescent="0.35">
      <c r="A181" s="173" t="s">
        <v>313</v>
      </c>
      <c r="B181" s="175"/>
      <c r="C181" s="175"/>
      <c r="D181" s="175"/>
      <c r="E181" s="175"/>
      <c r="F181" s="1126"/>
      <c r="G181" s="157"/>
    </row>
    <row r="182" spans="1:7" ht="38.25" thickBot="1" x14ac:dyDescent="0.35">
      <c r="A182" s="172" t="s">
        <v>43</v>
      </c>
      <c r="B182" s="174">
        <f>B183+B184+B185+B186</f>
        <v>4351</v>
      </c>
      <c r="C182" s="174">
        <f>C183</f>
        <v>0</v>
      </c>
      <c r="D182" s="174">
        <f>D183+D184+D185+D186</f>
        <v>0</v>
      </c>
      <c r="E182" s="174">
        <f>E183+E184+E185+E186</f>
        <v>0</v>
      </c>
      <c r="F182" s="1126"/>
      <c r="G182" s="157"/>
    </row>
    <row r="183" spans="1:7" ht="19.5" thickBot="1" x14ac:dyDescent="0.35">
      <c r="A183" s="173" t="s">
        <v>296</v>
      </c>
      <c r="B183" s="174">
        <v>4351</v>
      </c>
      <c r="C183" s="174">
        <v>0</v>
      </c>
      <c r="D183" s="174">
        <v>0</v>
      </c>
      <c r="E183" s="174">
        <v>0</v>
      </c>
      <c r="F183" s="1126"/>
      <c r="G183" s="157"/>
    </row>
    <row r="184" spans="1:7" ht="19.5" thickBot="1" x14ac:dyDescent="0.35">
      <c r="A184" s="173" t="s">
        <v>311</v>
      </c>
      <c r="B184" s="174"/>
      <c r="C184" s="174"/>
      <c r="D184" s="174"/>
      <c r="E184" s="174"/>
      <c r="F184" s="1126"/>
      <c r="G184" s="157"/>
    </row>
    <row r="185" spans="1:7" ht="19.5" thickBot="1" x14ac:dyDescent="0.35">
      <c r="A185" s="173" t="s">
        <v>312</v>
      </c>
      <c r="B185" s="174"/>
      <c r="C185" s="174"/>
      <c r="D185" s="174"/>
      <c r="E185" s="174"/>
      <c r="F185" s="1126"/>
      <c r="G185" s="157"/>
    </row>
    <row r="186" spans="1:7" ht="19.5" thickBot="1" x14ac:dyDescent="0.35">
      <c r="A186" s="173" t="s">
        <v>313</v>
      </c>
      <c r="B186" s="174"/>
      <c r="C186" s="174"/>
      <c r="D186" s="174"/>
      <c r="E186" s="174"/>
      <c r="F186" s="1126"/>
      <c r="G186" s="157"/>
    </row>
    <row r="187" spans="1:7" ht="38.25" thickBot="1" x14ac:dyDescent="0.35">
      <c r="A187" s="195" t="s">
        <v>53</v>
      </c>
      <c r="B187" s="174">
        <f>B177+B182</f>
        <v>4351</v>
      </c>
      <c r="C187" s="174">
        <f>C177+C182</f>
        <v>0</v>
      </c>
      <c r="D187" s="174">
        <f>D177+D182</f>
        <v>0</v>
      </c>
      <c r="E187" s="174">
        <f>E177+E182</f>
        <v>0</v>
      </c>
      <c r="F187" s="1126"/>
      <c r="G187" s="157"/>
    </row>
    <row r="188" spans="1:7" ht="38.25" thickBot="1" x14ac:dyDescent="0.35">
      <c r="A188" s="1135" t="s">
        <v>45</v>
      </c>
      <c r="B188" s="1639" t="s">
        <v>520</v>
      </c>
      <c r="C188" s="1632"/>
      <c r="D188" s="1632"/>
      <c r="E188" s="1633"/>
      <c r="F188" s="1126"/>
      <c r="G188" s="157"/>
    </row>
    <row r="189" spans="1:7" ht="57" thickBot="1" x14ac:dyDescent="0.35">
      <c r="A189" s="164" t="s">
        <v>159</v>
      </c>
      <c r="B189" s="1136" t="s">
        <v>521</v>
      </c>
      <c r="C189" s="1137" t="s">
        <v>306</v>
      </c>
      <c r="D189" s="1138" t="s">
        <v>522</v>
      </c>
      <c r="E189" s="1139"/>
      <c r="F189" s="1126"/>
      <c r="G189" s="157"/>
    </row>
    <row r="190" spans="1:7" ht="19.5" thickBot="1" x14ac:dyDescent="0.35">
      <c r="A190" s="165" t="s">
        <v>15</v>
      </c>
      <c r="B190" s="1620" t="s">
        <v>523</v>
      </c>
      <c r="C190" s="1621"/>
      <c r="D190" s="1621"/>
      <c r="E190" s="1622"/>
      <c r="F190" s="1126"/>
      <c r="G190" s="157"/>
    </row>
    <row r="191" spans="1:7" ht="19.5" thickBot="1" x14ac:dyDescent="0.35">
      <c r="A191" s="165" t="s">
        <v>16</v>
      </c>
      <c r="B191" s="1629" t="s">
        <v>52</v>
      </c>
      <c r="C191" s="1630"/>
      <c r="D191" s="1630"/>
      <c r="E191" s="1631"/>
      <c r="F191" s="1126"/>
      <c r="G191" s="157"/>
    </row>
    <row r="192" spans="1:7" ht="18.75" x14ac:dyDescent="0.3">
      <c r="A192" s="1616"/>
      <c r="B192" s="167">
        <v>2019</v>
      </c>
      <c r="C192" s="167">
        <v>2020</v>
      </c>
      <c r="D192" s="167">
        <v>2021</v>
      </c>
      <c r="E192" s="167">
        <v>2022</v>
      </c>
      <c r="F192" s="1126"/>
      <c r="G192" s="157"/>
    </row>
    <row r="193" spans="1:7" ht="19.5" thickBot="1" x14ac:dyDescent="0.35">
      <c r="A193" s="1617"/>
      <c r="B193" s="168" t="s">
        <v>8</v>
      </c>
      <c r="C193" s="168" t="s">
        <v>9</v>
      </c>
      <c r="D193" s="168" t="s">
        <v>9</v>
      </c>
      <c r="E193" s="168" t="s">
        <v>9</v>
      </c>
      <c r="F193" s="1126"/>
      <c r="G193" s="157"/>
    </row>
    <row r="194" spans="1:7" ht="19.5" thickBot="1" x14ac:dyDescent="0.35">
      <c r="A194" s="165" t="s">
        <v>17</v>
      </c>
      <c r="B194" s="425">
        <v>0</v>
      </c>
      <c r="C194" s="425">
        <v>10</v>
      </c>
      <c r="D194" s="425">
        <v>10</v>
      </c>
      <c r="E194" s="425">
        <v>10</v>
      </c>
      <c r="F194" s="1126"/>
      <c r="G194" s="157"/>
    </row>
    <row r="195" spans="1:7" ht="38.25" thickBot="1" x14ac:dyDescent="0.35">
      <c r="A195" s="165" t="s">
        <v>18</v>
      </c>
      <c r="B195" s="170">
        <v>0</v>
      </c>
      <c r="C195" s="170">
        <v>25390</v>
      </c>
      <c r="D195" s="170">
        <v>25000</v>
      </c>
      <c r="E195" s="170">
        <v>25000</v>
      </c>
      <c r="F195" s="1126"/>
      <c r="G195" s="157"/>
    </row>
    <row r="196" spans="1:7" ht="38.25" thickBot="1" x14ac:dyDescent="0.35">
      <c r="A196" s="165" t="s">
        <v>19</v>
      </c>
      <c r="B196" s="170" t="e">
        <f>B195/B194</f>
        <v>#DIV/0!</v>
      </c>
      <c r="C196" s="170">
        <f>C195/C194</f>
        <v>2539</v>
      </c>
      <c r="D196" s="170">
        <f>D195/D194</f>
        <v>2500</v>
      </c>
      <c r="E196" s="170">
        <f>E195/E194</f>
        <v>2500</v>
      </c>
      <c r="F196" s="1126"/>
      <c r="G196" s="157"/>
    </row>
    <row r="197" spans="1:7" ht="19.5" thickBot="1" x14ac:dyDescent="0.35">
      <c r="A197" s="165" t="s">
        <v>20</v>
      </c>
      <c r="B197" s="425" t="s">
        <v>21</v>
      </c>
      <c r="C197" s="171" t="e">
        <f t="shared" ref="C197:E199" si="6">C194/B194-1</f>
        <v>#DIV/0!</v>
      </c>
      <c r="D197" s="171">
        <f t="shared" si="6"/>
        <v>0</v>
      </c>
      <c r="E197" s="171">
        <f t="shared" si="6"/>
        <v>0</v>
      </c>
      <c r="F197" s="1126"/>
      <c r="G197" s="157"/>
    </row>
    <row r="198" spans="1:7" ht="38.25" thickBot="1" x14ac:dyDescent="0.35">
      <c r="A198" s="165" t="s">
        <v>22</v>
      </c>
      <c r="B198" s="425" t="s">
        <v>21</v>
      </c>
      <c r="C198" s="171" t="e">
        <f t="shared" si="6"/>
        <v>#DIV/0!</v>
      </c>
      <c r="D198" s="171">
        <f t="shared" si="6"/>
        <v>-1.5360378101614836E-2</v>
      </c>
      <c r="E198" s="171">
        <f t="shared" si="6"/>
        <v>0</v>
      </c>
      <c r="F198" s="1126"/>
      <c r="G198" s="157"/>
    </row>
    <row r="199" spans="1:7" ht="38.25" thickBot="1" x14ac:dyDescent="0.35">
      <c r="A199" s="165" t="s">
        <v>23</v>
      </c>
      <c r="B199" s="425" t="s">
        <v>21</v>
      </c>
      <c r="C199" s="171" t="e">
        <f t="shared" si="6"/>
        <v>#DIV/0!</v>
      </c>
      <c r="D199" s="171">
        <f t="shared" si="6"/>
        <v>-1.5360378101614836E-2</v>
      </c>
      <c r="E199" s="171">
        <f t="shared" si="6"/>
        <v>0</v>
      </c>
      <c r="F199" s="1126"/>
      <c r="G199" s="157"/>
    </row>
    <row r="200" spans="1:7" ht="19.5" thickBot="1" x14ac:dyDescent="0.35">
      <c r="A200" s="1607" t="s">
        <v>1429</v>
      </c>
      <c r="B200" s="1608"/>
      <c r="C200" s="1608"/>
      <c r="D200" s="1608"/>
      <c r="E200" s="1609"/>
      <c r="F200" s="1126"/>
      <c r="G200" s="157"/>
    </row>
    <row r="201" spans="1:7" ht="18.75" x14ac:dyDescent="0.3">
      <c r="A201" s="1640"/>
      <c r="B201" s="167">
        <v>2019</v>
      </c>
      <c r="C201" s="167">
        <v>2020</v>
      </c>
      <c r="D201" s="167">
        <v>2021</v>
      </c>
      <c r="E201" s="167">
        <v>2022</v>
      </c>
      <c r="F201" s="1126"/>
      <c r="G201" s="157"/>
    </row>
    <row r="202" spans="1:7" ht="19.5" thickBot="1" x14ac:dyDescent="0.35">
      <c r="A202" s="1617"/>
      <c r="B202" s="168" t="s">
        <v>8</v>
      </c>
      <c r="C202" s="168" t="s">
        <v>9</v>
      </c>
      <c r="D202" s="168" t="s">
        <v>9</v>
      </c>
      <c r="E202" s="168" t="s">
        <v>9</v>
      </c>
      <c r="F202" s="1126"/>
      <c r="G202" s="157"/>
    </row>
    <row r="203" spans="1:7" ht="38.25" thickBot="1" x14ac:dyDescent="0.35">
      <c r="A203" s="172" t="s">
        <v>42</v>
      </c>
      <c r="B203" s="175">
        <v>0</v>
      </c>
      <c r="C203" s="175">
        <v>0</v>
      </c>
      <c r="D203" s="175">
        <v>0</v>
      </c>
      <c r="E203" s="175">
        <v>0</v>
      </c>
      <c r="F203" s="1126"/>
      <c r="G203" s="157"/>
    </row>
    <row r="204" spans="1:7" ht="19.5" thickBot="1" x14ac:dyDescent="0.35">
      <c r="A204" s="173" t="s">
        <v>296</v>
      </c>
      <c r="B204" s="175"/>
      <c r="C204" s="175"/>
      <c r="D204" s="175"/>
      <c r="E204" s="175"/>
      <c r="F204" s="1126"/>
      <c r="G204" s="157"/>
    </row>
    <row r="205" spans="1:7" ht="19.5" thickBot="1" x14ac:dyDescent="0.35">
      <c r="A205" s="173" t="s">
        <v>311</v>
      </c>
      <c r="B205" s="175"/>
      <c r="C205" s="175"/>
      <c r="D205" s="175"/>
      <c r="E205" s="175"/>
      <c r="F205" s="1126"/>
      <c r="G205" s="157"/>
    </row>
    <row r="206" spans="1:7" ht="19.5" thickBot="1" x14ac:dyDescent="0.35">
      <c r="A206" s="173" t="s">
        <v>312</v>
      </c>
      <c r="B206" s="175"/>
      <c r="C206" s="175"/>
      <c r="D206" s="175"/>
      <c r="E206" s="175"/>
      <c r="F206" s="1126"/>
      <c r="G206" s="157"/>
    </row>
    <row r="207" spans="1:7" ht="19.5" thickBot="1" x14ac:dyDescent="0.35">
      <c r="A207" s="173" t="s">
        <v>313</v>
      </c>
      <c r="B207" s="175"/>
      <c r="C207" s="175"/>
      <c r="D207" s="175"/>
      <c r="E207" s="175"/>
      <c r="F207" s="1126"/>
      <c r="G207" s="157"/>
    </row>
    <row r="208" spans="1:7" ht="38.25" thickBot="1" x14ac:dyDescent="0.35">
      <c r="A208" s="172" t="s">
        <v>43</v>
      </c>
      <c r="B208" s="174">
        <v>0</v>
      </c>
      <c r="C208" s="174">
        <f>C209</f>
        <v>25390</v>
      </c>
      <c r="D208" s="174">
        <f>D209</f>
        <v>25000</v>
      </c>
      <c r="E208" s="174">
        <f>E209</f>
        <v>25000</v>
      </c>
      <c r="F208" s="1126"/>
      <c r="G208" s="157"/>
    </row>
    <row r="209" spans="1:7" ht="19.5" thickBot="1" x14ac:dyDescent="0.35">
      <c r="A209" s="173" t="s">
        <v>296</v>
      </c>
      <c r="B209" s="174">
        <v>0</v>
      </c>
      <c r="C209" s="174">
        <v>25390</v>
      </c>
      <c r="D209" s="174">
        <v>25000</v>
      </c>
      <c r="E209" s="174">
        <v>25000</v>
      </c>
      <c r="F209" s="1126"/>
      <c r="G209" s="157"/>
    </row>
    <row r="210" spans="1:7" ht="19.5" thickBot="1" x14ac:dyDescent="0.35">
      <c r="A210" s="173" t="s">
        <v>311</v>
      </c>
      <c r="B210" s="174"/>
      <c r="C210" s="174"/>
      <c r="D210" s="174"/>
      <c r="E210" s="174"/>
      <c r="F210" s="1126"/>
      <c r="G210" s="157"/>
    </row>
    <row r="211" spans="1:7" ht="19.5" thickBot="1" x14ac:dyDescent="0.35">
      <c r="A211" s="173" t="s">
        <v>312</v>
      </c>
      <c r="B211" s="174"/>
      <c r="C211" s="174"/>
      <c r="D211" s="174"/>
      <c r="E211" s="174"/>
      <c r="F211" s="1126"/>
      <c r="G211" s="157"/>
    </row>
    <row r="212" spans="1:7" ht="18.75" x14ac:dyDescent="0.3">
      <c r="A212" s="1140" t="s">
        <v>313</v>
      </c>
      <c r="B212" s="191"/>
      <c r="C212" s="191"/>
      <c r="D212" s="191"/>
      <c r="E212" s="191"/>
      <c r="F212" s="1126"/>
      <c r="G212" s="157"/>
    </row>
    <row r="213" spans="1:7" ht="38.25" thickBot="1" x14ac:dyDescent="0.35">
      <c r="A213" s="1141" t="s">
        <v>53</v>
      </c>
      <c r="B213" s="1142">
        <f>B208+B203</f>
        <v>0</v>
      </c>
      <c r="C213" s="1142">
        <f>C208+C203</f>
        <v>25390</v>
      </c>
      <c r="D213" s="1142">
        <f>D208+D203</f>
        <v>25000</v>
      </c>
      <c r="E213" s="1142">
        <f>E208+E203</f>
        <v>25000</v>
      </c>
      <c r="F213" s="1126"/>
      <c r="G213" s="157"/>
    </row>
    <row r="214" spans="1:7" ht="38.25" thickBot="1" x14ac:dyDescent="0.35">
      <c r="A214" s="1135" t="s">
        <v>45</v>
      </c>
      <c r="B214" s="1639" t="s">
        <v>524</v>
      </c>
      <c r="C214" s="1632"/>
      <c r="D214" s="1632"/>
      <c r="E214" s="1633"/>
      <c r="F214" s="1126"/>
      <c r="G214" s="157"/>
    </row>
    <row r="215" spans="1:7" ht="57" thickBot="1" x14ac:dyDescent="0.35">
      <c r="A215" s="164" t="s">
        <v>74</v>
      </c>
      <c r="B215" s="1136" t="s">
        <v>525</v>
      </c>
      <c r="C215" s="1137" t="s">
        <v>306</v>
      </c>
      <c r="D215" s="1138" t="s">
        <v>526</v>
      </c>
      <c r="E215" s="1139"/>
      <c r="F215" s="1126"/>
      <c r="G215" s="157"/>
    </row>
    <row r="216" spans="1:7" ht="19.5" thickBot="1" x14ac:dyDescent="0.35">
      <c r="A216" s="165" t="s">
        <v>15</v>
      </c>
      <c r="B216" s="1620" t="s">
        <v>527</v>
      </c>
      <c r="C216" s="1621"/>
      <c r="D216" s="1621"/>
      <c r="E216" s="1622"/>
      <c r="F216" s="1126"/>
      <c r="G216" s="157"/>
    </row>
    <row r="217" spans="1:7" ht="19.5" thickBot="1" x14ac:dyDescent="0.35">
      <c r="A217" s="165" t="s">
        <v>16</v>
      </c>
      <c r="B217" s="1629" t="s">
        <v>52</v>
      </c>
      <c r="C217" s="1630"/>
      <c r="D217" s="1630"/>
      <c r="E217" s="1631"/>
      <c r="F217" s="1126"/>
      <c r="G217" s="157"/>
    </row>
    <row r="218" spans="1:7" ht="18.75" x14ac:dyDescent="0.3">
      <c r="A218" s="1616"/>
      <c r="B218" s="167">
        <v>2019</v>
      </c>
      <c r="C218" s="167">
        <v>2020</v>
      </c>
      <c r="D218" s="167">
        <v>2021</v>
      </c>
      <c r="E218" s="167">
        <v>2022</v>
      </c>
      <c r="F218" s="1126"/>
      <c r="G218" s="157"/>
    </row>
    <row r="219" spans="1:7" ht="19.5" thickBot="1" x14ac:dyDescent="0.35">
      <c r="A219" s="1617"/>
      <c r="B219" s="168" t="s">
        <v>8</v>
      </c>
      <c r="C219" s="168" t="s">
        <v>9</v>
      </c>
      <c r="D219" s="168" t="s">
        <v>9</v>
      </c>
      <c r="E219" s="168" t="s">
        <v>9</v>
      </c>
      <c r="F219" s="1126"/>
      <c r="G219" s="157"/>
    </row>
    <row r="220" spans="1:7" ht="19.5" thickBot="1" x14ac:dyDescent="0.35">
      <c r="A220" s="165" t="s">
        <v>17</v>
      </c>
      <c r="B220" s="425">
        <v>0</v>
      </c>
      <c r="C220" s="425">
        <v>0</v>
      </c>
      <c r="D220" s="165"/>
      <c r="E220" s="165"/>
      <c r="F220" s="1126"/>
      <c r="G220" s="157"/>
    </row>
    <row r="221" spans="1:7" ht="38.25" thickBot="1" x14ac:dyDescent="0.35">
      <c r="A221" s="165" t="s">
        <v>18</v>
      </c>
      <c r="B221" s="170">
        <v>0</v>
      </c>
      <c r="C221" s="170">
        <v>0</v>
      </c>
      <c r="D221" s="170">
        <f>D319</f>
        <v>0</v>
      </c>
      <c r="E221" s="170">
        <f>E319</f>
        <v>0</v>
      </c>
      <c r="F221" s="1126"/>
      <c r="G221" s="157"/>
    </row>
    <row r="222" spans="1:7" ht="38.25" thickBot="1" x14ac:dyDescent="0.35">
      <c r="A222" s="165" t="s">
        <v>19</v>
      </c>
      <c r="B222" s="170" t="e">
        <f>B221/B220</f>
        <v>#DIV/0!</v>
      </c>
      <c r="C222" s="170" t="e">
        <f>C221/C220</f>
        <v>#DIV/0!</v>
      </c>
      <c r="D222" s="170" t="e">
        <f>D221/D220</f>
        <v>#DIV/0!</v>
      </c>
      <c r="E222" s="170" t="e">
        <f>E221/E220</f>
        <v>#DIV/0!</v>
      </c>
      <c r="F222" s="1126"/>
      <c r="G222" s="157"/>
    </row>
    <row r="223" spans="1:7" ht="19.5" thickBot="1" x14ac:dyDescent="0.35">
      <c r="A223" s="165" t="s">
        <v>20</v>
      </c>
      <c r="B223" s="425" t="s">
        <v>21</v>
      </c>
      <c r="C223" s="171" t="e">
        <f t="shared" ref="C223:E225" si="7">C220/B220-1</f>
        <v>#DIV/0!</v>
      </c>
      <c r="D223" s="171" t="e">
        <f t="shared" si="7"/>
        <v>#DIV/0!</v>
      </c>
      <c r="E223" s="171" t="e">
        <f t="shared" si="7"/>
        <v>#DIV/0!</v>
      </c>
      <c r="F223" s="1126"/>
      <c r="G223" s="157"/>
    </row>
    <row r="224" spans="1:7" ht="38.25" thickBot="1" x14ac:dyDescent="0.35">
      <c r="A224" s="165" t="s">
        <v>22</v>
      </c>
      <c r="B224" s="425" t="s">
        <v>21</v>
      </c>
      <c r="C224" s="171" t="e">
        <f t="shared" si="7"/>
        <v>#DIV/0!</v>
      </c>
      <c r="D224" s="171" t="e">
        <f t="shared" si="7"/>
        <v>#DIV/0!</v>
      </c>
      <c r="E224" s="171" t="e">
        <f t="shared" si="7"/>
        <v>#DIV/0!</v>
      </c>
      <c r="F224" s="1126"/>
      <c r="G224" s="157"/>
    </row>
    <row r="225" spans="1:7" ht="38.25" thickBot="1" x14ac:dyDescent="0.35">
      <c r="A225" s="165" t="s">
        <v>23</v>
      </c>
      <c r="B225" s="425" t="s">
        <v>21</v>
      </c>
      <c r="C225" s="171" t="e">
        <f t="shared" si="7"/>
        <v>#DIV/0!</v>
      </c>
      <c r="D225" s="171" t="e">
        <f t="shared" si="7"/>
        <v>#DIV/0!</v>
      </c>
      <c r="E225" s="171" t="e">
        <f t="shared" si="7"/>
        <v>#DIV/0!</v>
      </c>
      <c r="F225" s="1126"/>
      <c r="G225" s="157"/>
    </row>
    <row r="226" spans="1:7" ht="19.5" thickBot="1" x14ac:dyDescent="0.35">
      <c r="A226" s="1607" t="s">
        <v>1429</v>
      </c>
      <c r="B226" s="1608"/>
      <c r="C226" s="1608"/>
      <c r="D226" s="1608"/>
      <c r="E226" s="1609"/>
      <c r="F226" s="1126"/>
      <c r="G226" s="157"/>
    </row>
    <row r="227" spans="1:7" ht="18.75" x14ac:dyDescent="0.3">
      <c r="A227" s="1640"/>
      <c r="B227" s="167">
        <v>2019</v>
      </c>
      <c r="C227" s="167">
        <v>2020</v>
      </c>
      <c r="D227" s="167">
        <v>2021</v>
      </c>
      <c r="E227" s="167">
        <v>2022</v>
      </c>
      <c r="F227" s="1126"/>
      <c r="G227" s="157"/>
    </row>
    <row r="228" spans="1:7" ht="19.5" thickBot="1" x14ac:dyDescent="0.35">
      <c r="A228" s="1617"/>
      <c r="B228" s="168" t="s">
        <v>8</v>
      </c>
      <c r="C228" s="168" t="s">
        <v>9</v>
      </c>
      <c r="D228" s="168" t="s">
        <v>9</v>
      </c>
      <c r="E228" s="168" t="s">
        <v>9</v>
      </c>
      <c r="F228" s="1126"/>
      <c r="G228" s="157"/>
    </row>
    <row r="229" spans="1:7" ht="38.25" thickBot="1" x14ac:dyDescent="0.35">
      <c r="A229" s="172" t="s">
        <v>42</v>
      </c>
      <c r="B229" s="175">
        <v>0</v>
      </c>
      <c r="C229" s="175">
        <v>0</v>
      </c>
      <c r="D229" s="175">
        <v>0</v>
      </c>
      <c r="E229" s="175">
        <v>0</v>
      </c>
      <c r="F229" s="1126"/>
      <c r="G229" s="157"/>
    </row>
    <row r="230" spans="1:7" ht="19.5" thickBot="1" x14ac:dyDescent="0.35">
      <c r="A230" s="173" t="s">
        <v>296</v>
      </c>
      <c r="B230" s="175"/>
      <c r="C230" s="175"/>
      <c r="D230" s="175"/>
      <c r="E230" s="175"/>
      <c r="F230" s="1126"/>
      <c r="G230" s="157"/>
    </row>
    <row r="231" spans="1:7" ht="19.5" thickBot="1" x14ac:dyDescent="0.35">
      <c r="A231" s="173" t="s">
        <v>311</v>
      </c>
      <c r="B231" s="175"/>
      <c r="C231" s="175"/>
      <c r="D231" s="175"/>
      <c r="E231" s="175"/>
      <c r="F231" s="1126"/>
      <c r="G231" s="157"/>
    </row>
    <row r="232" spans="1:7" ht="19.5" thickBot="1" x14ac:dyDescent="0.35">
      <c r="A232" s="173" t="s">
        <v>312</v>
      </c>
      <c r="B232" s="175"/>
      <c r="C232" s="175"/>
      <c r="D232" s="175"/>
      <c r="E232" s="175"/>
      <c r="F232" s="1126"/>
      <c r="G232" s="157"/>
    </row>
    <row r="233" spans="1:7" ht="19.5" thickBot="1" x14ac:dyDescent="0.35">
      <c r="A233" s="173" t="s">
        <v>313</v>
      </c>
      <c r="B233" s="175"/>
      <c r="C233" s="175"/>
      <c r="D233" s="175"/>
      <c r="E233" s="175"/>
      <c r="F233" s="1126"/>
      <c r="G233" s="157"/>
    </row>
    <row r="234" spans="1:7" ht="38.25" thickBot="1" x14ac:dyDescent="0.35">
      <c r="A234" s="172" t="s">
        <v>43</v>
      </c>
      <c r="B234" s="174">
        <f>B235+B236+B237+B238</f>
        <v>0</v>
      </c>
      <c r="C234" s="174">
        <f>C235</f>
        <v>0</v>
      </c>
      <c r="D234" s="174">
        <f>D235+D236+D237+D238</f>
        <v>0</v>
      </c>
      <c r="E234" s="174">
        <f>E235+E236+E237+E238</f>
        <v>0</v>
      </c>
      <c r="F234" s="1126"/>
      <c r="G234" s="157"/>
    </row>
    <row r="235" spans="1:7" ht="19.5" thickBot="1" x14ac:dyDescent="0.35">
      <c r="A235" s="173" t="s">
        <v>296</v>
      </c>
      <c r="B235" s="174">
        <v>0</v>
      </c>
      <c r="C235" s="174">
        <v>0</v>
      </c>
      <c r="D235" s="174">
        <v>0</v>
      </c>
      <c r="E235" s="174">
        <v>0</v>
      </c>
      <c r="F235" s="1126"/>
      <c r="G235" s="157"/>
    </row>
    <row r="236" spans="1:7" ht="19.5" thickBot="1" x14ac:dyDescent="0.35">
      <c r="A236" s="173" t="s">
        <v>311</v>
      </c>
      <c r="B236" s="174"/>
      <c r="C236" s="174"/>
      <c r="D236" s="174"/>
      <c r="E236" s="174"/>
      <c r="F236" s="1126"/>
      <c r="G236" s="157"/>
    </row>
    <row r="237" spans="1:7" ht="19.5" thickBot="1" x14ac:dyDescent="0.35">
      <c r="A237" s="173" t="s">
        <v>312</v>
      </c>
      <c r="B237" s="174"/>
      <c r="C237" s="174"/>
      <c r="D237" s="174"/>
      <c r="E237" s="174"/>
      <c r="F237" s="1126"/>
      <c r="G237" s="157"/>
    </row>
    <row r="238" spans="1:7" ht="18.75" x14ac:dyDescent="0.3">
      <c r="A238" s="1140" t="s">
        <v>313</v>
      </c>
      <c r="B238" s="191"/>
      <c r="C238" s="191"/>
      <c r="D238" s="191"/>
      <c r="E238" s="191"/>
      <c r="F238" s="1126"/>
      <c r="G238" s="157"/>
    </row>
    <row r="239" spans="1:7" ht="38.25" thickBot="1" x14ac:dyDescent="0.35">
      <c r="A239" s="1141" t="s">
        <v>53</v>
      </c>
      <c r="B239" s="1142">
        <f>B234+B229</f>
        <v>0</v>
      </c>
      <c r="C239" s="1142">
        <f>C234+C229</f>
        <v>0</v>
      </c>
      <c r="D239" s="1142">
        <f>D234+D229</f>
        <v>0</v>
      </c>
      <c r="E239" s="1142">
        <f>E234+E229</f>
        <v>0</v>
      </c>
      <c r="F239" s="1126"/>
      <c r="G239" s="157"/>
    </row>
    <row r="240" spans="1:7" ht="38.25" thickBot="1" x14ac:dyDescent="0.35">
      <c r="A240" s="1135" t="s">
        <v>45</v>
      </c>
      <c r="B240" s="1639" t="s">
        <v>528</v>
      </c>
      <c r="C240" s="1632"/>
      <c r="D240" s="1632"/>
      <c r="E240" s="1633"/>
      <c r="F240" s="1126"/>
      <c r="G240" s="157"/>
    </row>
    <row r="241" spans="1:7" ht="57" thickBot="1" x14ac:dyDescent="0.35">
      <c r="A241" s="164" t="s">
        <v>161</v>
      </c>
      <c r="B241" s="1136" t="s">
        <v>529</v>
      </c>
      <c r="C241" s="1137" t="s">
        <v>306</v>
      </c>
      <c r="D241" s="1138" t="s">
        <v>530</v>
      </c>
      <c r="E241" s="1139"/>
      <c r="F241" s="1126"/>
      <c r="G241" s="157"/>
    </row>
    <row r="242" spans="1:7" ht="19.5" thickBot="1" x14ac:dyDescent="0.35">
      <c r="A242" s="165" t="s">
        <v>15</v>
      </c>
      <c r="B242" s="1620" t="s">
        <v>531</v>
      </c>
      <c r="C242" s="1621"/>
      <c r="D242" s="1621"/>
      <c r="E242" s="1622"/>
      <c r="F242" s="1126"/>
      <c r="G242" s="157"/>
    </row>
    <row r="243" spans="1:7" ht="19.5" thickBot="1" x14ac:dyDescent="0.35">
      <c r="A243" s="165" t="s">
        <v>16</v>
      </c>
      <c r="B243" s="1629" t="s">
        <v>510</v>
      </c>
      <c r="C243" s="1630"/>
      <c r="D243" s="1630"/>
      <c r="E243" s="1631"/>
      <c r="F243" s="1126"/>
      <c r="G243" s="157"/>
    </row>
    <row r="244" spans="1:7" ht="18.75" x14ac:dyDescent="0.3">
      <c r="A244" s="1616"/>
      <c r="B244" s="167">
        <v>2019</v>
      </c>
      <c r="C244" s="167">
        <v>2020</v>
      </c>
      <c r="D244" s="167">
        <v>2021</v>
      </c>
      <c r="E244" s="167">
        <v>2022</v>
      </c>
      <c r="F244" s="1126"/>
      <c r="G244" s="157"/>
    </row>
    <row r="245" spans="1:7" ht="19.5" thickBot="1" x14ac:dyDescent="0.35">
      <c r="A245" s="1617"/>
      <c r="B245" s="168" t="s">
        <v>8</v>
      </c>
      <c r="C245" s="168" t="s">
        <v>9</v>
      </c>
      <c r="D245" s="168" t="s">
        <v>9</v>
      </c>
      <c r="E245" s="168" t="s">
        <v>9</v>
      </c>
      <c r="F245" s="1126"/>
      <c r="G245" s="157"/>
    </row>
    <row r="246" spans="1:7" ht="19.5" thickBot="1" x14ac:dyDescent="0.35">
      <c r="A246" s="165" t="s">
        <v>17</v>
      </c>
      <c r="B246" s="425">
        <v>185</v>
      </c>
      <c r="C246" s="425">
        <v>0</v>
      </c>
      <c r="D246" s="425">
        <v>240</v>
      </c>
      <c r="E246" s="425">
        <v>240</v>
      </c>
      <c r="F246" s="1126"/>
      <c r="G246" s="157"/>
    </row>
    <row r="247" spans="1:7" ht="38.25" thickBot="1" x14ac:dyDescent="0.35">
      <c r="A247" s="165" t="s">
        <v>18</v>
      </c>
      <c r="B247" s="170">
        <v>16483</v>
      </c>
      <c r="C247" s="170">
        <v>0</v>
      </c>
      <c r="D247" s="170">
        <v>20000</v>
      </c>
      <c r="E247" s="170">
        <v>20000</v>
      </c>
      <c r="F247" s="1126"/>
      <c r="G247" s="157"/>
    </row>
    <row r="248" spans="1:7" ht="38.25" thickBot="1" x14ac:dyDescent="0.35">
      <c r="A248" s="165" t="s">
        <v>19</v>
      </c>
      <c r="B248" s="170">
        <f>B247/B246</f>
        <v>89.097297297297303</v>
      </c>
      <c r="C248" s="170" t="e">
        <f>C247/C246</f>
        <v>#DIV/0!</v>
      </c>
      <c r="D248" s="170">
        <f>D247/D246</f>
        <v>83.333333333333329</v>
      </c>
      <c r="E248" s="170">
        <f>E247/E246</f>
        <v>83.333333333333329</v>
      </c>
      <c r="F248" s="1126"/>
      <c r="G248" s="157"/>
    </row>
    <row r="249" spans="1:7" ht="19.5" thickBot="1" x14ac:dyDescent="0.35">
      <c r="A249" s="165" t="s">
        <v>20</v>
      </c>
      <c r="B249" s="425" t="s">
        <v>21</v>
      </c>
      <c r="C249" s="171">
        <f t="shared" ref="C249:E251" si="8">C246/B246-1</f>
        <v>-1</v>
      </c>
      <c r="D249" s="171" t="e">
        <f t="shared" si="8"/>
        <v>#DIV/0!</v>
      </c>
      <c r="E249" s="171">
        <f t="shared" si="8"/>
        <v>0</v>
      </c>
      <c r="F249" s="1126"/>
      <c r="G249" s="157"/>
    </row>
    <row r="250" spans="1:7" ht="38.25" thickBot="1" x14ac:dyDescent="0.35">
      <c r="A250" s="165" t="s">
        <v>22</v>
      </c>
      <c r="B250" s="425" t="s">
        <v>21</v>
      </c>
      <c r="C250" s="171">
        <f t="shared" si="8"/>
        <v>-1</v>
      </c>
      <c r="D250" s="171" t="e">
        <f t="shared" si="8"/>
        <v>#DIV/0!</v>
      </c>
      <c r="E250" s="171">
        <f t="shared" si="8"/>
        <v>0</v>
      </c>
      <c r="F250" s="1126"/>
      <c r="G250" s="157"/>
    </row>
    <row r="251" spans="1:7" ht="38.25" thickBot="1" x14ac:dyDescent="0.35">
      <c r="A251" s="165" t="s">
        <v>23</v>
      </c>
      <c r="B251" s="425" t="s">
        <v>21</v>
      </c>
      <c r="C251" s="171" t="e">
        <f t="shared" si="8"/>
        <v>#DIV/0!</v>
      </c>
      <c r="D251" s="171" t="e">
        <f t="shared" si="8"/>
        <v>#DIV/0!</v>
      </c>
      <c r="E251" s="171">
        <f t="shared" si="8"/>
        <v>0</v>
      </c>
      <c r="F251" s="1126"/>
      <c r="G251" s="157"/>
    </row>
    <row r="252" spans="1:7" ht="19.5" thickBot="1" x14ac:dyDescent="0.35">
      <c r="A252" s="1607" t="s">
        <v>1429</v>
      </c>
      <c r="B252" s="1608"/>
      <c r="C252" s="1608"/>
      <c r="D252" s="1608"/>
      <c r="E252" s="1609"/>
      <c r="F252" s="1126"/>
      <c r="G252" s="157"/>
    </row>
    <row r="253" spans="1:7" ht="18.75" x14ac:dyDescent="0.3">
      <c r="A253" s="1640"/>
      <c r="B253" s="167">
        <v>2019</v>
      </c>
      <c r="C253" s="167">
        <v>2020</v>
      </c>
      <c r="D253" s="167">
        <v>2021</v>
      </c>
      <c r="E253" s="167">
        <v>2022</v>
      </c>
      <c r="F253" s="1126"/>
      <c r="G253" s="157"/>
    </row>
    <row r="254" spans="1:7" ht="19.5" thickBot="1" x14ac:dyDescent="0.35">
      <c r="A254" s="1617"/>
      <c r="B254" s="168" t="s">
        <v>8</v>
      </c>
      <c r="C254" s="168" t="s">
        <v>9</v>
      </c>
      <c r="D254" s="168" t="s">
        <v>9</v>
      </c>
      <c r="E254" s="168" t="s">
        <v>9</v>
      </c>
      <c r="F254" s="1126"/>
      <c r="G254" s="157"/>
    </row>
    <row r="255" spans="1:7" ht="38.25" thickBot="1" x14ac:dyDescent="0.35">
      <c r="A255" s="172" t="s">
        <v>42</v>
      </c>
      <c r="B255" s="175">
        <v>0</v>
      </c>
      <c r="C255" s="175">
        <v>0</v>
      </c>
      <c r="D255" s="175">
        <v>0</v>
      </c>
      <c r="E255" s="175">
        <v>0</v>
      </c>
      <c r="F255" s="1126"/>
      <c r="G255" s="157"/>
    </row>
    <row r="256" spans="1:7" ht="19.5" thickBot="1" x14ac:dyDescent="0.35">
      <c r="A256" s="173" t="s">
        <v>296</v>
      </c>
      <c r="B256" s="175"/>
      <c r="C256" s="175"/>
      <c r="D256" s="175"/>
      <c r="E256" s="175"/>
      <c r="F256" s="1126"/>
      <c r="G256" s="157"/>
    </row>
    <row r="257" spans="1:7" ht="19.5" thickBot="1" x14ac:dyDescent="0.35">
      <c r="A257" s="173" t="s">
        <v>311</v>
      </c>
      <c r="B257" s="175"/>
      <c r="C257" s="175"/>
      <c r="D257" s="175"/>
      <c r="E257" s="175"/>
      <c r="F257" s="1126"/>
      <c r="G257" s="157"/>
    </row>
    <row r="258" spans="1:7" ht="19.5" thickBot="1" x14ac:dyDescent="0.35">
      <c r="A258" s="173" t="s">
        <v>312</v>
      </c>
      <c r="B258" s="175"/>
      <c r="C258" s="175"/>
      <c r="D258" s="175"/>
      <c r="E258" s="175"/>
      <c r="F258" s="1126"/>
      <c r="G258" s="157"/>
    </row>
    <row r="259" spans="1:7" ht="19.5" thickBot="1" x14ac:dyDescent="0.35">
      <c r="A259" s="173" t="s">
        <v>313</v>
      </c>
      <c r="B259" s="175"/>
      <c r="C259" s="175"/>
      <c r="D259" s="175"/>
      <c r="E259" s="175"/>
      <c r="F259" s="1126"/>
      <c r="G259" s="157"/>
    </row>
    <row r="260" spans="1:7" ht="38.25" thickBot="1" x14ac:dyDescent="0.35">
      <c r="A260" s="172" t="s">
        <v>43</v>
      </c>
      <c r="B260" s="174">
        <f>B261+B262+B263+B264</f>
        <v>16483</v>
      </c>
      <c r="C260" s="174">
        <f>C261</f>
        <v>0</v>
      </c>
      <c r="D260" s="174">
        <f>D261+D262+D263+D264</f>
        <v>20000</v>
      </c>
      <c r="E260" s="174">
        <f>E261+E262+E263+E264</f>
        <v>20000</v>
      </c>
      <c r="F260" s="1126"/>
      <c r="G260" s="157"/>
    </row>
    <row r="261" spans="1:7" ht="19.5" thickBot="1" x14ac:dyDescent="0.35">
      <c r="A261" s="173" t="s">
        <v>296</v>
      </c>
      <c r="B261" s="174">
        <v>16483</v>
      </c>
      <c r="C261" s="174">
        <v>0</v>
      </c>
      <c r="D261" s="174">
        <v>20000</v>
      </c>
      <c r="E261" s="174">
        <v>20000</v>
      </c>
      <c r="F261" s="1126"/>
      <c r="G261" s="157"/>
    </row>
    <row r="262" spans="1:7" ht="19.5" thickBot="1" x14ac:dyDescent="0.35">
      <c r="A262" s="173" t="s">
        <v>311</v>
      </c>
      <c r="B262" s="174"/>
      <c r="C262" s="174"/>
      <c r="D262" s="174"/>
      <c r="E262" s="174"/>
      <c r="F262" s="1126"/>
      <c r="G262" s="157"/>
    </row>
    <row r="263" spans="1:7" ht="19.5" thickBot="1" x14ac:dyDescent="0.35">
      <c r="A263" s="173" t="s">
        <v>312</v>
      </c>
      <c r="B263" s="174"/>
      <c r="C263" s="174"/>
      <c r="D263" s="174"/>
      <c r="E263" s="174"/>
      <c r="F263" s="1126"/>
      <c r="G263" s="157"/>
    </row>
    <row r="264" spans="1:7" ht="18.75" x14ac:dyDescent="0.3">
      <c r="A264" s="1140" t="s">
        <v>313</v>
      </c>
      <c r="B264" s="191"/>
      <c r="C264" s="191"/>
      <c r="D264" s="191"/>
      <c r="E264" s="191"/>
      <c r="F264" s="1126"/>
      <c r="G264" s="157"/>
    </row>
    <row r="265" spans="1:7" ht="38.25" thickBot="1" x14ac:dyDescent="0.35">
      <c r="A265" s="1141" t="s">
        <v>53</v>
      </c>
      <c r="B265" s="1142">
        <f>B260+B255</f>
        <v>16483</v>
      </c>
      <c r="C265" s="1142">
        <f>C260+C255</f>
        <v>0</v>
      </c>
      <c r="D265" s="1142">
        <f>D260+D255</f>
        <v>20000</v>
      </c>
      <c r="E265" s="1142">
        <f>E260+E255</f>
        <v>20000</v>
      </c>
      <c r="F265" s="1126"/>
      <c r="G265" s="157"/>
    </row>
    <row r="266" spans="1:7" ht="19.5" thickBot="1" x14ac:dyDescent="0.35">
      <c r="A266" s="1143" t="s">
        <v>1432</v>
      </c>
      <c r="B266" s="1634" t="s">
        <v>532</v>
      </c>
      <c r="C266" s="1635"/>
      <c r="D266" s="1636"/>
      <c r="E266" s="1637"/>
      <c r="F266" s="1126"/>
      <c r="G266" s="157"/>
    </row>
    <row r="267" spans="1:7" ht="57" thickBot="1" x14ac:dyDescent="0.35">
      <c r="A267" s="164" t="s">
        <v>14</v>
      </c>
      <c r="B267" s="1144" t="s">
        <v>533</v>
      </c>
      <c r="C267" s="1135" t="s">
        <v>306</v>
      </c>
      <c r="D267" s="1138" t="s">
        <v>534</v>
      </c>
      <c r="E267" s="1139"/>
      <c r="F267" s="1126"/>
      <c r="G267" s="157"/>
    </row>
    <row r="268" spans="1:7" ht="19.5" thickBot="1" x14ac:dyDescent="0.35">
      <c r="A268" s="165" t="s">
        <v>15</v>
      </c>
      <c r="B268" s="1620" t="s">
        <v>533</v>
      </c>
      <c r="C268" s="1641"/>
      <c r="D268" s="1621"/>
      <c r="E268" s="1622"/>
      <c r="F268" s="1126"/>
      <c r="G268" s="157"/>
    </row>
    <row r="269" spans="1:7" ht="19.5" thickBot="1" x14ac:dyDescent="0.35">
      <c r="A269" s="165" t="s">
        <v>16</v>
      </c>
      <c r="B269" s="1629" t="s">
        <v>535</v>
      </c>
      <c r="C269" s="1630"/>
      <c r="D269" s="1630"/>
      <c r="E269" s="1631"/>
      <c r="F269" s="1126"/>
      <c r="G269" s="157"/>
    </row>
    <row r="270" spans="1:7" ht="18.75" x14ac:dyDescent="0.3">
      <c r="A270" s="1616"/>
      <c r="B270" s="167">
        <v>2019</v>
      </c>
      <c r="C270" s="167">
        <v>2020</v>
      </c>
      <c r="D270" s="167">
        <v>2021</v>
      </c>
      <c r="E270" s="167">
        <v>2022</v>
      </c>
      <c r="F270" s="1126"/>
      <c r="G270" s="157"/>
    </row>
    <row r="271" spans="1:7" ht="19.5" thickBot="1" x14ac:dyDescent="0.35">
      <c r="A271" s="1617"/>
      <c r="B271" s="168" t="s">
        <v>8</v>
      </c>
      <c r="C271" s="168" t="s">
        <v>9</v>
      </c>
      <c r="D271" s="168" t="s">
        <v>9</v>
      </c>
      <c r="E271" s="168" t="s">
        <v>9</v>
      </c>
      <c r="F271" s="1126"/>
      <c r="G271" s="157"/>
    </row>
    <row r="272" spans="1:7" ht="19.5" thickBot="1" x14ac:dyDescent="0.35">
      <c r="A272" s="165" t="s">
        <v>17</v>
      </c>
      <c r="B272" s="170">
        <v>3</v>
      </c>
      <c r="C272" s="170">
        <v>8</v>
      </c>
      <c r="D272" s="170">
        <v>5</v>
      </c>
      <c r="E272" s="170">
        <v>4</v>
      </c>
      <c r="F272" s="1126"/>
      <c r="G272" s="157"/>
    </row>
    <row r="273" spans="1:7" ht="38.25" thickBot="1" x14ac:dyDescent="0.35">
      <c r="A273" s="165" t="s">
        <v>18</v>
      </c>
      <c r="B273" s="170">
        <v>1485</v>
      </c>
      <c r="C273" s="170">
        <v>42388</v>
      </c>
      <c r="D273" s="170">
        <v>24840</v>
      </c>
      <c r="E273" s="170">
        <v>20340</v>
      </c>
      <c r="F273" s="1126"/>
      <c r="G273" s="157"/>
    </row>
    <row r="274" spans="1:7" ht="38.25" thickBot="1" x14ac:dyDescent="0.35">
      <c r="A274" s="165" t="s">
        <v>19</v>
      </c>
      <c r="B274" s="170">
        <f>B273/B272</f>
        <v>495</v>
      </c>
      <c r="C274" s="170">
        <f>C273/C272</f>
        <v>5298.5</v>
      </c>
      <c r="D274" s="170">
        <f>D273/D272</f>
        <v>4968</v>
      </c>
      <c r="E274" s="170">
        <f>E273/E272</f>
        <v>5085</v>
      </c>
      <c r="F274" s="1126"/>
      <c r="G274" s="157"/>
    </row>
    <row r="275" spans="1:7" ht="19.5" thickBot="1" x14ac:dyDescent="0.35">
      <c r="A275" s="165" t="s">
        <v>20</v>
      </c>
      <c r="B275" s="425" t="s">
        <v>21</v>
      </c>
      <c r="C275" s="171">
        <f t="shared" ref="C275:E277" si="9">C272/B272-1</f>
        <v>1.6666666666666665</v>
      </c>
      <c r="D275" s="171">
        <f t="shared" si="9"/>
        <v>-0.375</v>
      </c>
      <c r="E275" s="171">
        <f t="shared" si="9"/>
        <v>-0.19999999999999996</v>
      </c>
      <c r="F275" s="1126"/>
      <c r="G275" s="157"/>
    </row>
    <row r="276" spans="1:7" ht="38.25" thickBot="1" x14ac:dyDescent="0.35">
      <c r="A276" s="165" t="s">
        <v>22</v>
      </c>
      <c r="B276" s="425" t="s">
        <v>21</v>
      </c>
      <c r="C276" s="171">
        <f t="shared" si="9"/>
        <v>27.544107744107745</v>
      </c>
      <c r="D276" s="171">
        <f t="shared" si="9"/>
        <v>-0.41398509011984519</v>
      </c>
      <c r="E276" s="171">
        <f t="shared" si="9"/>
        <v>-0.1811594202898551</v>
      </c>
      <c r="F276" s="1126"/>
      <c r="G276" s="157"/>
    </row>
    <row r="277" spans="1:7" ht="38.25" thickBot="1" x14ac:dyDescent="0.35">
      <c r="A277" s="165" t="s">
        <v>23</v>
      </c>
      <c r="B277" s="425" t="s">
        <v>21</v>
      </c>
      <c r="C277" s="171">
        <f t="shared" si="9"/>
        <v>9.7040404040404038</v>
      </c>
      <c r="D277" s="171">
        <f t="shared" si="9"/>
        <v>-6.2376144191752414E-2</v>
      </c>
      <c r="E277" s="171">
        <f t="shared" si="9"/>
        <v>2.3550724637681153E-2</v>
      </c>
      <c r="F277" s="1126"/>
      <c r="G277" s="157"/>
    </row>
    <row r="278" spans="1:7" ht="19.5" thickBot="1" x14ac:dyDescent="0.35">
      <c r="A278" s="1607" t="s">
        <v>1428</v>
      </c>
      <c r="B278" s="1608"/>
      <c r="C278" s="1608"/>
      <c r="D278" s="1608"/>
      <c r="E278" s="1609"/>
      <c r="F278" s="1126"/>
      <c r="G278" s="157"/>
    </row>
    <row r="279" spans="1:7" ht="18.75" x14ac:dyDescent="0.3">
      <c r="A279" s="1616"/>
      <c r="B279" s="167">
        <v>2019</v>
      </c>
      <c r="C279" s="167">
        <v>2020</v>
      </c>
      <c r="D279" s="167">
        <v>2021</v>
      </c>
      <c r="E279" s="167">
        <v>2022</v>
      </c>
      <c r="F279" s="1126"/>
      <c r="G279" s="157"/>
    </row>
    <row r="280" spans="1:7" ht="19.5" thickBot="1" x14ac:dyDescent="0.35">
      <c r="A280" s="1617"/>
      <c r="B280" s="168" t="s">
        <v>8</v>
      </c>
      <c r="C280" s="168" t="s">
        <v>9</v>
      </c>
      <c r="D280" s="168" t="s">
        <v>9</v>
      </c>
      <c r="E280" s="168" t="s">
        <v>9</v>
      </c>
      <c r="F280" s="1126"/>
      <c r="G280" s="157"/>
    </row>
    <row r="281" spans="1:7" ht="38.25" thickBot="1" x14ac:dyDescent="0.35">
      <c r="A281" s="172" t="s">
        <v>42</v>
      </c>
      <c r="B281" s="175">
        <v>0</v>
      </c>
      <c r="C281" s="175">
        <v>0</v>
      </c>
      <c r="D281" s="175">
        <v>0</v>
      </c>
      <c r="E281" s="175">
        <v>0</v>
      </c>
      <c r="F281" s="1126"/>
      <c r="G281" s="157"/>
    </row>
    <row r="282" spans="1:7" ht="19.5" thickBot="1" x14ac:dyDescent="0.35">
      <c r="A282" s="173" t="s">
        <v>296</v>
      </c>
      <c r="B282" s="175"/>
      <c r="C282" s="175"/>
      <c r="D282" s="175"/>
      <c r="E282" s="175"/>
      <c r="F282" s="1126"/>
      <c r="G282" s="157"/>
    </row>
    <row r="283" spans="1:7" ht="19.5" thickBot="1" x14ac:dyDescent="0.35">
      <c r="A283" s="173" t="s">
        <v>311</v>
      </c>
      <c r="B283" s="175"/>
      <c r="C283" s="175"/>
      <c r="D283" s="175"/>
      <c r="E283" s="175"/>
      <c r="F283" s="1126"/>
      <c r="G283" s="157"/>
    </row>
    <row r="284" spans="1:7" ht="19.5" thickBot="1" x14ac:dyDescent="0.35">
      <c r="A284" s="173" t="s">
        <v>312</v>
      </c>
      <c r="B284" s="175"/>
      <c r="C284" s="175"/>
      <c r="D284" s="175"/>
      <c r="E284" s="175"/>
      <c r="F284" s="1126"/>
      <c r="G284" s="157"/>
    </row>
    <row r="285" spans="1:7" ht="19.5" thickBot="1" x14ac:dyDescent="0.35">
      <c r="A285" s="173" t="s">
        <v>313</v>
      </c>
      <c r="B285" s="175"/>
      <c r="C285" s="175"/>
      <c r="D285" s="175"/>
      <c r="E285" s="175"/>
      <c r="F285" s="1126"/>
      <c r="G285" s="157"/>
    </row>
    <row r="286" spans="1:7" ht="38.25" thickBot="1" x14ac:dyDescent="0.35">
      <c r="A286" s="172" t="s">
        <v>43</v>
      </c>
      <c r="B286" s="174">
        <f>B287+B288+B289+B290</f>
        <v>1485</v>
      </c>
      <c r="C286" s="174">
        <f>C287</f>
        <v>42388</v>
      </c>
      <c r="D286" s="174">
        <f>D287+D288+D289+D290</f>
        <v>24840</v>
      </c>
      <c r="E286" s="174">
        <f>E287+E288+E289+E290</f>
        <v>20340</v>
      </c>
      <c r="F286" s="1126"/>
      <c r="G286" s="157"/>
    </row>
    <row r="287" spans="1:7" ht="19.5" thickBot="1" x14ac:dyDescent="0.35">
      <c r="A287" s="173" t="s">
        <v>296</v>
      </c>
      <c r="B287" s="174">
        <v>1485</v>
      </c>
      <c r="C287" s="175">
        <v>42388</v>
      </c>
      <c r="D287" s="175">
        <v>24840</v>
      </c>
      <c r="E287" s="175">
        <v>20340</v>
      </c>
      <c r="F287" s="1126"/>
      <c r="G287" s="157"/>
    </row>
    <row r="288" spans="1:7" ht="19.5" thickBot="1" x14ac:dyDescent="0.35">
      <c r="A288" s="173" t="s">
        <v>311</v>
      </c>
      <c r="B288" s="174"/>
      <c r="C288" s="175"/>
      <c r="D288" s="175"/>
      <c r="E288" s="175"/>
      <c r="F288" s="1126"/>
      <c r="G288" s="157"/>
    </row>
    <row r="289" spans="1:7" ht="19.5" thickBot="1" x14ac:dyDescent="0.35">
      <c r="A289" s="173" t="s">
        <v>312</v>
      </c>
      <c r="B289" s="174"/>
      <c r="C289" s="175"/>
      <c r="D289" s="175"/>
      <c r="E289" s="175"/>
      <c r="F289" s="1126"/>
      <c r="G289" s="157"/>
    </row>
    <row r="290" spans="1:7" ht="19.5" thickBot="1" x14ac:dyDescent="0.35">
      <c r="A290" s="173" t="s">
        <v>313</v>
      </c>
      <c r="B290" s="174"/>
      <c r="C290" s="175"/>
      <c r="D290" s="175"/>
      <c r="E290" s="175"/>
      <c r="F290" s="1126"/>
      <c r="G290" s="157"/>
    </row>
    <row r="291" spans="1:7" ht="38.25" thickBot="1" x14ac:dyDescent="0.35">
      <c r="A291" s="1134" t="s">
        <v>31</v>
      </c>
      <c r="B291" s="174">
        <f>B286+B281</f>
        <v>1485</v>
      </c>
      <c r="C291" s="174">
        <f>C286+C281</f>
        <v>42388</v>
      </c>
      <c r="D291" s="174">
        <f>D286+D281</f>
        <v>24840</v>
      </c>
      <c r="E291" s="174">
        <f>E286+E281</f>
        <v>20340</v>
      </c>
      <c r="F291" s="1126"/>
      <c r="G291" s="157"/>
    </row>
    <row r="292" spans="1:7" ht="18.75" x14ac:dyDescent="0.3">
      <c r="A292" s="1642" t="s">
        <v>44</v>
      </c>
      <c r="B292" s="1645"/>
      <c r="C292" s="1646"/>
      <c r="D292" s="1646"/>
      <c r="E292" s="1647"/>
      <c r="F292" s="1126"/>
      <c r="G292" s="157"/>
    </row>
    <row r="293" spans="1:7" ht="18.75" x14ac:dyDescent="0.3">
      <c r="A293" s="1643"/>
      <c r="B293" s="1648"/>
      <c r="C293" s="1649"/>
      <c r="D293" s="1649"/>
      <c r="E293" s="1650"/>
      <c r="F293" s="1126"/>
      <c r="G293" s="157"/>
    </row>
    <row r="294" spans="1:7" ht="19.5" thickBot="1" x14ac:dyDescent="0.35">
      <c r="A294" s="1644"/>
      <c r="B294" s="1651"/>
      <c r="C294" s="1652"/>
      <c r="D294" s="1652"/>
      <c r="E294" s="1653"/>
      <c r="F294" s="1126"/>
      <c r="G294" s="157"/>
    </row>
    <row r="295" spans="1:7" ht="57" thickBot="1" x14ac:dyDescent="0.35">
      <c r="A295" s="164" t="s">
        <v>33</v>
      </c>
      <c r="B295" s="1145" t="s">
        <v>536</v>
      </c>
      <c r="C295" s="1146" t="s">
        <v>306</v>
      </c>
      <c r="D295" s="1138" t="s">
        <v>536</v>
      </c>
      <c r="E295" s="1139" t="s">
        <v>537</v>
      </c>
      <c r="F295" s="1126"/>
      <c r="G295" s="157"/>
    </row>
    <row r="296" spans="1:7" ht="19.5" thickBot="1" x14ac:dyDescent="0.35">
      <c r="A296" s="165" t="s">
        <v>15</v>
      </c>
      <c r="B296" s="1620"/>
      <c r="C296" s="1641"/>
      <c r="D296" s="1621"/>
      <c r="E296" s="1622"/>
      <c r="F296" s="1126"/>
      <c r="G296" s="157"/>
    </row>
    <row r="297" spans="1:7" ht="19.5" thickBot="1" x14ac:dyDescent="0.35">
      <c r="A297" s="165" t="s">
        <v>16</v>
      </c>
      <c r="B297" s="1629" t="s">
        <v>535</v>
      </c>
      <c r="C297" s="1630"/>
      <c r="D297" s="1630"/>
      <c r="E297" s="1631"/>
      <c r="F297" s="1126"/>
      <c r="G297" s="157"/>
    </row>
    <row r="298" spans="1:7" ht="18.75" x14ac:dyDescent="0.3">
      <c r="A298" s="1616"/>
      <c r="B298" s="167">
        <v>2019</v>
      </c>
      <c r="C298" s="167">
        <v>2020</v>
      </c>
      <c r="D298" s="167">
        <v>2021</v>
      </c>
      <c r="E298" s="167">
        <v>2022</v>
      </c>
      <c r="F298" s="1126"/>
      <c r="G298" s="157"/>
    </row>
    <row r="299" spans="1:7" ht="19.5" thickBot="1" x14ac:dyDescent="0.35">
      <c r="A299" s="1617"/>
      <c r="B299" s="168" t="s">
        <v>8</v>
      </c>
      <c r="C299" s="168" t="s">
        <v>9</v>
      </c>
      <c r="D299" s="168" t="s">
        <v>9</v>
      </c>
      <c r="E299" s="168" t="s">
        <v>9</v>
      </c>
      <c r="F299" s="1126"/>
      <c r="G299" s="157"/>
    </row>
    <row r="300" spans="1:7" ht="19.5" thickBot="1" x14ac:dyDescent="0.35">
      <c r="A300" s="165" t="s">
        <v>17</v>
      </c>
      <c r="B300" s="170">
        <v>1</v>
      </c>
      <c r="C300" s="170">
        <v>0</v>
      </c>
      <c r="D300" s="170"/>
      <c r="E300" s="170"/>
      <c r="F300" s="1126"/>
      <c r="G300" s="157"/>
    </row>
    <row r="301" spans="1:7" ht="38.25" thickBot="1" x14ac:dyDescent="0.35">
      <c r="A301" s="165" t="s">
        <v>18</v>
      </c>
      <c r="B301" s="170">
        <v>40663</v>
      </c>
      <c r="C301" s="170">
        <v>0</v>
      </c>
      <c r="D301" s="170"/>
      <c r="E301" s="170"/>
      <c r="F301" s="1126"/>
      <c r="G301" s="157"/>
    </row>
    <row r="302" spans="1:7" ht="38.25" thickBot="1" x14ac:dyDescent="0.35">
      <c r="A302" s="165" t="s">
        <v>19</v>
      </c>
      <c r="B302" s="170">
        <f>B301/B300</f>
        <v>40663</v>
      </c>
      <c r="C302" s="170"/>
      <c r="D302" s="170" t="e">
        <f>D301/D300</f>
        <v>#DIV/0!</v>
      </c>
      <c r="E302" s="170" t="e">
        <f>E301/E300</f>
        <v>#DIV/0!</v>
      </c>
      <c r="F302" s="1126"/>
      <c r="G302" s="157"/>
    </row>
    <row r="303" spans="1:7" ht="19.5" thickBot="1" x14ac:dyDescent="0.35">
      <c r="A303" s="165" t="s">
        <v>20</v>
      </c>
      <c r="B303" s="425" t="s">
        <v>21</v>
      </c>
      <c r="C303" s="171">
        <f t="shared" ref="C303:E305" si="10">C300/B300-1</f>
        <v>-1</v>
      </c>
      <c r="D303" s="171" t="e">
        <f t="shared" si="10"/>
        <v>#DIV/0!</v>
      </c>
      <c r="E303" s="171" t="e">
        <f t="shared" si="10"/>
        <v>#DIV/0!</v>
      </c>
      <c r="F303" s="1126"/>
      <c r="G303" s="157"/>
    </row>
    <row r="304" spans="1:7" ht="38.25" thickBot="1" x14ac:dyDescent="0.35">
      <c r="A304" s="165" t="s">
        <v>22</v>
      </c>
      <c r="B304" s="425" t="s">
        <v>21</v>
      </c>
      <c r="C304" s="171">
        <f t="shared" si="10"/>
        <v>-1</v>
      </c>
      <c r="D304" s="171" t="e">
        <f t="shared" si="10"/>
        <v>#DIV/0!</v>
      </c>
      <c r="E304" s="171" t="e">
        <f t="shared" si="10"/>
        <v>#DIV/0!</v>
      </c>
      <c r="F304" s="1126"/>
      <c r="G304" s="157"/>
    </row>
    <row r="305" spans="1:7" ht="38.25" thickBot="1" x14ac:dyDescent="0.35">
      <c r="A305" s="165" t="s">
        <v>23</v>
      </c>
      <c r="B305" s="425" t="s">
        <v>21</v>
      </c>
      <c r="C305" s="171">
        <f t="shared" si="10"/>
        <v>-1</v>
      </c>
      <c r="D305" s="171" t="e">
        <f t="shared" si="10"/>
        <v>#DIV/0!</v>
      </c>
      <c r="E305" s="171" t="e">
        <f t="shared" si="10"/>
        <v>#DIV/0!</v>
      </c>
      <c r="F305" s="1126"/>
      <c r="G305" s="157"/>
    </row>
    <row r="306" spans="1:7" ht="19.5" thickBot="1" x14ac:dyDescent="0.35">
      <c r="A306" s="1607" t="s">
        <v>1428</v>
      </c>
      <c r="B306" s="1608"/>
      <c r="C306" s="1608"/>
      <c r="D306" s="1608"/>
      <c r="E306" s="1609"/>
      <c r="F306" s="1126"/>
      <c r="G306" s="157"/>
    </row>
    <row r="307" spans="1:7" ht="18.75" x14ac:dyDescent="0.3">
      <c r="A307" s="1616"/>
      <c r="B307" s="167">
        <v>2019</v>
      </c>
      <c r="C307" s="167">
        <v>2020</v>
      </c>
      <c r="D307" s="167">
        <v>2021</v>
      </c>
      <c r="E307" s="167">
        <v>2022</v>
      </c>
      <c r="F307" s="1126"/>
      <c r="G307" s="157"/>
    </row>
    <row r="308" spans="1:7" ht="19.5" thickBot="1" x14ac:dyDescent="0.35">
      <c r="A308" s="1617"/>
      <c r="B308" s="168" t="s">
        <v>8</v>
      </c>
      <c r="C308" s="168" t="s">
        <v>9</v>
      </c>
      <c r="D308" s="168" t="s">
        <v>9</v>
      </c>
      <c r="E308" s="168" t="s">
        <v>9</v>
      </c>
      <c r="F308" s="1126"/>
      <c r="G308" s="157"/>
    </row>
    <row r="309" spans="1:7" ht="38.25" thickBot="1" x14ac:dyDescent="0.35">
      <c r="A309" s="172" t="s">
        <v>42</v>
      </c>
      <c r="B309" s="175"/>
      <c r="C309" s="175"/>
      <c r="D309" s="175"/>
      <c r="E309" s="175"/>
      <c r="F309" s="1126"/>
      <c r="G309" s="157"/>
    </row>
    <row r="310" spans="1:7" ht="19.5" thickBot="1" x14ac:dyDescent="0.35">
      <c r="A310" s="173" t="s">
        <v>296</v>
      </c>
      <c r="B310" s="175"/>
      <c r="C310" s="175"/>
      <c r="D310" s="175"/>
      <c r="E310" s="175"/>
      <c r="F310" s="1126"/>
      <c r="G310" s="157"/>
    </row>
    <row r="311" spans="1:7" ht="19.5" thickBot="1" x14ac:dyDescent="0.35">
      <c r="A311" s="173" t="s">
        <v>311</v>
      </c>
      <c r="B311" s="175"/>
      <c r="C311" s="175"/>
      <c r="D311" s="175"/>
      <c r="E311" s="175"/>
      <c r="F311" s="1126"/>
      <c r="G311" s="157"/>
    </row>
    <row r="312" spans="1:7" ht="19.5" thickBot="1" x14ac:dyDescent="0.35">
      <c r="A312" s="173" t="s">
        <v>312</v>
      </c>
      <c r="B312" s="175"/>
      <c r="C312" s="175"/>
      <c r="D312" s="175"/>
      <c r="E312" s="175"/>
      <c r="F312" s="1126"/>
      <c r="G312" s="157"/>
    </row>
    <row r="313" spans="1:7" ht="19.5" thickBot="1" x14ac:dyDescent="0.35">
      <c r="A313" s="173" t="s">
        <v>313</v>
      </c>
      <c r="B313" s="175"/>
      <c r="C313" s="175"/>
      <c r="D313" s="175"/>
      <c r="E313" s="175"/>
      <c r="F313" s="1126"/>
      <c r="G313" s="157"/>
    </row>
    <row r="314" spans="1:7" ht="38.25" thickBot="1" x14ac:dyDescent="0.35">
      <c r="A314" s="172" t="s">
        <v>43</v>
      </c>
      <c r="B314" s="174">
        <f>B315</f>
        <v>40663</v>
      </c>
      <c r="C314" s="175">
        <f>C315</f>
        <v>0</v>
      </c>
      <c r="D314" s="175">
        <f>D315</f>
        <v>0</v>
      </c>
      <c r="E314" s="175">
        <f>E315</f>
        <v>0</v>
      </c>
      <c r="F314" s="1126"/>
      <c r="G314" s="157"/>
    </row>
    <row r="315" spans="1:7" ht="19.5" thickBot="1" x14ac:dyDescent="0.35">
      <c r="A315" s="173" t="s">
        <v>296</v>
      </c>
      <c r="B315" s="174">
        <v>40663</v>
      </c>
      <c r="C315" s="175">
        <v>0</v>
      </c>
      <c r="D315" s="175"/>
      <c r="E315" s="175"/>
      <c r="F315" s="1126"/>
      <c r="G315" s="157"/>
    </row>
    <row r="316" spans="1:7" ht="19.5" thickBot="1" x14ac:dyDescent="0.35">
      <c r="A316" s="173" t="s">
        <v>311</v>
      </c>
      <c r="B316" s="174"/>
      <c r="C316" s="175"/>
      <c r="D316" s="175"/>
      <c r="E316" s="175"/>
      <c r="F316" s="1126"/>
      <c r="G316" s="157"/>
    </row>
    <row r="317" spans="1:7" ht="19.5" thickBot="1" x14ac:dyDescent="0.35">
      <c r="A317" s="173" t="s">
        <v>312</v>
      </c>
      <c r="B317" s="174"/>
      <c r="C317" s="175"/>
      <c r="D317" s="175"/>
      <c r="E317" s="175"/>
      <c r="F317" s="1126"/>
      <c r="G317" s="157"/>
    </row>
    <row r="318" spans="1:7" ht="19.5" thickBot="1" x14ac:dyDescent="0.35">
      <c r="A318" s="173" t="s">
        <v>313</v>
      </c>
      <c r="B318" s="174"/>
      <c r="C318" s="175"/>
      <c r="D318" s="175"/>
      <c r="E318" s="175"/>
      <c r="F318" s="1126"/>
      <c r="G318" s="157"/>
    </row>
    <row r="319" spans="1:7" ht="38.25" thickBot="1" x14ac:dyDescent="0.35">
      <c r="A319" s="1134" t="s">
        <v>53</v>
      </c>
      <c r="B319" s="174">
        <f>B314+B309</f>
        <v>40663</v>
      </c>
      <c r="C319" s="174">
        <f>C309+C314</f>
        <v>0</v>
      </c>
      <c r="D319" s="174">
        <f>D314+D309</f>
        <v>0</v>
      </c>
      <c r="E319" s="174">
        <f>E314+E309</f>
        <v>0</v>
      </c>
      <c r="F319" s="1126"/>
      <c r="G319" s="157"/>
    </row>
    <row r="320" spans="1:7" ht="19.5" thickBot="1" x14ac:dyDescent="0.35">
      <c r="A320" s="196"/>
      <c r="B320" s="197"/>
      <c r="C320" s="197"/>
      <c r="D320" s="197"/>
      <c r="E320" s="197"/>
      <c r="F320" s="1126"/>
      <c r="G320" s="157"/>
    </row>
    <row r="321" spans="1:11" ht="57" thickBot="1" x14ac:dyDescent="0.35">
      <c r="A321" s="163" t="s">
        <v>57</v>
      </c>
      <c r="B321" s="198">
        <f>B301+B273+B247+B221+B195+B169+B144+B119+B94+B69+B28</f>
        <v>1752200</v>
      </c>
      <c r="C321" s="198">
        <f>C301+C273+C247+C221+C195+C169+C144+C119+C94+C69+C28</f>
        <v>2023800</v>
      </c>
      <c r="D321" s="198">
        <f>D301+D273+D247+D221+D195+D169+D144+D119+D94+D69+D28</f>
        <v>2023800</v>
      </c>
      <c r="E321" s="198">
        <f>E301+E273+E247+E221+E195+E169+E144+E119+E94+E69+E28</f>
        <v>2023800</v>
      </c>
      <c r="F321" s="1126"/>
      <c r="G321" s="157"/>
    </row>
    <row r="322" spans="1:11" ht="57" thickBot="1" x14ac:dyDescent="0.35">
      <c r="A322" s="163" t="s">
        <v>58</v>
      </c>
      <c r="B322" s="198">
        <f>B319+B291+B265+B239+B213+B187+B162+B137+B112+B87+B57</f>
        <v>1752200</v>
      </c>
      <c r="C322" s="198">
        <f>C319+C291+C265+C239+C213+C187+C162+C137+C112+C87+C57</f>
        <v>2023800</v>
      </c>
      <c r="D322" s="198">
        <f>D319+D291+D265+D239+D213+D187+D162+D137+D112+D87+D57</f>
        <v>2023800</v>
      </c>
      <c r="E322" s="198">
        <f>E319+E291+E265+E239+E213+E187+E162+E137+E112+E87+E57</f>
        <v>2023800</v>
      </c>
      <c r="F322" s="1126"/>
      <c r="G322" s="157"/>
    </row>
    <row r="323" spans="1:11" ht="19.5" thickBot="1" x14ac:dyDescent="0.35">
      <c r="A323" s="172" t="s">
        <v>24</v>
      </c>
      <c r="B323" s="199">
        <f>B324+B325</f>
        <v>1062000</v>
      </c>
      <c r="C323" s="199">
        <f>C324+C325</f>
        <v>1400000</v>
      </c>
      <c r="D323" s="199">
        <f>D324+D325</f>
        <v>1400000</v>
      </c>
      <c r="E323" s="199">
        <f>E324+E325</f>
        <v>1400000</v>
      </c>
      <c r="F323" s="1133"/>
      <c r="G323" s="157"/>
      <c r="H323" s="12"/>
      <c r="I323" s="12"/>
      <c r="J323" s="12"/>
      <c r="K323" s="12"/>
    </row>
    <row r="324" spans="1:11" ht="19.5" thickBot="1" x14ac:dyDescent="0.35">
      <c r="A324" s="173" t="s">
        <v>296</v>
      </c>
      <c r="B324" s="174">
        <f t="shared" ref="B324:E325" si="11">B37</f>
        <v>1062000</v>
      </c>
      <c r="C324" s="174">
        <f t="shared" si="11"/>
        <v>1400000</v>
      </c>
      <c r="D324" s="174">
        <f t="shared" si="11"/>
        <v>1400000</v>
      </c>
      <c r="E324" s="174">
        <f t="shared" si="11"/>
        <v>1400000</v>
      </c>
      <c r="F324" s="1126"/>
      <c r="G324" s="157"/>
      <c r="H324" s="12"/>
      <c r="I324" s="12"/>
      <c r="J324" s="12"/>
      <c r="K324" s="12"/>
    </row>
    <row r="325" spans="1:11" ht="19.5" thickBot="1" x14ac:dyDescent="0.35">
      <c r="A325" s="173" t="s">
        <v>319</v>
      </c>
      <c r="B325" s="174">
        <f t="shared" si="11"/>
        <v>0</v>
      </c>
      <c r="C325" s="174">
        <f t="shared" si="11"/>
        <v>0</v>
      </c>
      <c r="D325" s="174">
        <f t="shared" si="11"/>
        <v>0</v>
      </c>
      <c r="E325" s="174">
        <f t="shared" si="11"/>
        <v>0</v>
      </c>
      <c r="F325" s="1147"/>
      <c r="G325" s="157"/>
    </row>
    <row r="326" spans="1:11" ht="57" thickBot="1" x14ac:dyDescent="0.35">
      <c r="A326" s="172" t="s">
        <v>25</v>
      </c>
      <c r="B326" s="199">
        <f>B327+B328</f>
        <v>208000</v>
      </c>
      <c r="C326" s="199">
        <f>C327+C328</f>
        <v>173650</v>
      </c>
      <c r="D326" s="199">
        <f>D327+D328</f>
        <v>173650</v>
      </c>
      <c r="E326" s="199">
        <f>E327+E328</f>
        <v>173650</v>
      </c>
      <c r="F326" s="1126"/>
      <c r="G326" s="157"/>
    </row>
    <row r="327" spans="1:11" ht="19.5" thickBot="1" x14ac:dyDescent="0.35">
      <c r="A327" s="173" t="s">
        <v>296</v>
      </c>
      <c r="B327" s="175">
        <f t="shared" ref="B327:E328" si="12">B40</f>
        <v>208000</v>
      </c>
      <c r="C327" s="175">
        <f t="shared" si="12"/>
        <v>173650</v>
      </c>
      <c r="D327" s="175">
        <f t="shared" si="12"/>
        <v>173650</v>
      </c>
      <c r="E327" s="175">
        <f t="shared" si="12"/>
        <v>173650</v>
      </c>
      <c r="F327" s="1126"/>
      <c r="G327" s="157"/>
    </row>
    <row r="328" spans="1:11" ht="19.5" thickBot="1" x14ac:dyDescent="0.35">
      <c r="A328" s="173" t="s">
        <v>319</v>
      </c>
      <c r="B328" s="174">
        <f t="shared" si="12"/>
        <v>0</v>
      </c>
      <c r="C328" s="174">
        <f t="shared" si="12"/>
        <v>0</v>
      </c>
      <c r="D328" s="174">
        <f t="shared" si="12"/>
        <v>0</v>
      </c>
      <c r="E328" s="174">
        <f t="shared" si="12"/>
        <v>0</v>
      </c>
      <c r="F328" s="1126"/>
      <c r="G328" s="157"/>
    </row>
    <row r="329" spans="1:11" ht="38.25" thickBot="1" x14ac:dyDescent="0.35">
      <c r="A329" s="172" t="s">
        <v>26</v>
      </c>
      <c r="B329" s="199">
        <f>B330+B331</f>
        <v>349850</v>
      </c>
      <c r="C329" s="199">
        <f>C330+C331</f>
        <v>320000</v>
      </c>
      <c r="D329" s="199">
        <f>D330+D331</f>
        <v>320000</v>
      </c>
      <c r="E329" s="199">
        <f>E330+E331</f>
        <v>320000</v>
      </c>
      <c r="F329" s="1126"/>
      <c r="G329" s="157"/>
    </row>
    <row r="330" spans="1:11" ht="19.5" thickBot="1" x14ac:dyDescent="0.35">
      <c r="A330" s="173" t="s">
        <v>296</v>
      </c>
      <c r="B330" s="174">
        <f t="shared" ref="B330:E331" si="13">B43</f>
        <v>349850</v>
      </c>
      <c r="C330" s="174">
        <f t="shared" si="13"/>
        <v>320000</v>
      </c>
      <c r="D330" s="174">
        <f t="shared" si="13"/>
        <v>320000</v>
      </c>
      <c r="E330" s="174">
        <f t="shared" si="13"/>
        <v>320000</v>
      </c>
      <c r="F330" s="1133"/>
      <c r="G330" s="157"/>
    </row>
    <row r="331" spans="1:11" ht="19.5" thickBot="1" x14ac:dyDescent="0.35">
      <c r="A331" s="173" t="s">
        <v>319</v>
      </c>
      <c r="B331" s="174">
        <f t="shared" si="13"/>
        <v>0</v>
      </c>
      <c r="C331" s="174">
        <f t="shared" si="13"/>
        <v>0</v>
      </c>
      <c r="D331" s="174">
        <f t="shared" si="13"/>
        <v>0</v>
      </c>
      <c r="E331" s="174">
        <f t="shared" si="13"/>
        <v>0</v>
      </c>
      <c r="F331" s="1126"/>
      <c r="G331" s="157"/>
    </row>
    <row r="332" spans="1:11" ht="19.5" thickBot="1" x14ac:dyDescent="0.35">
      <c r="A332" s="172" t="s">
        <v>27</v>
      </c>
      <c r="B332" s="199"/>
      <c r="C332" s="199"/>
      <c r="D332" s="199"/>
      <c r="E332" s="199"/>
      <c r="F332" s="1126"/>
      <c r="G332" s="157"/>
    </row>
    <row r="333" spans="1:11" ht="19.5" thickBot="1" x14ac:dyDescent="0.35">
      <c r="A333" s="173" t="s">
        <v>296</v>
      </c>
      <c r="B333" s="175"/>
      <c r="C333" s="175"/>
      <c r="D333" s="175"/>
      <c r="E333" s="175"/>
      <c r="F333" s="1126"/>
      <c r="G333" s="157"/>
    </row>
    <row r="334" spans="1:11" ht="19.5" thickBot="1" x14ac:dyDescent="0.35">
      <c r="A334" s="173" t="s">
        <v>319</v>
      </c>
      <c r="B334" s="174"/>
      <c r="C334" s="174"/>
      <c r="D334" s="174"/>
      <c r="E334" s="174"/>
      <c r="F334" s="1126"/>
      <c r="G334" s="157"/>
    </row>
    <row r="335" spans="1:11" ht="38.25" thickBot="1" x14ac:dyDescent="0.35">
      <c r="A335" s="172" t="s">
        <v>28</v>
      </c>
      <c r="B335" s="199"/>
      <c r="C335" s="199"/>
      <c r="D335" s="199"/>
      <c r="E335" s="199"/>
      <c r="F335" s="1126"/>
      <c r="G335" s="157"/>
    </row>
    <row r="336" spans="1:11" ht="19.5" thickBot="1" x14ac:dyDescent="0.35">
      <c r="A336" s="173" t="s">
        <v>296</v>
      </c>
      <c r="B336" s="175"/>
      <c r="C336" s="175"/>
      <c r="D336" s="175"/>
      <c r="E336" s="175"/>
      <c r="F336" s="1126"/>
      <c r="G336" s="157"/>
    </row>
    <row r="337" spans="1:7" ht="19.5" thickBot="1" x14ac:dyDescent="0.35">
      <c r="A337" s="173" t="s">
        <v>319</v>
      </c>
      <c r="B337" s="174"/>
      <c r="C337" s="174"/>
      <c r="D337" s="174"/>
      <c r="E337" s="174"/>
      <c r="F337" s="1126"/>
      <c r="G337" s="157"/>
    </row>
    <row r="338" spans="1:7" ht="38.25" thickBot="1" x14ac:dyDescent="0.35">
      <c r="A338" s="172" t="s">
        <v>29</v>
      </c>
      <c r="B338" s="199">
        <f>B339+B340</f>
        <v>150</v>
      </c>
      <c r="C338" s="199">
        <f>C339+C340</f>
        <v>150</v>
      </c>
      <c r="D338" s="199">
        <f>D339+D340</f>
        <v>150</v>
      </c>
      <c r="E338" s="199">
        <f>E339+E340</f>
        <v>150</v>
      </c>
      <c r="F338" s="1126"/>
      <c r="G338" s="157"/>
    </row>
    <row r="339" spans="1:7" ht="19.5" thickBot="1" x14ac:dyDescent="0.35">
      <c r="A339" s="173" t="s">
        <v>296</v>
      </c>
      <c r="B339" s="175">
        <f t="shared" ref="B339:E340" si="14">B52</f>
        <v>150</v>
      </c>
      <c r="C339" s="175">
        <f t="shared" si="14"/>
        <v>150</v>
      </c>
      <c r="D339" s="175">
        <f t="shared" si="14"/>
        <v>150</v>
      </c>
      <c r="E339" s="175">
        <f t="shared" si="14"/>
        <v>150</v>
      </c>
      <c r="F339" s="1126"/>
      <c r="G339" s="157"/>
    </row>
    <row r="340" spans="1:7" ht="19.5" thickBot="1" x14ac:dyDescent="0.35">
      <c r="A340" s="173" t="s">
        <v>319</v>
      </c>
      <c r="B340" s="174">
        <f t="shared" si="14"/>
        <v>0</v>
      </c>
      <c r="C340" s="174">
        <f t="shared" si="14"/>
        <v>0</v>
      </c>
      <c r="D340" s="174">
        <f t="shared" si="14"/>
        <v>0</v>
      </c>
      <c r="E340" s="174">
        <f t="shared" si="14"/>
        <v>0</v>
      </c>
      <c r="F340" s="1126"/>
      <c r="G340" s="157"/>
    </row>
    <row r="341" spans="1:7" ht="38.25" thickBot="1" x14ac:dyDescent="0.35">
      <c r="A341" s="172" t="s">
        <v>30</v>
      </c>
      <c r="B341" s="199">
        <f>+B54</f>
        <v>2200</v>
      </c>
      <c r="C341" s="199">
        <f>+C54</f>
        <v>0</v>
      </c>
      <c r="D341" s="199">
        <f>+D54</f>
        <v>0</v>
      </c>
      <c r="E341" s="199">
        <f>+E54</f>
        <v>0</v>
      </c>
      <c r="F341" s="1126"/>
      <c r="G341" s="157"/>
    </row>
    <row r="342" spans="1:7" ht="19.5" thickBot="1" x14ac:dyDescent="0.35">
      <c r="A342" s="173" t="s">
        <v>296</v>
      </c>
      <c r="B342" s="175">
        <f t="shared" ref="B342:E343" si="15">B55</f>
        <v>2200</v>
      </c>
      <c r="C342" s="175">
        <f t="shared" si="15"/>
        <v>0</v>
      </c>
      <c r="D342" s="175">
        <f t="shared" si="15"/>
        <v>0</v>
      </c>
      <c r="E342" s="175">
        <f t="shared" si="15"/>
        <v>0</v>
      </c>
      <c r="F342" s="1126"/>
      <c r="G342" s="157"/>
    </row>
    <row r="343" spans="1:7" ht="19.5" thickBot="1" x14ac:dyDescent="0.35">
      <c r="A343" s="173" t="s">
        <v>319</v>
      </c>
      <c r="B343" s="174">
        <f t="shared" si="15"/>
        <v>0</v>
      </c>
      <c r="C343" s="174">
        <f t="shared" si="15"/>
        <v>0</v>
      </c>
      <c r="D343" s="174">
        <f t="shared" si="15"/>
        <v>0</v>
      </c>
      <c r="E343" s="174">
        <f t="shared" si="15"/>
        <v>0</v>
      </c>
      <c r="F343" s="1126"/>
      <c r="G343" s="157"/>
    </row>
    <row r="344" spans="1:7" ht="38.25" thickBot="1" x14ac:dyDescent="0.35">
      <c r="A344" s="172" t="s">
        <v>59</v>
      </c>
      <c r="B344" s="175">
        <f>B345+B346+B347+B348</f>
        <v>0</v>
      </c>
      <c r="C344" s="175">
        <f>C345+C346+C347+C348</f>
        <v>0</v>
      </c>
      <c r="D344" s="175">
        <f>D345+D346+D347+D348</f>
        <v>0</v>
      </c>
      <c r="E344" s="175">
        <f>E345+E346+E347+E348</f>
        <v>0</v>
      </c>
      <c r="F344" s="1126"/>
      <c r="G344" s="157"/>
    </row>
    <row r="345" spans="1:7" ht="19.5" thickBot="1" x14ac:dyDescent="0.35">
      <c r="A345" s="173" t="s">
        <v>296</v>
      </c>
      <c r="B345" s="175">
        <v>0</v>
      </c>
      <c r="C345" s="175">
        <v>0</v>
      </c>
      <c r="D345" s="175">
        <v>0</v>
      </c>
      <c r="E345" s="175">
        <v>0</v>
      </c>
      <c r="F345" s="1126"/>
      <c r="G345" s="157"/>
    </row>
    <row r="346" spans="1:7" ht="19.5" thickBot="1" x14ac:dyDescent="0.35">
      <c r="A346" s="173" t="s">
        <v>311</v>
      </c>
      <c r="B346" s="175"/>
      <c r="C346" s="175"/>
      <c r="D346" s="175"/>
      <c r="E346" s="175"/>
      <c r="F346" s="1126"/>
      <c r="G346" s="157"/>
    </row>
    <row r="347" spans="1:7" ht="19.5" thickBot="1" x14ac:dyDescent="0.35">
      <c r="A347" s="173" t="s">
        <v>312</v>
      </c>
      <c r="B347" s="175"/>
      <c r="C347" s="175"/>
      <c r="D347" s="175"/>
      <c r="E347" s="175"/>
      <c r="F347" s="1126"/>
      <c r="G347" s="157"/>
    </row>
    <row r="348" spans="1:7" ht="19.5" thickBot="1" x14ac:dyDescent="0.35">
      <c r="A348" s="173" t="s">
        <v>313</v>
      </c>
      <c r="B348" s="175"/>
      <c r="C348" s="175"/>
      <c r="D348" s="175"/>
      <c r="E348" s="175"/>
      <c r="F348" s="1126"/>
      <c r="G348" s="157"/>
    </row>
    <row r="349" spans="1:7" ht="38.25" thickBot="1" x14ac:dyDescent="0.35">
      <c r="A349" s="172" t="s">
        <v>60</v>
      </c>
      <c r="B349" s="175">
        <f>B350</f>
        <v>130000</v>
      </c>
      <c r="C349" s="175">
        <f>C350+C351+C352+C353</f>
        <v>130000</v>
      </c>
      <c r="D349" s="175">
        <f>D350+D351+D352+D353</f>
        <v>130000</v>
      </c>
      <c r="E349" s="175">
        <f>E350+E351+E352+E353</f>
        <v>130000</v>
      </c>
      <c r="F349" s="1126"/>
      <c r="G349" s="157"/>
    </row>
    <row r="350" spans="1:7" ht="19.5" thickBot="1" x14ac:dyDescent="0.35">
      <c r="A350" s="173" t="s">
        <v>296</v>
      </c>
      <c r="B350" s="175">
        <f>B315+B287+B261+B235+B183+B158+B133+B108+B83</f>
        <v>130000</v>
      </c>
      <c r="C350" s="175">
        <f>C83+C108+C133+C158+C183+C209+C235+C261+C287+C315</f>
        <v>130000</v>
      </c>
      <c r="D350" s="175">
        <f>D314+D287+D260+D234+D209+D183+D157+D132+D82</f>
        <v>130000</v>
      </c>
      <c r="E350" s="175">
        <f>E314+E287+E260+E234+E209+E183+E157+E132+E82</f>
        <v>130000</v>
      </c>
      <c r="F350" s="1126"/>
      <c r="G350" s="157"/>
    </row>
    <row r="351" spans="1:7" ht="19.5" thickBot="1" x14ac:dyDescent="0.35">
      <c r="A351" s="173" t="s">
        <v>311</v>
      </c>
      <c r="B351" s="175"/>
      <c r="C351" s="175"/>
      <c r="D351" s="175"/>
      <c r="E351" s="175"/>
      <c r="F351" s="1126"/>
      <c r="G351" s="157"/>
    </row>
    <row r="352" spans="1:7" ht="19.5" thickBot="1" x14ac:dyDescent="0.35">
      <c r="A352" s="173" t="s">
        <v>312</v>
      </c>
      <c r="B352" s="175"/>
      <c r="C352" s="175"/>
      <c r="D352" s="175"/>
      <c r="E352" s="175"/>
      <c r="F352" s="1126"/>
      <c r="G352" s="157"/>
    </row>
    <row r="353" spans="1:7" ht="19.5" thickBot="1" x14ac:dyDescent="0.35">
      <c r="A353" s="173" t="s">
        <v>313</v>
      </c>
      <c r="B353" s="175"/>
      <c r="C353" s="175"/>
      <c r="D353" s="175"/>
      <c r="E353" s="175"/>
      <c r="F353" s="1126"/>
      <c r="G353" s="157"/>
    </row>
    <row r="354" spans="1:7" ht="19.5" thickBot="1" x14ac:dyDescent="0.35">
      <c r="A354" s="181" t="s">
        <v>32</v>
      </c>
      <c r="B354" s="182">
        <f>IF(B322-B321=0,0,"Error")</f>
        <v>0</v>
      </c>
      <c r="C354" s="182">
        <f>IF(C322-C321=0,0,"Error")</f>
        <v>0</v>
      </c>
      <c r="D354" s="182">
        <f>IF(D322-D321=0,0,"Error")</f>
        <v>0</v>
      </c>
      <c r="E354" s="182">
        <f>IF(E322-E321=0,0,"Error")</f>
        <v>0</v>
      </c>
      <c r="F354" s="1126"/>
      <c r="G354" s="157"/>
    </row>
    <row r="355" spans="1:7" ht="18.75" x14ac:dyDescent="0.3">
      <c r="A355" s="157"/>
      <c r="B355" s="157"/>
      <c r="C355" s="157"/>
      <c r="D355" s="157"/>
      <c r="E355" s="157"/>
      <c r="F355" s="1126"/>
      <c r="G355" s="157"/>
    </row>
  </sheetData>
  <mergeCells count="85">
    <mergeCell ref="A1:E1"/>
    <mergeCell ref="A2:E2"/>
    <mergeCell ref="B296:E296"/>
    <mergeCell ref="B297:E297"/>
    <mergeCell ref="A298:A299"/>
    <mergeCell ref="A306:E306"/>
    <mergeCell ref="B242:E242"/>
    <mergeCell ref="B243:E243"/>
    <mergeCell ref="A244:A245"/>
    <mergeCell ref="A252:E252"/>
    <mergeCell ref="A253:A254"/>
    <mergeCell ref="B266:E266"/>
    <mergeCell ref="B216:E216"/>
    <mergeCell ref="B217:E217"/>
    <mergeCell ref="A218:A219"/>
    <mergeCell ref="A226:E226"/>
    <mergeCell ref="A227:A228"/>
    <mergeCell ref="A307:A308"/>
    <mergeCell ref="B268:E268"/>
    <mergeCell ref="B269:E269"/>
    <mergeCell ref="A270:A271"/>
    <mergeCell ref="A278:E278"/>
    <mergeCell ref="A279:A280"/>
    <mergeCell ref="A292:A294"/>
    <mergeCell ref="B292:E294"/>
    <mergeCell ref="B240:E240"/>
    <mergeCell ref="B190:E190"/>
    <mergeCell ref="B191:E191"/>
    <mergeCell ref="A192:A193"/>
    <mergeCell ref="A200:E200"/>
    <mergeCell ref="A201:A202"/>
    <mergeCell ref="B214:E214"/>
    <mergeCell ref="B188:E188"/>
    <mergeCell ref="B139:E139"/>
    <mergeCell ref="B140:E140"/>
    <mergeCell ref="A141:A142"/>
    <mergeCell ref="A149:E149"/>
    <mergeCell ref="A150:A151"/>
    <mergeCell ref="D163:E163"/>
    <mergeCell ref="B164:E164"/>
    <mergeCell ref="B165:E165"/>
    <mergeCell ref="A166:A167"/>
    <mergeCell ref="A174:E174"/>
    <mergeCell ref="A175:A176"/>
    <mergeCell ref="D138:E138"/>
    <mergeCell ref="B89:E89"/>
    <mergeCell ref="B90:E90"/>
    <mergeCell ref="A91:A92"/>
    <mergeCell ref="A99:E99"/>
    <mergeCell ref="A100:A101"/>
    <mergeCell ref="D113:E113"/>
    <mergeCell ref="B114:E114"/>
    <mergeCell ref="B115:E115"/>
    <mergeCell ref="A116:A117"/>
    <mergeCell ref="A124:E124"/>
    <mergeCell ref="A125:A126"/>
    <mergeCell ref="D88:E88"/>
    <mergeCell ref="A34:A35"/>
    <mergeCell ref="A59:E59"/>
    <mergeCell ref="A60:E60"/>
    <mergeCell ref="B61:E61"/>
    <mergeCell ref="D62:E62"/>
    <mergeCell ref="B63:E63"/>
    <mergeCell ref="B64:E64"/>
    <mergeCell ref="B65:E65"/>
    <mergeCell ref="A66:A67"/>
    <mergeCell ref="A74:E74"/>
    <mergeCell ref="A75:A76"/>
    <mergeCell ref="A33:E33"/>
    <mergeCell ref="A9:E11"/>
    <mergeCell ref="B12:E12"/>
    <mergeCell ref="A13:A14"/>
    <mergeCell ref="B16:E16"/>
    <mergeCell ref="A17:E17"/>
    <mergeCell ref="A20:E20"/>
    <mergeCell ref="A21:E21"/>
    <mergeCell ref="B22:E22"/>
    <mergeCell ref="B23:E23"/>
    <mergeCell ref="B24:E24"/>
    <mergeCell ref="A25:A26"/>
    <mergeCell ref="A3:E3"/>
    <mergeCell ref="B5:E5"/>
    <mergeCell ref="B6:E6"/>
    <mergeCell ref="B7:E7"/>
    <mergeCell ref="A8:E8"/>
  </mergeCells>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27"/>
  <sheetViews>
    <sheetView view="pageBreakPreview" zoomScaleNormal="150" zoomScaleSheetLayoutView="100" workbookViewId="0">
      <selection sqref="A1:E1"/>
    </sheetView>
  </sheetViews>
  <sheetFormatPr defaultRowHeight="15" x14ac:dyDescent="0.25"/>
  <cols>
    <col min="1" max="1" width="28.5703125" customWidth="1"/>
    <col min="2" max="4" width="11.7109375" customWidth="1"/>
    <col min="5" max="5" width="13.85546875" customWidth="1"/>
  </cols>
  <sheetData>
    <row r="1" spans="1:5" ht="15.75" x14ac:dyDescent="0.25">
      <c r="A1" s="2604" t="s">
        <v>1656</v>
      </c>
      <c r="B1" s="2604"/>
      <c r="C1" s="2604"/>
      <c r="D1" s="2604"/>
      <c r="E1" s="2604"/>
    </row>
    <row r="2" spans="1:5" ht="33.75" customHeight="1" x14ac:dyDescent="0.25">
      <c r="A2" s="1503" t="s">
        <v>864</v>
      </c>
      <c r="B2" s="1503"/>
      <c r="C2" s="1503"/>
      <c r="D2" s="1503"/>
      <c r="E2" s="1503"/>
    </row>
    <row r="3" spans="1:5" ht="18" customHeight="1" x14ac:dyDescent="0.25">
      <c r="A3" s="1504" t="s">
        <v>863</v>
      </c>
      <c r="B3" s="1504"/>
      <c r="C3" s="1504"/>
      <c r="D3" s="1504"/>
      <c r="E3" s="1504"/>
    </row>
    <row r="4" spans="1:5" ht="15.75" thickBot="1" x14ac:dyDescent="0.3"/>
    <row r="5" spans="1:5" ht="15.75" thickBot="1" x14ac:dyDescent="0.3">
      <c r="A5" s="2" t="s">
        <v>0</v>
      </c>
      <c r="B5" s="1301" t="s">
        <v>420</v>
      </c>
      <c r="C5" s="1301"/>
      <c r="D5" s="1301"/>
      <c r="E5" s="1301"/>
    </row>
    <row r="6" spans="1:5" ht="15.75" thickBot="1" x14ac:dyDescent="0.3">
      <c r="A6" s="2" t="s">
        <v>1</v>
      </c>
      <c r="B6" s="1302" t="s">
        <v>2</v>
      </c>
      <c r="C6" s="1303"/>
      <c r="D6" s="1303"/>
      <c r="E6" s="1304"/>
    </row>
    <row r="7" spans="1:5" ht="15.75" thickBot="1" x14ac:dyDescent="0.3">
      <c r="A7" s="2" t="s">
        <v>3</v>
      </c>
      <c r="B7" s="1305" t="s">
        <v>861</v>
      </c>
      <c r="C7" s="1306"/>
      <c r="D7" s="1306"/>
      <c r="E7" s="1307"/>
    </row>
    <row r="8" spans="1:5" ht="15.75" thickBot="1" x14ac:dyDescent="0.3">
      <c r="A8" s="1308" t="s">
        <v>5</v>
      </c>
      <c r="B8" s="1309"/>
      <c r="C8" s="1309"/>
      <c r="D8" s="1309"/>
      <c r="E8" s="1310"/>
    </row>
    <row r="9" spans="1:5" ht="15.75" thickBot="1" x14ac:dyDescent="0.3">
      <c r="A9" s="1545" t="s">
        <v>1433</v>
      </c>
      <c r="B9" s="1546"/>
      <c r="C9" s="1546"/>
      <c r="D9" s="1546"/>
      <c r="E9" s="1547"/>
    </row>
    <row r="10" spans="1:5" ht="36.75" customHeight="1" thickBot="1" x14ac:dyDescent="0.3">
      <c r="A10" s="1545"/>
      <c r="B10" s="1546"/>
      <c r="C10" s="1546"/>
      <c r="D10" s="1546"/>
      <c r="E10" s="1547"/>
    </row>
    <row r="11" spans="1:5" ht="15.75" thickBot="1" x14ac:dyDescent="0.3">
      <c r="A11" s="1545"/>
      <c r="B11" s="1546"/>
      <c r="C11" s="1546"/>
      <c r="D11" s="1546"/>
      <c r="E11" s="1547"/>
    </row>
    <row r="12" spans="1:5" ht="60" customHeight="1" thickBot="1" x14ac:dyDescent="0.3">
      <c r="A12" s="3" t="s">
        <v>6</v>
      </c>
      <c r="B12" s="1317" t="s">
        <v>1434</v>
      </c>
      <c r="C12" s="1318"/>
      <c r="D12" s="1318"/>
      <c r="E12" s="1319"/>
    </row>
    <row r="13" spans="1:5" ht="23.25" customHeight="1" x14ac:dyDescent="0.25">
      <c r="A13" s="1381" t="s">
        <v>7</v>
      </c>
      <c r="B13" s="433">
        <v>2019</v>
      </c>
      <c r="C13" s="433">
        <v>2020</v>
      </c>
      <c r="D13" s="433">
        <v>2021</v>
      </c>
      <c r="E13" s="433">
        <v>2022</v>
      </c>
    </row>
    <row r="14" spans="1:5" ht="15.75" thickBot="1" x14ac:dyDescent="0.3">
      <c r="A14" s="1382"/>
      <c r="B14" s="423" t="s">
        <v>8</v>
      </c>
      <c r="C14" s="423" t="s">
        <v>9</v>
      </c>
      <c r="D14" s="423" t="s">
        <v>9</v>
      </c>
      <c r="E14" s="423" t="s">
        <v>9</v>
      </c>
    </row>
    <row r="15" spans="1:5" ht="53.25" customHeight="1" thickBot="1" x14ac:dyDescent="0.3">
      <c r="A15" s="5" t="s">
        <v>1435</v>
      </c>
      <c r="B15" s="74">
        <f>(B23+B18+B19+B20+B21+B22)/6</f>
        <v>0.39833333333333337</v>
      </c>
      <c r="C15" s="74">
        <f>(C23+C18+C19+C20+C21+C22)/6</f>
        <v>0.41833333333333328</v>
      </c>
      <c r="D15" s="74">
        <f>(D23+D18+D19+D20+D21+D22)/6</f>
        <v>0.42666666666666669</v>
      </c>
      <c r="E15" s="74">
        <f>(E23+E18+E19+E20+E21+E22)/6</f>
        <v>0.40666666666666673</v>
      </c>
    </row>
    <row r="16" spans="1:5" ht="64.5" customHeight="1" thickBot="1" x14ac:dyDescent="0.3">
      <c r="A16" s="6" t="s">
        <v>10</v>
      </c>
      <c r="B16" s="1509" t="s">
        <v>1436</v>
      </c>
      <c r="C16" s="1510"/>
      <c r="D16" s="1510"/>
      <c r="E16" s="1511"/>
    </row>
    <row r="17" spans="1:5" ht="23.25" customHeight="1" thickBot="1" x14ac:dyDescent="0.3">
      <c r="A17" s="1411" t="s">
        <v>11</v>
      </c>
      <c r="B17" s="1412"/>
      <c r="C17" s="1412"/>
      <c r="D17" s="1412"/>
      <c r="E17" s="1413"/>
    </row>
    <row r="18" spans="1:5" ht="34.5" thickBot="1" x14ac:dyDescent="0.3">
      <c r="A18" s="5" t="s">
        <v>1437</v>
      </c>
      <c r="B18" s="1148">
        <v>0.7</v>
      </c>
      <c r="C18" s="785">
        <v>0.75</v>
      </c>
      <c r="D18" s="785">
        <v>0.75</v>
      </c>
      <c r="E18" s="785">
        <v>0.8</v>
      </c>
    </row>
    <row r="19" spans="1:5" ht="23.25" thickBot="1" x14ac:dyDescent="0.3">
      <c r="A19" s="5" t="s">
        <v>1438</v>
      </c>
      <c r="B19" s="1148">
        <v>0.5</v>
      </c>
      <c r="C19" s="785">
        <v>0.5</v>
      </c>
      <c r="D19" s="785">
        <v>0.5</v>
      </c>
      <c r="E19" s="785">
        <v>0.5</v>
      </c>
    </row>
    <row r="20" spans="1:5" ht="23.25" thickBot="1" x14ac:dyDescent="0.3">
      <c r="A20" s="5" t="s">
        <v>1439</v>
      </c>
      <c r="B20" s="1148">
        <v>0.5</v>
      </c>
      <c r="C20" s="785">
        <v>0.5</v>
      </c>
      <c r="D20" s="785">
        <v>0.5</v>
      </c>
      <c r="E20" s="785">
        <v>0.5</v>
      </c>
    </row>
    <row r="21" spans="1:5" ht="23.25" thickBot="1" x14ac:dyDescent="0.3">
      <c r="A21" s="5" t="s">
        <v>1440</v>
      </c>
      <c r="B21" s="1148">
        <v>0.3</v>
      </c>
      <c r="C21" s="785">
        <v>0.3</v>
      </c>
      <c r="D21" s="785">
        <v>0.3</v>
      </c>
      <c r="E21" s="785">
        <v>0.1</v>
      </c>
    </row>
    <row r="22" spans="1:5" ht="35.450000000000003" customHeight="1" thickBot="1" x14ac:dyDescent="0.3">
      <c r="A22" s="5" t="s">
        <v>1441</v>
      </c>
      <c r="B22" s="1148">
        <v>0.06</v>
      </c>
      <c r="C22" s="785">
        <v>0.12</v>
      </c>
      <c r="D22" s="785">
        <v>0.18</v>
      </c>
      <c r="E22" s="785">
        <v>0.2</v>
      </c>
    </row>
    <row r="23" spans="1:5" ht="15.75" thickBot="1" x14ac:dyDescent="0.3">
      <c r="A23" s="5" t="s">
        <v>1442</v>
      </c>
      <c r="B23" s="1148">
        <v>0.33</v>
      </c>
      <c r="C23" s="785">
        <v>0.34</v>
      </c>
      <c r="D23" s="785">
        <v>0.33</v>
      </c>
      <c r="E23" s="785">
        <v>0.34</v>
      </c>
    </row>
    <row r="24" spans="1:5" ht="15.75" thickBot="1" x14ac:dyDescent="0.3">
      <c r="A24" s="1414" t="s">
        <v>12</v>
      </c>
      <c r="B24" s="1415"/>
      <c r="C24" s="1415"/>
      <c r="D24" s="1415"/>
      <c r="E24" s="1416"/>
    </row>
    <row r="25" spans="1:5" ht="15.75" thickBot="1" x14ac:dyDescent="0.3">
      <c r="A25" s="1322" t="s">
        <v>13</v>
      </c>
      <c r="B25" s="1323"/>
      <c r="C25" s="1323"/>
      <c r="D25" s="1323"/>
      <c r="E25" s="1324"/>
    </row>
    <row r="26" spans="1:5" ht="15.75" thickBot="1" x14ac:dyDescent="0.3">
      <c r="A26" s="7" t="s">
        <v>14</v>
      </c>
      <c r="B26" s="1417" t="s">
        <v>1443</v>
      </c>
      <c r="C26" s="1418"/>
      <c r="D26" s="1418"/>
      <c r="E26" s="1419"/>
    </row>
    <row r="27" spans="1:5" ht="50.25" customHeight="1" thickBot="1" x14ac:dyDescent="0.3">
      <c r="A27" s="5" t="s">
        <v>15</v>
      </c>
      <c r="B27" s="1512" t="s">
        <v>1444</v>
      </c>
      <c r="C27" s="1513"/>
      <c r="D27" s="1513"/>
      <c r="E27" s="1514"/>
    </row>
    <row r="28" spans="1:5" ht="15.75" thickBot="1" x14ac:dyDescent="0.3">
      <c r="A28" s="5" t="s">
        <v>16</v>
      </c>
      <c r="B28" s="1406" t="s">
        <v>1445</v>
      </c>
      <c r="C28" s="1407"/>
      <c r="D28" s="1407"/>
      <c r="E28" s="1408"/>
    </row>
    <row r="29" spans="1:5" ht="12.75" customHeight="1" x14ac:dyDescent="0.25">
      <c r="A29" s="1381"/>
      <c r="B29" s="8">
        <v>2019</v>
      </c>
      <c r="C29" s="8">
        <v>2020</v>
      </c>
      <c r="D29" s="8">
        <v>2021</v>
      </c>
      <c r="E29" s="8">
        <v>2022</v>
      </c>
    </row>
    <row r="30" spans="1:5" ht="15.75" thickBot="1" x14ac:dyDescent="0.3">
      <c r="A30" s="1382"/>
      <c r="B30" s="9" t="s">
        <v>8</v>
      </c>
      <c r="C30" s="9" t="s">
        <v>9</v>
      </c>
      <c r="D30" s="9" t="s">
        <v>9</v>
      </c>
      <c r="E30" s="9" t="s">
        <v>9</v>
      </c>
    </row>
    <row r="31" spans="1:5" ht="15.75" thickBot="1" x14ac:dyDescent="0.3">
      <c r="A31" s="5" t="s">
        <v>17</v>
      </c>
      <c r="B31" s="10">
        <v>125</v>
      </c>
      <c r="C31" s="10">
        <v>125</v>
      </c>
      <c r="D31" s="10">
        <v>125</v>
      </c>
      <c r="E31" s="10">
        <v>125</v>
      </c>
    </row>
    <row r="32" spans="1:5" ht="15.75" thickBot="1" x14ac:dyDescent="0.3">
      <c r="A32" s="5" t="s">
        <v>18</v>
      </c>
      <c r="B32" s="10">
        <f>B61</f>
        <v>216780</v>
      </c>
      <c r="C32" s="10">
        <f>C61</f>
        <v>67150</v>
      </c>
      <c r="D32" s="10">
        <f>D61</f>
        <v>67150</v>
      </c>
      <c r="E32" s="10">
        <f>E61</f>
        <v>67150</v>
      </c>
    </row>
    <row r="33" spans="1:5" ht="15.75" thickBot="1" x14ac:dyDescent="0.3">
      <c r="A33" s="5" t="s">
        <v>19</v>
      </c>
      <c r="B33" s="10">
        <f>B32/B31</f>
        <v>1734.24</v>
      </c>
      <c r="C33" s="10">
        <f>C32/C31</f>
        <v>537.20000000000005</v>
      </c>
      <c r="D33" s="10">
        <f>D32/D31</f>
        <v>537.20000000000005</v>
      </c>
      <c r="E33" s="10">
        <f>E32/E31</f>
        <v>537.20000000000005</v>
      </c>
    </row>
    <row r="34" spans="1:5" ht="15.75" thickBot="1" x14ac:dyDescent="0.3">
      <c r="A34" s="5" t="s">
        <v>20</v>
      </c>
      <c r="B34" s="407" t="s">
        <v>21</v>
      </c>
      <c r="C34" s="11">
        <f t="shared" ref="C34:E36" si="0">C31/B31-1</f>
        <v>0</v>
      </c>
      <c r="D34" s="11">
        <f t="shared" si="0"/>
        <v>0</v>
      </c>
      <c r="E34" s="11">
        <f t="shared" si="0"/>
        <v>0</v>
      </c>
    </row>
    <row r="35" spans="1:5" ht="15.75" thickBot="1" x14ac:dyDescent="0.3">
      <c r="A35" s="5" t="s">
        <v>22</v>
      </c>
      <c r="B35" s="407" t="s">
        <v>21</v>
      </c>
      <c r="C35" s="11">
        <f t="shared" si="0"/>
        <v>-0.69023895193283513</v>
      </c>
      <c r="D35" s="11">
        <f t="shared" si="0"/>
        <v>0</v>
      </c>
      <c r="E35" s="11">
        <f t="shared" si="0"/>
        <v>0</v>
      </c>
    </row>
    <row r="36" spans="1:5" ht="15.75" thickBot="1" x14ac:dyDescent="0.3">
      <c r="A36" s="5" t="s">
        <v>23</v>
      </c>
      <c r="B36" s="407" t="s">
        <v>21</v>
      </c>
      <c r="C36" s="11">
        <f t="shared" si="0"/>
        <v>-0.69023895193283513</v>
      </c>
      <c r="D36" s="11">
        <f t="shared" si="0"/>
        <v>0</v>
      </c>
      <c r="E36" s="11">
        <f t="shared" si="0"/>
        <v>0</v>
      </c>
    </row>
    <row r="37" spans="1:5" ht="15.75" thickBot="1" x14ac:dyDescent="0.3">
      <c r="A37" s="1378" t="s">
        <v>164</v>
      </c>
      <c r="B37" s="1379"/>
      <c r="C37" s="1379"/>
      <c r="D37" s="1379"/>
      <c r="E37" s="1380"/>
    </row>
    <row r="38" spans="1:5" ht="12.75" customHeight="1" x14ac:dyDescent="0.25">
      <c r="A38" s="1381"/>
      <c r="B38" s="8">
        <v>2019</v>
      </c>
      <c r="C38" s="8">
        <v>2020</v>
      </c>
      <c r="D38" s="8">
        <v>2021</v>
      </c>
      <c r="E38" s="8">
        <v>2022</v>
      </c>
    </row>
    <row r="39" spans="1:5" ht="15.75" thickBot="1" x14ac:dyDescent="0.3">
      <c r="A39" s="1382"/>
      <c r="B39" s="9" t="s">
        <v>8</v>
      </c>
      <c r="C39" s="9" t="s">
        <v>9</v>
      </c>
      <c r="D39" s="9" t="s">
        <v>9</v>
      </c>
      <c r="E39" s="9" t="s">
        <v>9</v>
      </c>
    </row>
    <row r="40" spans="1:5" ht="15.75" thickBot="1" x14ac:dyDescent="0.3">
      <c r="A40" s="13" t="s">
        <v>24</v>
      </c>
      <c r="B40" s="14">
        <f>B41+B42</f>
        <v>147300</v>
      </c>
      <c r="C40" s="14">
        <f>C41+C42</f>
        <v>34500</v>
      </c>
      <c r="D40" s="14">
        <f>D41</f>
        <v>34500</v>
      </c>
      <c r="E40" s="14">
        <f>E41</f>
        <v>34500</v>
      </c>
    </row>
    <row r="41" spans="1:5" ht="15.75" thickBot="1" x14ac:dyDescent="0.3">
      <c r="A41" s="26" t="s">
        <v>296</v>
      </c>
      <c r="B41" s="424">
        <f>87300+20000+40000</f>
        <v>147300</v>
      </c>
      <c r="C41" s="15">
        <f>[34]Llogaritjet!$H$16</f>
        <v>34500</v>
      </c>
      <c r="D41" s="15">
        <f>C41</f>
        <v>34500</v>
      </c>
      <c r="E41" s="15">
        <f>D41</f>
        <v>34500</v>
      </c>
    </row>
    <row r="42" spans="1:5" ht="15.75" thickBot="1" x14ac:dyDescent="0.3">
      <c r="A42" s="26" t="s">
        <v>297</v>
      </c>
      <c r="B42" s="15"/>
      <c r="C42" s="14"/>
      <c r="D42" s="14"/>
      <c r="E42" s="14"/>
    </row>
    <row r="43" spans="1:5" ht="24.75" thickBot="1" x14ac:dyDescent="0.3">
      <c r="A43" s="13" t="s">
        <v>25</v>
      </c>
      <c r="B43" s="14">
        <f>B44+B45</f>
        <v>18000</v>
      </c>
      <c r="C43" s="14">
        <f>C44+C45</f>
        <v>27500</v>
      </c>
      <c r="D43" s="14">
        <f>D44+D45</f>
        <v>27500</v>
      </c>
      <c r="E43" s="14">
        <f>E44+E45</f>
        <v>27500</v>
      </c>
    </row>
    <row r="44" spans="1:5" ht="15.75" thickBot="1" x14ac:dyDescent="0.3">
      <c r="A44" s="26" t="s">
        <v>296</v>
      </c>
      <c r="B44" s="424">
        <f>9000+4000+5000</f>
        <v>18000</v>
      </c>
      <c r="C44" s="14">
        <f>[34]Llogaritjet!$H$17</f>
        <v>27500</v>
      </c>
      <c r="D44" s="14">
        <v>27500</v>
      </c>
      <c r="E44" s="14">
        <f>D44</f>
        <v>27500</v>
      </c>
    </row>
    <row r="45" spans="1:5" ht="15.75" thickBot="1" x14ac:dyDescent="0.3">
      <c r="A45" s="26" t="s">
        <v>297</v>
      </c>
      <c r="B45" s="15"/>
      <c r="C45" s="14"/>
      <c r="D45" s="14"/>
      <c r="E45" s="14"/>
    </row>
    <row r="46" spans="1:5" ht="15.75" thickBot="1" x14ac:dyDescent="0.3">
      <c r="A46" s="13" t="s">
        <v>26</v>
      </c>
      <c r="B46" s="15">
        <f>B47+B48</f>
        <v>50730</v>
      </c>
      <c r="C46" s="15">
        <f>C47+C48</f>
        <v>5150</v>
      </c>
      <c r="D46" s="15">
        <f>D47+D48</f>
        <v>5150</v>
      </c>
      <c r="E46" s="15">
        <f>E47+E48</f>
        <v>5150</v>
      </c>
    </row>
    <row r="47" spans="1:5" ht="15.75" thickBot="1" x14ac:dyDescent="0.3">
      <c r="A47" s="26" t="s">
        <v>296</v>
      </c>
      <c r="B47" s="424">
        <f>28580+5150+17000</f>
        <v>50730</v>
      </c>
      <c r="C47" s="14">
        <f>[34]Llogaritjet!$H$18</f>
        <v>5150</v>
      </c>
      <c r="D47" s="14">
        <f>C47</f>
        <v>5150</v>
      </c>
      <c r="E47" s="14">
        <f>D47</f>
        <v>5150</v>
      </c>
    </row>
    <row r="48" spans="1:5" ht="15.75" thickBot="1" x14ac:dyDescent="0.3">
      <c r="A48" s="26" t="s">
        <v>297</v>
      </c>
      <c r="B48" s="15"/>
      <c r="C48" s="14"/>
      <c r="D48" s="14"/>
      <c r="E48" s="14"/>
    </row>
    <row r="49" spans="1:5" ht="15.75" thickBot="1" x14ac:dyDescent="0.3">
      <c r="A49" s="13" t="s">
        <v>27</v>
      </c>
      <c r="B49" s="15"/>
      <c r="C49" s="14"/>
      <c r="D49" s="14"/>
      <c r="E49" s="14"/>
    </row>
    <row r="50" spans="1:5" ht="15.75" thickBot="1" x14ac:dyDescent="0.3">
      <c r="A50" s="26" t="s">
        <v>296</v>
      </c>
      <c r="B50" s="15"/>
      <c r="C50" s="14"/>
      <c r="D50" s="14"/>
      <c r="E50" s="14"/>
    </row>
    <row r="51" spans="1:5" ht="15.75" thickBot="1" x14ac:dyDescent="0.3">
      <c r="A51" s="26" t="s">
        <v>297</v>
      </c>
      <c r="B51" s="15"/>
      <c r="C51" s="14"/>
      <c r="D51" s="14"/>
      <c r="E51" s="14"/>
    </row>
    <row r="52" spans="1:5" ht="15.75" thickBot="1" x14ac:dyDescent="0.3">
      <c r="A52" s="13" t="s">
        <v>28</v>
      </c>
      <c r="B52" s="15"/>
      <c r="C52" s="14"/>
      <c r="D52" s="14"/>
      <c r="E52" s="14"/>
    </row>
    <row r="53" spans="1:5" ht="15.75" thickBot="1" x14ac:dyDescent="0.3">
      <c r="A53" s="26" t="s">
        <v>296</v>
      </c>
      <c r="B53" s="15"/>
      <c r="C53" s="14"/>
      <c r="D53" s="14"/>
      <c r="E53" s="14"/>
    </row>
    <row r="54" spans="1:5" ht="15.75" thickBot="1" x14ac:dyDescent="0.3">
      <c r="A54" s="26" t="s">
        <v>297</v>
      </c>
      <c r="B54" s="15"/>
      <c r="C54" s="14"/>
      <c r="D54" s="14"/>
      <c r="E54" s="14"/>
    </row>
    <row r="55" spans="1:5" ht="15.75" thickBot="1" x14ac:dyDescent="0.3">
      <c r="A55" s="13" t="s">
        <v>29</v>
      </c>
      <c r="B55" s="15">
        <f>B56+B57</f>
        <v>0</v>
      </c>
      <c r="C55" s="14">
        <f>C56+C57</f>
        <v>0</v>
      </c>
      <c r="D55" s="14">
        <f>D56+D57</f>
        <v>0</v>
      </c>
      <c r="E55" s="14">
        <f>E56+E57</f>
        <v>0</v>
      </c>
    </row>
    <row r="56" spans="1:5" ht="15.75" thickBot="1" x14ac:dyDescent="0.3">
      <c r="A56" s="26" t="s">
        <v>296</v>
      </c>
      <c r="B56" s="424"/>
      <c r="C56" s="14">
        <v>0</v>
      </c>
      <c r="D56" s="31">
        <v>0</v>
      </c>
      <c r="E56" s="31">
        <v>0</v>
      </c>
    </row>
    <row r="57" spans="1:5" ht="15.75" thickBot="1" x14ac:dyDescent="0.3">
      <c r="A57" s="26" t="s">
        <v>297</v>
      </c>
      <c r="B57" s="15"/>
      <c r="C57" s="14"/>
      <c r="D57" s="14"/>
      <c r="E57" s="14"/>
    </row>
    <row r="58" spans="1:5" ht="24.75" thickBot="1" x14ac:dyDescent="0.3">
      <c r="A58" s="13" t="s">
        <v>30</v>
      </c>
      <c r="B58" s="15">
        <f>B59</f>
        <v>750</v>
      </c>
      <c r="C58" s="15">
        <f>C59</f>
        <v>0</v>
      </c>
      <c r="D58" s="15">
        <f>D59</f>
        <v>0</v>
      </c>
      <c r="E58" s="15">
        <f>E59</f>
        <v>0</v>
      </c>
    </row>
    <row r="59" spans="1:5" ht="15.75" thickBot="1" x14ac:dyDescent="0.3">
      <c r="A59" s="26" t="s">
        <v>296</v>
      </c>
      <c r="B59" s="15">
        <v>750</v>
      </c>
      <c r="C59" s="14">
        <v>0</v>
      </c>
      <c r="D59" s="14">
        <v>0</v>
      </c>
      <c r="E59" s="14">
        <v>0</v>
      </c>
    </row>
    <row r="60" spans="1:5" ht="15.75" thickBot="1" x14ac:dyDescent="0.3">
      <c r="A60" s="26" t="s">
        <v>297</v>
      </c>
      <c r="B60" s="15"/>
      <c r="C60" s="98"/>
      <c r="D60" s="40"/>
      <c r="E60" s="40"/>
    </row>
    <row r="61" spans="1:5" ht="15.75" thickBot="1" x14ac:dyDescent="0.3">
      <c r="A61" s="113" t="s">
        <v>31</v>
      </c>
      <c r="B61" s="15">
        <f>B58+B55+B52+B49+B46+B43+B40</f>
        <v>216780</v>
      </c>
      <c r="C61" s="15">
        <f>C58+C55+C52+C49+C46+C43+C40</f>
        <v>67150</v>
      </c>
      <c r="D61" s="15">
        <f>D58+D55+D52+D49+D46+D43+D40</f>
        <v>67150</v>
      </c>
      <c r="E61" s="15">
        <f>E58+E55+E52+E49+E46+E43+E40</f>
        <v>67150</v>
      </c>
    </row>
    <row r="62" spans="1:5" ht="15.75" thickBot="1" x14ac:dyDescent="0.3">
      <c r="A62" s="1149" t="s">
        <v>32</v>
      </c>
      <c r="B62" s="18">
        <f>IF(B61-B32=0,0,"Error")</f>
        <v>0</v>
      </c>
      <c r="C62" s="18">
        <f>IF(C61-C32=0,0,"Error")</f>
        <v>0</v>
      </c>
      <c r="D62" s="18">
        <f>IF(D61-D32=0,0,"Error")</f>
        <v>0</v>
      </c>
      <c r="E62" s="18">
        <f>IF(E61-E32=0,0,"Error")</f>
        <v>0</v>
      </c>
    </row>
    <row r="63" spans="1:5" ht="15.75" thickBot="1" x14ac:dyDescent="0.3">
      <c r="A63" s="1322" t="s">
        <v>39</v>
      </c>
      <c r="B63" s="1323"/>
      <c r="C63" s="1323"/>
      <c r="D63" s="1323"/>
      <c r="E63" s="1324"/>
    </row>
    <row r="64" spans="1:5" ht="26.25" customHeight="1" thickBot="1" x14ac:dyDescent="0.3">
      <c r="A64" s="1322" t="s">
        <v>40</v>
      </c>
      <c r="B64" s="1323"/>
      <c r="C64" s="1323"/>
      <c r="D64" s="1323"/>
      <c r="E64" s="1324"/>
    </row>
    <row r="65" spans="1:5" ht="22.5" customHeight="1" thickBot="1" x14ac:dyDescent="0.3">
      <c r="A65" s="7" t="s">
        <v>56</v>
      </c>
      <c r="B65" s="1449" t="s">
        <v>1446</v>
      </c>
      <c r="C65" s="1518"/>
      <c r="D65" s="1450"/>
      <c r="E65" s="1451"/>
    </row>
    <row r="66" spans="1:5" ht="33.75" customHeight="1" thickBot="1" x14ac:dyDescent="0.3">
      <c r="A66" s="7" t="s">
        <v>1447</v>
      </c>
      <c r="B66" s="7" t="s">
        <v>248</v>
      </c>
      <c r="C66" s="101" t="s">
        <v>306</v>
      </c>
      <c r="D66" s="1429" t="s">
        <v>1448</v>
      </c>
      <c r="E66" s="1430"/>
    </row>
    <row r="67" spans="1:5" ht="31.9" customHeight="1" thickBot="1" x14ac:dyDescent="0.3">
      <c r="A67" s="5" t="s">
        <v>15</v>
      </c>
      <c r="B67" s="1411" t="s">
        <v>1449</v>
      </c>
      <c r="C67" s="1412"/>
      <c r="D67" s="1412"/>
      <c r="E67" s="1413"/>
    </row>
    <row r="68" spans="1:5" ht="15.75" customHeight="1" thickBot="1" x14ac:dyDescent="0.3">
      <c r="A68" s="5" t="s">
        <v>16</v>
      </c>
      <c r="B68" s="1406" t="s">
        <v>52</v>
      </c>
      <c r="C68" s="1407"/>
      <c r="D68" s="1407"/>
      <c r="E68" s="1408"/>
    </row>
    <row r="69" spans="1:5" x14ac:dyDescent="0.25">
      <c r="A69" s="1381"/>
      <c r="B69" s="8">
        <v>2019</v>
      </c>
      <c r="C69" s="8">
        <v>2020</v>
      </c>
      <c r="D69" s="8">
        <v>2021</v>
      </c>
      <c r="E69" s="8">
        <v>2022</v>
      </c>
    </row>
    <row r="70" spans="1:5" ht="15.75" thickBot="1" x14ac:dyDescent="0.3">
      <c r="A70" s="1382"/>
      <c r="B70" s="9" t="s">
        <v>8</v>
      </c>
      <c r="C70" s="9" t="s">
        <v>9</v>
      </c>
      <c r="D70" s="9" t="s">
        <v>9</v>
      </c>
      <c r="E70" s="9" t="s">
        <v>9</v>
      </c>
    </row>
    <row r="71" spans="1:5" ht="15.75" thickBot="1" x14ac:dyDescent="0.3">
      <c r="A71" s="5" t="s">
        <v>17</v>
      </c>
      <c r="B71" s="428">
        <v>35</v>
      </c>
      <c r="C71" s="407"/>
      <c r="D71" s="407"/>
      <c r="E71" s="407"/>
    </row>
    <row r="72" spans="1:5" ht="15.75" thickBot="1" x14ac:dyDescent="0.3">
      <c r="A72" s="5" t="s">
        <v>18</v>
      </c>
      <c r="B72" s="41">
        <f>B90</f>
        <v>1850</v>
      </c>
      <c r="C72" s="10">
        <f>C90</f>
        <v>0</v>
      </c>
      <c r="D72" s="10">
        <f>D90</f>
        <v>0</v>
      </c>
      <c r="E72" s="10">
        <f>E90</f>
        <v>0</v>
      </c>
    </row>
    <row r="73" spans="1:5" ht="15.75" thickBot="1" x14ac:dyDescent="0.3">
      <c r="A73" s="5" t="s">
        <v>19</v>
      </c>
      <c r="B73" s="10">
        <f>B72/B71</f>
        <v>52.857142857142854</v>
      </c>
      <c r="C73" s="10" t="e">
        <f>C72/C71</f>
        <v>#DIV/0!</v>
      </c>
      <c r="D73" s="10" t="e">
        <f>D72/D71</f>
        <v>#DIV/0!</v>
      </c>
      <c r="E73" s="10" t="e">
        <f>E72/E71</f>
        <v>#DIV/0!</v>
      </c>
    </row>
    <row r="74" spans="1:5" ht="24.75" customHeight="1" thickBot="1" x14ac:dyDescent="0.3">
      <c r="A74" s="5" t="s">
        <v>20</v>
      </c>
      <c r="B74" s="407" t="s">
        <v>21</v>
      </c>
      <c r="C74" s="11">
        <f t="shared" ref="C74:E76" si="1">C71/B71-1</f>
        <v>-1</v>
      </c>
      <c r="D74" s="11" t="e">
        <f t="shared" si="1"/>
        <v>#DIV/0!</v>
      </c>
      <c r="E74" s="11" t="e">
        <f t="shared" si="1"/>
        <v>#DIV/0!</v>
      </c>
    </row>
    <row r="75" spans="1:5" ht="12.75" customHeight="1" thickBot="1" x14ac:dyDescent="0.3">
      <c r="A75" s="5" t="s">
        <v>22</v>
      </c>
      <c r="B75" s="407" t="s">
        <v>21</v>
      </c>
      <c r="C75" s="11">
        <f t="shared" si="1"/>
        <v>-1</v>
      </c>
      <c r="D75" s="11" t="e">
        <f t="shared" si="1"/>
        <v>#DIV/0!</v>
      </c>
      <c r="E75" s="11" t="e">
        <f t="shared" si="1"/>
        <v>#DIV/0!</v>
      </c>
    </row>
    <row r="76" spans="1:5" ht="15.75" thickBot="1" x14ac:dyDescent="0.3">
      <c r="A76" s="5" t="s">
        <v>23</v>
      </c>
      <c r="B76" s="407" t="s">
        <v>21</v>
      </c>
      <c r="C76" s="11" t="e">
        <f t="shared" si="1"/>
        <v>#DIV/0!</v>
      </c>
      <c r="D76" s="11" t="e">
        <f t="shared" si="1"/>
        <v>#DIV/0!</v>
      </c>
      <c r="E76" s="11" t="e">
        <f t="shared" si="1"/>
        <v>#DIV/0!</v>
      </c>
    </row>
    <row r="77" spans="1:5" ht="24.75" customHeight="1" thickBot="1" x14ac:dyDescent="0.3">
      <c r="A77" s="1378" t="s">
        <v>167</v>
      </c>
      <c r="B77" s="1379"/>
      <c r="C77" s="1379"/>
      <c r="D77" s="1379"/>
      <c r="E77" s="1380"/>
    </row>
    <row r="78" spans="1:5" ht="38.25" customHeight="1" x14ac:dyDescent="0.25">
      <c r="A78" s="1381"/>
      <c r="B78" s="8">
        <v>2019</v>
      </c>
      <c r="C78" s="8">
        <v>2020</v>
      </c>
      <c r="D78" s="8">
        <v>2021</v>
      </c>
      <c r="E78" s="8">
        <v>2022</v>
      </c>
    </row>
    <row r="79" spans="1:5" ht="24.75" customHeight="1" thickBot="1" x14ac:dyDescent="0.3">
      <c r="A79" s="1382"/>
      <c r="B79" s="9" t="s">
        <v>8</v>
      </c>
      <c r="C79" s="9" t="s">
        <v>9</v>
      </c>
      <c r="D79" s="9" t="s">
        <v>9</v>
      </c>
      <c r="E79" s="9" t="s">
        <v>9</v>
      </c>
    </row>
    <row r="80" spans="1:5" ht="24.75" customHeight="1" thickBot="1" x14ac:dyDescent="0.3">
      <c r="A80" s="13" t="s">
        <v>42</v>
      </c>
      <c r="B80" s="14">
        <f>B81+B82+B83+B84</f>
        <v>0</v>
      </c>
      <c r="C80" s="14">
        <f>C81+C82+C83+C84</f>
        <v>0</v>
      </c>
      <c r="D80" s="14">
        <f>D81+D82+D83+D84</f>
        <v>0</v>
      </c>
      <c r="E80" s="14">
        <f>E81+E82+E83+E84</f>
        <v>0</v>
      </c>
    </row>
    <row r="81" spans="1:5" ht="15.75" thickBot="1" x14ac:dyDescent="0.3">
      <c r="A81" s="26" t="s">
        <v>296</v>
      </c>
      <c r="B81" s="14"/>
      <c r="C81" s="14"/>
      <c r="D81" s="14"/>
      <c r="E81" s="14"/>
    </row>
    <row r="82" spans="1:5" ht="15.75" thickBot="1" x14ac:dyDescent="0.3">
      <c r="A82" s="26" t="s">
        <v>311</v>
      </c>
      <c r="B82" s="14"/>
      <c r="C82" s="14"/>
      <c r="D82" s="14"/>
      <c r="E82" s="14"/>
    </row>
    <row r="83" spans="1:5" ht="24.75" customHeight="1" thickBot="1" x14ac:dyDescent="0.3">
      <c r="A83" s="26" t="s">
        <v>312</v>
      </c>
      <c r="B83" s="14"/>
      <c r="C83" s="14"/>
      <c r="D83" s="14"/>
      <c r="E83" s="14"/>
    </row>
    <row r="84" spans="1:5" ht="15.75" thickBot="1" x14ac:dyDescent="0.3">
      <c r="A84" s="26" t="s">
        <v>313</v>
      </c>
      <c r="B84" s="14"/>
      <c r="C84" s="14"/>
      <c r="D84" s="14"/>
      <c r="E84" s="14"/>
    </row>
    <row r="85" spans="1:5" ht="15.75" thickBot="1" x14ac:dyDescent="0.3">
      <c r="A85" s="13" t="s">
        <v>43</v>
      </c>
      <c r="B85" s="15">
        <f>B86+B87+B88+B89</f>
        <v>1850</v>
      </c>
      <c r="C85" s="15">
        <f>C86+C87+C88+C89</f>
        <v>0</v>
      </c>
      <c r="D85" s="15">
        <f>D86+D87+D88+D89</f>
        <v>0</v>
      </c>
      <c r="E85" s="15">
        <f>E86+E87+E88+E89</f>
        <v>0</v>
      </c>
    </row>
    <row r="86" spans="1:5" ht="15.75" thickBot="1" x14ac:dyDescent="0.3">
      <c r="A86" s="26" t="s">
        <v>296</v>
      </c>
      <c r="B86" s="42">
        <v>1850</v>
      </c>
      <c r="C86" s="43"/>
      <c r="D86" s="43"/>
      <c r="E86" s="43"/>
    </row>
    <row r="87" spans="1:5" ht="15.75" thickBot="1" x14ac:dyDescent="0.3">
      <c r="A87" s="26" t="s">
        <v>311</v>
      </c>
      <c r="B87" s="15"/>
      <c r="C87" s="14"/>
      <c r="D87" s="14"/>
      <c r="E87" s="14"/>
    </row>
    <row r="88" spans="1:5" ht="15.75" thickBot="1" x14ac:dyDescent="0.3">
      <c r="A88" s="26" t="s">
        <v>312</v>
      </c>
      <c r="B88" s="15"/>
      <c r="C88" s="14"/>
      <c r="D88" s="14"/>
      <c r="E88" s="14"/>
    </row>
    <row r="89" spans="1:5" ht="15.75" thickBot="1" x14ac:dyDescent="0.3">
      <c r="A89" s="26" t="s">
        <v>313</v>
      </c>
      <c r="B89" s="15"/>
      <c r="C89" s="14"/>
      <c r="D89" s="14"/>
      <c r="E89" s="14"/>
    </row>
    <row r="90" spans="1:5" ht="15.75" thickBot="1" x14ac:dyDescent="0.3">
      <c r="A90" s="102" t="s">
        <v>1450</v>
      </c>
      <c r="B90" s="15">
        <f>B80+B85</f>
        <v>1850</v>
      </c>
      <c r="C90" s="15">
        <f>C80+C85</f>
        <v>0</v>
      </c>
      <c r="D90" s="15">
        <f>D80+D85</f>
        <v>0</v>
      </c>
      <c r="E90" s="15">
        <f>E80+E85</f>
        <v>0</v>
      </c>
    </row>
    <row r="91" spans="1:5" ht="34.5" thickBot="1" x14ac:dyDescent="0.3">
      <c r="A91" s="7" t="s">
        <v>1451</v>
      </c>
      <c r="B91" s="7" t="s">
        <v>505</v>
      </c>
      <c r="C91" s="101" t="s">
        <v>306</v>
      </c>
      <c r="D91" s="1655" t="s">
        <v>104</v>
      </c>
      <c r="E91" s="1523"/>
    </row>
    <row r="92" spans="1:5" ht="17.25" customHeight="1" thickBot="1" x14ac:dyDescent="0.3">
      <c r="A92" s="5" t="s">
        <v>15</v>
      </c>
      <c r="B92" s="1411" t="s">
        <v>1452</v>
      </c>
      <c r="C92" s="1412"/>
      <c r="D92" s="1412"/>
      <c r="E92" s="1413"/>
    </row>
    <row r="93" spans="1:5" ht="15.75" thickBot="1" x14ac:dyDescent="0.3">
      <c r="A93" s="5" t="s">
        <v>16</v>
      </c>
      <c r="B93" s="1406" t="s">
        <v>1453</v>
      </c>
      <c r="C93" s="1407"/>
      <c r="D93" s="1407"/>
      <c r="E93" s="1408"/>
    </row>
    <row r="94" spans="1:5" ht="12.75" customHeight="1" x14ac:dyDescent="0.25">
      <c r="A94" s="1381"/>
      <c r="B94" s="8">
        <v>2019</v>
      </c>
      <c r="C94" s="8">
        <v>2020</v>
      </c>
      <c r="D94" s="8">
        <v>2021</v>
      </c>
      <c r="E94" s="8">
        <v>2022</v>
      </c>
    </row>
    <row r="95" spans="1:5" ht="9" customHeight="1" thickBot="1" x14ac:dyDescent="0.3">
      <c r="A95" s="1382"/>
      <c r="B95" s="9" t="s">
        <v>8</v>
      </c>
      <c r="C95" s="9" t="s">
        <v>9</v>
      </c>
      <c r="D95" s="9" t="s">
        <v>9</v>
      </c>
      <c r="E95" s="9" t="s">
        <v>9</v>
      </c>
    </row>
    <row r="96" spans="1:5" ht="15.75" thickBot="1" x14ac:dyDescent="0.3">
      <c r="A96" s="5" t="s">
        <v>17</v>
      </c>
      <c r="B96" s="407">
        <v>23</v>
      </c>
      <c r="C96" s="407"/>
      <c r="D96" s="407"/>
      <c r="E96" s="407"/>
    </row>
    <row r="97" spans="1:5" ht="15.75" thickBot="1" x14ac:dyDescent="0.3">
      <c r="A97" s="5" t="s">
        <v>18</v>
      </c>
      <c r="B97" s="10">
        <f>B115</f>
        <v>620</v>
      </c>
      <c r="C97" s="10">
        <f>C115</f>
        <v>0</v>
      </c>
      <c r="D97" s="10">
        <f>D115</f>
        <v>0</v>
      </c>
      <c r="E97" s="10">
        <f>E115</f>
        <v>0</v>
      </c>
    </row>
    <row r="98" spans="1:5" ht="15.75" thickBot="1" x14ac:dyDescent="0.3">
      <c r="A98" s="5" t="s">
        <v>19</v>
      </c>
      <c r="B98" s="10">
        <f>B97/B96</f>
        <v>26.956521739130434</v>
      </c>
      <c r="C98" s="10" t="e">
        <f>C97/C96</f>
        <v>#DIV/0!</v>
      </c>
      <c r="D98" s="10" t="e">
        <f>D97/D96</f>
        <v>#DIV/0!</v>
      </c>
      <c r="E98" s="10" t="e">
        <f>E97/E96</f>
        <v>#DIV/0!</v>
      </c>
    </row>
    <row r="99" spans="1:5" ht="15.75" thickBot="1" x14ac:dyDescent="0.3">
      <c r="A99" s="5" t="s">
        <v>20</v>
      </c>
      <c r="B99" s="407" t="s">
        <v>21</v>
      </c>
      <c r="C99" s="11">
        <f t="shared" ref="C99:E101" si="2">C96/B96-1</f>
        <v>-1</v>
      </c>
      <c r="D99" s="11" t="e">
        <f t="shared" si="2"/>
        <v>#DIV/0!</v>
      </c>
      <c r="E99" s="11" t="e">
        <f t="shared" si="2"/>
        <v>#DIV/0!</v>
      </c>
    </row>
    <row r="100" spans="1:5" ht="15.75" thickBot="1" x14ac:dyDescent="0.3">
      <c r="A100" s="5" t="s">
        <v>22</v>
      </c>
      <c r="B100" s="407" t="s">
        <v>21</v>
      </c>
      <c r="C100" s="11">
        <f t="shared" si="2"/>
        <v>-1</v>
      </c>
      <c r="D100" s="11" t="e">
        <f t="shared" si="2"/>
        <v>#DIV/0!</v>
      </c>
      <c r="E100" s="11" t="e">
        <f t="shared" si="2"/>
        <v>#DIV/0!</v>
      </c>
    </row>
    <row r="101" spans="1:5" ht="15.75" thickBot="1" x14ac:dyDescent="0.3">
      <c r="A101" s="5" t="s">
        <v>23</v>
      </c>
      <c r="B101" s="407" t="s">
        <v>21</v>
      </c>
      <c r="C101" s="11" t="e">
        <f t="shared" si="2"/>
        <v>#DIV/0!</v>
      </c>
      <c r="D101" s="11" t="e">
        <f t="shared" si="2"/>
        <v>#DIV/0!</v>
      </c>
      <c r="E101" s="11" t="e">
        <f t="shared" si="2"/>
        <v>#DIV/0!</v>
      </c>
    </row>
    <row r="102" spans="1:5" ht="15.75" thickBot="1" x14ac:dyDescent="0.3">
      <c r="A102" s="1378" t="s">
        <v>227</v>
      </c>
      <c r="B102" s="1379"/>
      <c r="C102" s="1379"/>
      <c r="D102" s="1379"/>
      <c r="E102" s="1380"/>
    </row>
    <row r="103" spans="1:5" ht="12.75" customHeight="1" x14ac:dyDescent="0.25">
      <c r="A103" s="1381"/>
      <c r="B103" s="8">
        <v>2019</v>
      </c>
      <c r="C103" s="8">
        <v>2020</v>
      </c>
      <c r="D103" s="8">
        <v>2021</v>
      </c>
      <c r="E103" s="8">
        <v>2022</v>
      </c>
    </row>
    <row r="104" spans="1:5" ht="15.75" thickBot="1" x14ac:dyDescent="0.3">
      <c r="A104" s="1382"/>
      <c r="B104" s="9" t="s">
        <v>8</v>
      </c>
      <c r="C104" s="9" t="s">
        <v>9</v>
      </c>
      <c r="D104" s="9" t="s">
        <v>9</v>
      </c>
      <c r="E104" s="9" t="s">
        <v>9</v>
      </c>
    </row>
    <row r="105" spans="1:5" ht="15.75" thickBot="1" x14ac:dyDescent="0.3">
      <c r="A105" s="13" t="s">
        <v>42</v>
      </c>
      <c r="B105" s="14">
        <f>B106+B107+B108+B109</f>
        <v>0</v>
      </c>
      <c r="C105" s="14">
        <f>C106+C107+C108+C109</f>
        <v>0</v>
      </c>
      <c r="D105" s="14">
        <f>D106+D107+D108+D109</f>
        <v>0</v>
      </c>
      <c r="E105" s="14">
        <f>E106+E107+E108+E109</f>
        <v>0</v>
      </c>
    </row>
    <row r="106" spans="1:5" ht="15.75" thickBot="1" x14ac:dyDescent="0.3">
      <c r="A106" s="26" t="s">
        <v>296</v>
      </c>
      <c r="B106" s="14"/>
      <c r="C106" s="14"/>
      <c r="D106" s="14"/>
      <c r="E106" s="14"/>
    </row>
    <row r="107" spans="1:5" ht="15.75" thickBot="1" x14ac:dyDescent="0.3">
      <c r="A107" s="26" t="s">
        <v>311</v>
      </c>
      <c r="B107" s="14"/>
      <c r="C107" s="14"/>
      <c r="D107" s="14"/>
      <c r="E107" s="14"/>
    </row>
    <row r="108" spans="1:5" ht="15.75" thickBot="1" x14ac:dyDescent="0.3">
      <c r="A108" s="26" t="s">
        <v>312</v>
      </c>
      <c r="B108" s="14"/>
      <c r="C108" s="14"/>
      <c r="D108" s="14"/>
      <c r="E108" s="14"/>
    </row>
    <row r="109" spans="1:5" ht="15.75" thickBot="1" x14ac:dyDescent="0.3">
      <c r="A109" s="26" t="s">
        <v>313</v>
      </c>
      <c r="B109" s="14"/>
      <c r="C109" s="14"/>
      <c r="D109" s="14"/>
      <c r="E109" s="14"/>
    </row>
    <row r="110" spans="1:5" ht="15.75" thickBot="1" x14ac:dyDescent="0.3">
      <c r="A110" s="13" t="s">
        <v>43</v>
      </c>
      <c r="B110" s="15">
        <f>B111+B112+B113+B114</f>
        <v>620</v>
      </c>
      <c r="C110" s="15">
        <f>C111+C112+C113+C114</f>
        <v>0</v>
      </c>
      <c r="D110" s="15">
        <f>D111+D112+D113+D114</f>
        <v>0</v>
      </c>
      <c r="E110" s="15">
        <f>E111+E112+E113+E114</f>
        <v>0</v>
      </c>
    </row>
    <row r="111" spans="1:5" ht="15.75" thickBot="1" x14ac:dyDescent="0.3">
      <c r="A111" s="26" t="s">
        <v>296</v>
      </c>
      <c r="B111" s="42">
        <v>620</v>
      </c>
      <c r="C111" s="43">
        <v>0</v>
      </c>
      <c r="D111" s="14">
        <v>0</v>
      </c>
      <c r="E111" s="14">
        <v>0</v>
      </c>
    </row>
    <row r="112" spans="1:5" ht="15.75" thickBot="1" x14ac:dyDescent="0.3">
      <c r="A112" s="26" t="s">
        <v>311</v>
      </c>
      <c r="B112" s="15"/>
    </row>
    <row r="113" spans="1:5" ht="15.75" thickBot="1" x14ac:dyDescent="0.3">
      <c r="A113" s="26" t="s">
        <v>312</v>
      </c>
      <c r="B113" s="15"/>
      <c r="C113" s="14"/>
      <c r="D113" s="14"/>
      <c r="E113" s="14"/>
    </row>
    <row r="114" spans="1:5" ht="15.75" thickBot="1" x14ac:dyDescent="0.3">
      <c r="A114" s="26" t="s">
        <v>313</v>
      </c>
      <c r="B114" s="15"/>
      <c r="C114" s="14"/>
      <c r="D114" s="14"/>
      <c r="E114" s="14"/>
    </row>
    <row r="115" spans="1:5" ht="15.75" thickBot="1" x14ac:dyDescent="0.3">
      <c r="A115" s="102" t="s">
        <v>315</v>
      </c>
      <c r="B115" s="15">
        <f>B105+B110</f>
        <v>620</v>
      </c>
      <c r="C115" s="15">
        <f>C105+C110</f>
        <v>0</v>
      </c>
      <c r="D115" s="15">
        <f>D105+D110</f>
        <v>0</v>
      </c>
      <c r="E115" s="15">
        <f>E105+E110</f>
        <v>0</v>
      </c>
    </row>
    <row r="116" spans="1:5" ht="34.5" thickBot="1" x14ac:dyDescent="0.3">
      <c r="A116" s="7" t="s">
        <v>35</v>
      </c>
      <c r="B116" s="7" t="s">
        <v>423</v>
      </c>
      <c r="C116" s="101" t="s">
        <v>306</v>
      </c>
      <c r="D116" s="1429" t="s">
        <v>1454</v>
      </c>
      <c r="E116" s="1430"/>
    </row>
    <row r="117" spans="1:5" ht="17.25" customHeight="1" thickBot="1" x14ac:dyDescent="0.3">
      <c r="A117" s="5" t="s">
        <v>15</v>
      </c>
      <c r="B117" s="1411" t="s">
        <v>1455</v>
      </c>
      <c r="C117" s="1412"/>
      <c r="D117" s="1412"/>
      <c r="E117" s="1413"/>
    </row>
    <row r="118" spans="1:5" ht="15.75" thickBot="1" x14ac:dyDescent="0.3">
      <c r="A118" s="5" t="s">
        <v>16</v>
      </c>
      <c r="B118" s="1406" t="s">
        <v>1453</v>
      </c>
      <c r="C118" s="1407"/>
      <c r="D118" s="1407"/>
      <c r="E118" s="1408"/>
    </row>
    <row r="119" spans="1:5" ht="12.75" customHeight="1" x14ac:dyDescent="0.25">
      <c r="A119" s="1381"/>
      <c r="B119" s="8">
        <v>2019</v>
      </c>
      <c r="C119" s="8">
        <v>2020</v>
      </c>
      <c r="D119" s="8">
        <v>2021</v>
      </c>
      <c r="E119" s="8">
        <v>2022</v>
      </c>
    </row>
    <row r="120" spans="1:5" ht="15.75" thickBot="1" x14ac:dyDescent="0.3">
      <c r="A120" s="1382"/>
      <c r="B120" s="9" t="s">
        <v>8</v>
      </c>
      <c r="C120" s="9" t="s">
        <v>9</v>
      </c>
      <c r="D120" s="9" t="s">
        <v>9</v>
      </c>
      <c r="E120" s="9" t="s">
        <v>9</v>
      </c>
    </row>
    <row r="121" spans="1:5" ht="15.75" thickBot="1" x14ac:dyDescent="0.3">
      <c r="A121" s="5" t="s">
        <v>17</v>
      </c>
      <c r="B121" s="428">
        <v>7</v>
      </c>
      <c r="C121" s="407"/>
      <c r="D121" s="5"/>
      <c r="E121" s="5"/>
    </row>
    <row r="122" spans="1:5" ht="15.75" thickBot="1" x14ac:dyDescent="0.3">
      <c r="A122" s="5" t="s">
        <v>18</v>
      </c>
      <c r="B122" s="41">
        <v>20000</v>
      </c>
      <c r="C122" s="10">
        <f>C140</f>
        <v>0</v>
      </c>
      <c r="D122" s="10">
        <f>D140</f>
        <v>0</v>
      </c>
      <c r="E122" s="10">
        <f>E140</f>
        <v>0</v>
      </c>
    </row>
    <row r="123" spans="1:5" ht="15.75" thickBot="1" x14ac:dyDescent="0.3">
      <c r="A123" s="5" t="s">
        <v>19</v>
      </c>
      <c r="B123" s="10">
        <f>B122/B121</f>
        <v>2857.1428571428573</v>
      </c>
      <c r="C123" s="10" t="e">
        <f>C122/C121</f>
        <v>#DIV/0!</v>
      </c>
      <c r="D123" s="10" t="e">
        <f>D122/D121</f>
        <v>#DIV/0!</v>
      </c>
      <c r="E123" s="10" t="e">
        <f>E122/E121</f>
        <v>#DIV/0!</v>
      </c>
    </row>
    <row r="124" spans="1:5" ht="15.75" thickBot="1" x14ac:dyDescent="0.3">
      <c r="A124" s="5" t="s">
        <v>20</v>
      </c>
      <c r="B124" s="407" t="s">
        <v>21</v>
      </c>
      <c r="C124" s="11">
        <f t="shared" ref="C124:E126" si="3">C121/B121-1</f>
        <v>-1</v>
      </c>
      <c r="D124" s="11" t="e">
        <f t="shared" si="3"/>
        <v>#DIV/0!</v>
      </c>
      <c r="E124" s="11" t="e">
        <f t="shared" si="3"/>
        <v>#DIV/0!</v>
      </c>
    </row>
    <row r="125" spans="1:5" ht="15.75" thickBot="1" x14ac:dyDescent="0.3">
      <c r="A125" s="5" t="s">
        <v>22</v>
      </c>
      <c r="B125" s="407" t="s">
        <v>21</v>
      </c>
      <c r="C125" s="11">
        <f t="shared" si="3"/>
        <v>-1</v>
      </c>
      <c r="D125" s="11" t="e">
        <f t="shared" si="3"/>
        <v>#DIV/0!</v>
      </c>
      <c r="E125" s="11" t="e">
        <f t="shared" si="3"/>
        <v>#DIV/0!</v>
      </c>
    </row>
    <row r="126" spans="1:5" ht="15.75" thickBot="1" x14ac:dyDescent="0.3">
      <c r="A126" s="5" t="s">
        <v>23</v>
      </c>
      <c r="B126" s="407" t="s">
        <v>21</v>
      </c>
      <c r="C126" s="11" t="e">
        <f t="shared" si="3"/>
        <v>#DIV/0!</v>
      </c>
      <c r="D126" s="11" t="e">
        <f t="shared" si="3"/>
        <v>#DIV/0!</v>
      </c>
      <c r="E126" s="11" t="e">
        <f t="shared" si="3"/>
        <v>#DIV/0!</v>
      </c>
    </row>
    <row r="127" spans="1:5" ht="15.75" thickBot="1" x14ac:dyDescent="0.3">
      <c r="A127" s="1378" t="s">
        <v>317</v>
      </c>
      <c r="B127" s="1379"/>
      <c r="C127" s="1379"/>
      <c r="D127" s="1379"/>
      <c r="E127" s="1380"/>
    </row>
    <row r="128" spans="1:5" ht="12.75" customHeight="1" x14ac:dyDescent="0.25">
      <c r="A128" s="1381"/>
      <c r="B128" s="8">
        <v>2019</v>
      </c>
      <c r="C128" s="8">
        <v>2020</v>
      </c>
      <c r="D128" s="8">
        <v>2021</v>
      </c>
      <c r="E128" s="8">
        <v>2022</v>
      </c>
    </row>
    <row r="129" spans="1:5" ht="15.75" thickBot="1" x14ac:dyDescent="0.3">
      <c r="A129" s="1382"/>
      <c r="B129" s="9" t="s">
        <v>8</v>
      </c>
      <c r="C129" s="9" t="s">
        <v>9</v>
      </c>
      <c r="D129" s="9" t="s">
        <v>9</v>
      </c>
      <c r="E129" s="9" t="s">
        <v>9</v>
      </c>
    </row>
    <row r="130" spans="1:5" ht="15.75" thickBot="1" x14ac:dyDescent="0.3">
      <c r="A130" s="13" t="s">
        <v>42</v>
      </c>
      <c r="B130" s="14">
        <f>B131+B132+B133+B134</f>
        <v>0</v>
      </c>
      <c r="C130" s="14">
        <f>C131+C132+C133+C134</f>
        <v>0</v>
      </c>
      <c r="D130" s="14">
        <f>D131+D132+D133+D134</f>
        <v>0</v>
      </c>
      <c r="E130" s="14">
        <f>E131+E132+E133+E134</f>
        <v>0</v>
      </c>
    </row>
    <row r="131" spans="1:5" ht="15.75" thickBot="1" x14ac:dyDescent="0.3">
      <c r="A131" s="26" t="s">
        <v>296</v>
      </c>
      <c r="B131" s="14"/>
      <c r="C131" s="14"/>
      <c r="D131" s="14"/>
      <c r="E131" s="14"/>
    </row>
    <row r="132" spans="1:5" ht="15.75" thickBot="1" x14ac:dyDescent="0.3">
      <c r="A132" s="26" t="s">
        <v>311</v>
      </c>
      <c r="B132" s="14"/>
      <c r="C132" s="14"/>
      <c r="D132" s="14"/>
      <c r="E132" s="14"/>
    </row>
    <row r="133" spans="1:5" ht="15.75" thickBot="1" x14ac:dyDescent="0.3">
      <c r="A133" s="26" t="s">
        <v>312</v>
      </c>
      <c r="B133" s="14"/>
      <c r="C133" s="14"/>
      <c r="D133" s="14"/>
      <c r="E133" s="14"/>
    </row>
    <row r="134" spans="1:5" ht="15.75" thickBot="1" x14ac:dyDescent="0.3">
      <c r="A134" s="26" t="s">
        <v>313</v>
      </c>
      <c r="B134" s="14"/>
      <c r="C134" s="14"/>
      <c r="D134" s="14"/>
      <c r="E134" s="14"/>
    </row>
    <row r="135" spans="1:5" ht="15.75" thickBot="1" x14ac:dyDescent="0.3">
      <c r="A135" s="13" t="s">
        <v>43</v>
      </c>
      <c r="B135" s="15">
        <f>B136+B137+B138+B139</f>
        <v>20000</v>
      </c>
      <c r="C135" s="15">
        <f>C136+C137+C138+C139</f>
        <v>0</v>
      </c>
      <c r="D135" s="15">
        <f>D136+D137+D138+D139</f>
        <v>0</v>
      </c>
      <c r="E135" s="15">
        <f>E136+E137+E138+E139</f>
        <v>0</v>
      </c>
    </row>
    <row r="136" spans="1:5" ht="15.75" thickBot="1" x14ac:dyDescent="0.3">
      <c r="A136" s="26" t="s">
        <v>296</v>
      </c>
      <c r="B136" s="42">
        <f>B122</f>
        <v>20000</v>
      </c>
      <c r="C136" s="43"/>
      <c r="D136" s="14">
        <v>0</v>
      </c>
      <c r="E136" s="14">
        <v>0</v>
      </c>
    </row>
    <row r="137" spans="1:5" ht="15.75" thickBot="1" x14ac:dyDescent="0.3">
      <c r="A137" s="26" t="s">
        <v>311</v>
      </c>
      <c r="B137" s="42"/>
      <c r="C137" s="43"/>
      <c r="D137" s="14"/>
      <c r="E137" s="14"/>
    </row>
    <row r="138" spans="1:5" ht="15.75" thickBot="1" x14ac:dyDescent="0.3">
      <c r="A138" s="26" t="s">
        <v>312</v>
      </c>
      <c r="B138" s="15"/>
      <c r="C138" s="14"/>
      <c r="D138" s="14"/>
      <c r="E138" s="14"/>
    </row>
    <row r="139" spans="1:5" ht="15.75" thickBot="1" x14ac:dyDescent="0.3">
      <c r="A139" s="26" t="s">
        <v>313</v>
      </c>
      <c r="B139" s="15"/>
      <c r="C139" s="14"/>
      <c r="D139" s="14"/>
      <c r="E139" s="14"/>
    </row>
    <row r="140" spans="1:5" ht="15.75" thickBot="1" x14ac:dyDescent="0.3">
      <c r="A140" s="102" t="s">
        <v>634</v>
      </c>
      <c r="B140" s="15">
        <f>B130+B135</f>
        <v>20000</v>
      </c>
      <c r="C140" s="15">
        <f>C130+C135</f>
        <v>0</v>
      </c>
      <c r="D140" s="15">
        <f>D130+D135</f>
        <v>0</v>
      </c>
      <c r="E140" s="15">
        <f>E130+E135</f>
        <v>0</v>
      </c>
    </row>
    <row r="141" spans="1:5" ht="34.5" thickBot="1" x14ac:dyDescent="0.3">
      <c r="A141" s="7" t="s">
        <v>37</v>
      </c>
      <c r="B141" s="7" t="s">
        <v>1456</v>
      </c>
      <c r="C141" s="101" t="s">
        <v>306</v>
      </c>
      <c r="D141" s="1429" t="s">
        <v>1457</v>
      </c>
      <c r="E141" s="1430"/>
    </row>
    <row r="142" spans="1:5" ht="15.75" thickBot="1" x14ac:dyDescent="0.3">
      <c r="A142" s="5" t="s">
        <v>15</v>
      </c>
      <c r="B142" s="1411" t="s">
        <v>1458</v>
      </c>
      <c r="C142" s="1412"/>
      <c r="D142" s="1412"/>
      <c r="E142" s="1413"/>
    </row>
    <row r="143" spans="1:5" ht="17.25" customHeight="1" thickBot="1" x14ac:dyDescent="0.3">
      <c r="A143" s="5" t="s">
        <v>16</v>
      </c>
      <c r="B143" s="1406" t="s">
        <v>52</v>
      </c>
      <c r="C143" s="1407"/>
      <c r="D143" s="1407"/>
      <c r="E143" s="1408"/>
    </row>
    <row r="144" spans="1:5" x14ac:dyDescent="0.25">
      <c r="A144" s="1381"/>
      <c r="B144" s="8">
        <v>2019</v>
      </c>
      <c r="C144" s="8">
        <v>2020</v>
      </c>
      <c r="D144" s="8">
        <v>2021</v>
      </c>
      <c r="E144" s="8">
        <v>2022</v>
      </c>
    </row>
    <row r="145" spans="1:5" ht="12.75" customHeight="1" thickBot="1" x14ac:dyDescent="0.3">
      <c r="A145" s="1382"/>
      <c r="B145" s="9" t="s">
        <v>8</v>
      </c>
      <c r="C145" s="9" t="s">
        <v>9</v>
      </c>
      <c r="D145" s="9" t="s">
        <v>9</v>
      </c>
      <c r="E145" s="9" t="s">
        <v>9</v>
      </c>
    </row>
    <row r="146" spans="1:5" ht="15.75" thickBot="1" x14ac:dyDescent="0.3">
      <c r="A146" s="5" t="s">
        <v>17</v>
      </c>
      <c r="B146" s="428"/>
      <c r="C146" s="407">
        <v>3</v>
      </c>
      <c r="D146" s="407">
        <v>3</v>
      </c>
      <c r="E146" s="407">
        <v>0</v>
      </c>
    </row>
    <row r="147" spans="1:5" ht="15.75" thickBot="1" x14ac:dyDescent="0.3">
      <c r="A147" s="5" t="s">
        <v>18</v>
      </c>
      <c r="B147" s="41">
        <f>B165</f>
        <v>0</v>
      </c>
      <c r="C147" s="10">
        <v>750</v>
      </c>
      <c r="D147" s="10">
        <v>750</v>
      </c>
      <c r="E147" s="10">
        <v>0</v>
      </c>
    </row>
    <row r="148" spans="1:5" ht="15.75" thickBot="1" x14ac:dyDescent="0.3">
      <c r="A148" s="5" t="s">
        <v>19</v>
      </c>
      <c r="B148" s="41" t="e">
        <f>B147/B146</f>
        <v>#DIV/0!</v>
      </c>
      <c r="C148" s="10">
        <f>C147/C146</f>
        <v>250</v>
      </c>
      <c r="D148" s="10">
        <f>D147/D146</f>
        <v>250</v>
      </c>
      <c r="E148" s="10" t="e">
        <f>E147/E146</f>
        <v>#DIV/0!</v>
      </c>
    </row>
    <row r="149" spans="1:5" ht="15.75" thickBot="1" x14ac:dyDescent="0.3">
      <c r="A149" s="5" t="s">
        <v>20</v>
      </c>
      <c r="B149" s="407" t="s">
        <v>21</v>
      </c>
      <c r="C149" s="11" t="e">
        <f t="shared" ref="C149:E151" si="4">C146/B146-1</f>
        <v>#DIV/0!</v>
      </c>
      <c r="D149" s="11">
        <f t="shared" si="4"/>
        <v>0</v>
      </c>
      <c r="E149" s="11">
        <f t="shared" si="4"/>
        <v>-1</v>
      </c>
    </row>
    <row r="150" spans="1:5" ht="15.75" thickBot="1" x14ac:dyDescent="0.3">
      <c r="A150" s="5" t="s">
        <v>22</v>
      </c>
      <c r="B150" s="407" t="s">
        <v>21</v>
      </c>
      <c r="C150" s="11" t="e">
        <f t="shared" si="4"/>
        <v>#DIV/0!</v>
      </c>
      <c r="D150" s="11">
        <f t="shared" si="4"/>
        <v>0</v>
      </c>
      <c r="E150" s="11">
        <f t="shared" si="4"/>
        <v>-1</v>
      </c>
    </row>
    <row r="151" spans="1:5" ht="15.75" thickBot="1" x14ac:dyDescent="0.3">
      <c r="A151" s="5" t="s">
        <v>23</v>
      </c>
      <c r="B151" s="407" t="s">
        <v>21</v>
      </c>
      <c r="C151" s="11" t="e">
        <f t="shared" si="4"/>
        <v>#DIV/0!</v>
      </c>
      <c r="D151" s="11">
        <f t="shared" si="4"/>
        <v>0</v>
      </c>
      <c r="E151" s="11" t="e">
        <f t="shared" si="4"/>
        <v>#DIV/0!</v>
      </c>
    </row>
    <row r="152" spans="1:5" ht="15.75" thickBot="1" x14ac:dyDescent="0.3">
      <c r="A152" s="1378" t="s">
        <v>239</v>
      </c>
      <c r="B152" s="1379"/>
      <c r="C152" s="1379"/>
      <c r="D152" s="1379"/>
      <c r="E152" s="1380"/>
    </row>
    <row r="153" spans="1:5" x14ac:dyDescent="0.25">
      <c r="A153" s="1381"/>
      <c r="B153" s="8">
        <v>2019</v>
      </c>
      <c r="C153" s="8">
        <v>2020</v>
      </c>
      <c r="D153" s="8">
        <v>2021</v>
      </c>
      <c r="E153" s="8">
        <v>2022</v>
      </c>
    </row>
    <row r="154" spans="1:5" ht="12.75" customHeight="1" thickBot="1" x14ac:dyDescent="0.3">
      <c r="A154" s="1382"/>
      <c r="B154" s="9" t="s">
        <v>8</v>
      </c>
      <c r="C154" s="9" t="s">
        <v>9</v>
      </c>
      <c r="D154" s="9" t="s">
        <v>9</v>
      </c>
      <c r="E154" s="9" t="s">
        <v>9</v>
      </c>
    </row>
    <row r="155" spans="1:5" ht="15.75" thickBot="1" x14ac:dyDescent="0.3">
      <c r="A155" s="13" t="s">
        <v>42</v>
      </c>
      <c r="B155" s="14">
        <f>B156+B157+B158+B159</f>
        <v>0</v>
      </c>
      <c r="C155" s="14">
        <f>C156+C157+C158+C159</f>
        <v>0</v>
      </c>
      <c r="D155" s="14">
        <f>D156+D157+D158+D159</f>
        <v>0</v>
      </c>
      <c r="E155" s="14">
        <f>E156+E157+E158+E159</f>
        <v>0</v>
      </c>
    </row>
    <row r="156" spans="1:5" ht="15.75" thickBot="1" x14ac:dyDescent="0.3">
      <c r="A156" s="26" t="s">
        <v>296</v>
      </c>
      <c r="B156" s="14"/>
      <c r="C156" s="14"/>
      <c r="D156" s="14"/>
      <c r="E156" s="14"/>
    </row>
    <row r="157" spans="1:5" ht="15.75" thickBot="1" x14ac:dyDescent="0.3">
      <c r="A157" s="26" t="s">
        <v>311</v>
      </c>
      <c r="B157" s="14"/>
      <c r="C157" s="14"/>
      <c r="D157" s="14"/>
      <c r="E157" s="14"/>
    </row>
    <row r="158" spans="1:5" ht="15.75" thickBot="1" x14ac:dyDescent="0.3">
      <c r="A158" s="26" t="s">
        <v>312</v>
      </c>
      <c r="B158" s="14"/>
      <c r="C158" s="14"/>
      <c r="D158" s="14"/>
      <c r="E158" s="14"/>
    </row>
    <row r="159" spans="1:5" ht="15.75" thickBot="1" x14ac:dyDescent="0.3">
      <c r="A159" s="26" t="s">
        <v>313</v>
      </c>
      <c r="B159" s="14"/>
      <c r="C159" s="14"/>
      <c r="D159" s="14"/>
      <c r="E159" s="14"/>
    </row>
    <row r="160" spans="1:5" ht="15.75" thickBot="1" x14ac:dyDescent="0.3">
      <c r="A160" s="13" t="s">
        <v>43</v>
      </c>
      <c r="B160" s="15">
        <f>B161+B162+B163+B164</f>
        <v>0</v>
      </c>
      <c r="C160" s="15">
        <f>C161+C162+C163+C164</f>
        <v>750</v>
      </c>
      <c r="D160" s="15">
        <f>D161+D162+D163+D164</f>
        <v>750</v>
      </c>
      <c r="E160" s="15">
        <f>E161+E162+E163+E164</f>
        <v>0</v>
      </c>
    </row>
    <row r="161" spans="1:5" ht="15.75" thickBot="1" x14ac:dyDescent="0.3">
      <c r="A161" s="26" t="s">
        <v>296</v>
      </c>
      <c r="B161" s="42"/>
      <c r="C161" s="43">
        <f>C147</f>
        <v>750</v>
      </c>
      <c r="D161" s="43">
        <f>D147</f>
        <v>750</v>
      </c>
      <c r="E161" s="43">
        <f>E147</f>
        <v>0</v>
      </c>
    </row>
    <row r="162" spans="1:5" ht="15.75" thickBot="1" x14ac:dyDescent="0.3">
      <c r="A162" s="26" t="s">
        <v>311</v>
      </c>
      <c r="B162" s="15"/>
      <c r="C162" s="14"/>
      <c r="D162" s="14"/>
      <c r="E162" s="14"/>
    </row>
    <row r="163" spans="1:5" ht="15.75" thickBot="1" x14ac:dyDescent="0.3">
      <c r="A163" s="26" t="s">
        <v>312</v>
      </c>
      <c r="B163" s="15"/>
      <c r="C163" s="14"/>
      <c r="D163" s="14"/>
      <c r="E163" s="14"/>
    </row>
    <row r="164" spans="1:5" ht="15.75" thickBot="1" x14ac:dyDescent="0.3">
      <c r="A164" s="26" t="s">
        <v>313</v>
      </c>
      <c r="B164" s="15"/>
      <c r="C164" s="14"/>
      <c r="D164" s="14"/>
      <c r="E164" s="14"/>
    </row>
    <row r="165" spans="1:5" ht="15.75" thickBot="1" x14ac:dyDescent="0.3">
      <c r="A165" s="7" t="s">
        <v>636</v>
      </c>
      <c r="B165" s="15">
        <f>B155+B160</f>
        <v>0</v>
      </c>
      <c r="C165" s="15">
        <f>C155+C160</f>
        <v>750</v>
      </c>
      <c r="D165" s="15">
        <f>D155+D160</f>
        <v>750</v>
      </c>
      <c r="E165" s="15">
        <f>E155+E160</f>
        <v>0</v>
      </c>
    </row>
    <row r="166" spans="1:5" ht="15.75" thickBot="1" x14ac:dyDescent="0.3">
      <c r="A166" s="7" t="s">
        <v>56</v>
      </c>
      <c r="B166" s="1449" t="s">
        <v>1446</v>
      </c>
      <c r="C166" s="1518"/>
      <c r="D166" s="1450"/>
      <c r="E166" s="1451"/>
    </row>
    <row r="167" spans="1:5" ht="34.5" thickBot="1" x14ac:dyDescent="0.3">
      <c r="A167" s="7" t="s">
        <v>145</v>
      </c>
      <c r="B167" s="7" t="s">
        <v>1459</v>
      </c>
      <c r="C167" s="101" t="s">
        <v>306</v>
      </c>
      <c r="D167" s="1429" t="s">
        <v>1460</v>
      </c>
      <c r="E167" s="1430"/>
    </row>
    <row r="168" spans="1:5" ht="25.5" customHeight="1" thickBot="1" x14ac:dyDescent="0.3">
      <c r="A168" s="5" t="s">
        <v>15</v>
      </c>
      <c r="B168" s="1411" t="s">
        <v>1461</v>
      </c>
      <c r="C168" s="1412"/>
      <c r="D168" s="1412"/>
      <c r="E168" s="1413"/>
    </row>
    <row r="169" spans="1:5" ht="15.75" thickBot="1" x14ac:dyDescent="0.3">
      <c r="A169" s="5" t="s">
        <v>16</v>
      </c>
      <c r="B169" s="1406" t="s">
        <v>1462</v>
      </c>
      <c r="C169" s="1407"/>
      <c r="D169" s="1407"/>
      <c r="E169" s="1408"/>
    </row>
    <row r="170" spans="1:5" ht="17.25" customHeight="1" x14ac:dyDescent="0.25">
      <c r="A170" s="1381"/>
      <c r="B170" s="8">
        <v>2019</v>
      </c>
      <c r="C170" s="8">
        <v>2020</v>
      </c>
      <c r="D170" s="8">
        <v>2021</v>
      </c>
      <c r="E170" s="8">
        <v>2022</v>
      </c>
    </row>
    <row r="171" spans="1:5" ht="15.75" thickBot="1" x14ac:dyDescent="0.3">
      <c r="A171" s="1382"/>
      <c r="B171" s="9" t="s">
        <v>8</v>
      </c>
      <c r="C171" s="9" t="s">
        <v>9</v>
      </c>
      <c r="D171" s="9" t="s">
        <v>9</v>
      </c>
      <c r="E171" s="9" t="s">
        <v>9</v>
      </c>
    </row>
    <row r="172" spans="1:5" ht="12.75" customHeight="1" thickBot="1" x14ac:dyDescent="0.3">
      <c r="A172" s="5" t="s">
        <v>17</v>
      </c>
      <c r="B172" s="428"/>
      <c r="C172" s="407">
        <v>0</v>
      </c>
      <c r="D172" s="407">
        <v>0</v>
      </c>
      <c r="E172" s="407">
        <v>0</v>
      </c>
    </row>
    <row r="173" spans="1:5" ht="15.75" thickBot="1" x14ac:dyDescent="0.3">
      <c r="A173" s="5" t="s">
        <v>18</v>
      </c>
      <c r="B173" s="41">
        <f>B191</f>
        <v>0</v>
      </c>
      <c r="C173" s="10">
        <v>0</v>
      </c>
      <c r="D173" s="10">
        <v>0</v>
      </c>
      <c r="E173" s="10">
        <v>0</v>
      </c>
    </row>
    <row r="174" spans="1:5" ht="15.75" thickBot="1" x14ac:dyDescent="0.3">
      <c r="A174" s="5" t="s">
        <v>19</v>
      </c>
      <c r="B174" s="10" t="e">
        <f>B173/B172</f>
        <v>#DIV/0!</v>
      </c>
      <c r="C174" s="10" t="e">
        <f>C173/C172</f>
        <v>#DIV/0!</v>
      </c>
      <c r="D174" s="10" t="e">
        <f>D173/D172</f>
        <v>#DIV/0!</v>
      </c>
      <c r="E174" s="10" t="e">
        <f>E173/E172</f>
        <v>#DIV/0!</v>
      </c>
    </row>
    <row r="175" spans="1:5" ht="15.75" thickBot="1" x14ac:dyDescent="0.3">
      <c r="A175" s="5" t="s">
        <v>20</v>
      </c>
      <c r="B175" s="407" t="s">
        <v>21</v>
      </c>
      <c r="C175" s="11" t="e">
        <f t="shared" ref="C175:E177" si="5">C172/B172-1</f>
        <v>#DIV/0!</v>
      </c>
      <c r="D175" s="11" t="e">
        <f t="shared" si="5"/>
        <v>#DIV/0!</v>
      </c>
      <c r="E175" s="11" t="e">
        <f t="shared" si="5"/>
        <v>#DIV/0!</v>
      </c>
    </row>
    <row r="176" spans="1:5" ht="15.75" thickBot="1" x14ac:dyDescent="0.3">
      <c r="A176" s="5" t="s">
        <v>22</v>
      </c>
      <c r="B176" s="407" t="s">
        <v>21</v>
      </c>
      <c r="C176" s="11" t="e">
        <f t="shared" si="5"/>
        <v>#DIV/0!</v>
      </c>
      <c r="D176" s="11" t="e">
        <f t="shared" si="5"/>
        <v>#DIV/0!</v>
      </c>
      <c r="E176" s="11" t="e">
        <f t="shared" si="5"/>
        <v>#DIV/0!</v>
      </c>
    </row>
    <row r="177" spans="1:5" ht="15.75" thickBot="1" x14ac:dyDescent="0.3">
      <c r="A177" s="5" t="s">
        <v>23</v>
      </c>
      <c r="B177" s="407" t="s">
        <v>21</v>
      </c>
      <c r="C177" s="11" t="e">
        <f t="shared" si="5"/>
        <v>#DIV/0!</v>
      </c>
      <c r="D177" s="11" t="e">
        <f t="shared" si="5"/>
        <v>#DIV/0!</v>
      </c>
      <c r="E177" s="11" t="e">
        <f t="shared" si="5"/>
        <v>#DIV/0!</v>
      </c>
    </row>
    <row r="178" spans="1:5" ht="15" customHeight="1" thickBot="1" x14ac:dyDescent="0.3">
      <c r="A178" s="1378" t="s">
        <v>238</v>
      </c>
      <c r="B178" s="1379"/>
      <c r="C178" s="1379"/>
      <c r="D178" s="1379"/>
      <c r="E178" s="1380"/>
    </row>
    <row r="179" spans="1:5" x14ac:dyDescent="0.25">
      <c r="A179" s="1381"/>
      <c r="B179" s="8">
        <v>2019</v>
      </c>
      <c r="C179" s="8">
        <v>2020</v>
      </c>
      <c r="D179" s="8">
        <v>2021</v>
      </c>
      <c r="E179" s="8">
        <v>2022</v>
      </c>
    </row>
    <row r="180" spans="1:5" ht="15.75" thickBot="1" x14ac:dyDescent="0.3">
      <c r="A180" s="1382"/>
      <c r="B180" s="9" t="s">
        <v>8</v>
      </c>
      <c r="C180" s="9" t="s">
        <v>9</v>
      </c>
      <c r="D180" s="9" t="s">
        <v>9</v>
      </c>
      <c r="E180" s="9" t="s">
        <v>9</v>
      </c>
    </row>
    <row r="181" spans="1:5" ht="12.75" customHeight="1" thickBot="1" x14ac:dyDescent="0.3">
      <c r="A181" s="13" t="s">
        <v>42</v>
      </c>
      <c r="B181" s="14">
        <f>B182+B183+B184+B185</f>
        <v>0</v>
      </c>
      <c r="C181" s="14">
        <f>C182+C183+C184+C185</f>
        <v>0</v>
      </c>
      <c r="D181" s="14">
        <f>D182+D183+D184+D185</f>
        <v>0</v>
      </c>
      <c r="E181" s="14">
        <f>E182+E183+E184+E185</f>
        <v>0</v>
      </c>
    </row>
    <row r="182" spans="1:5" ht="15.75" thickBot="1" x14ac:dyDescent="0.3">
      <c r="A182" s="26" t="s">
        <v>296</v>
      </c>
      <c r="B182" s="14"/>
      <c r="C182" s="14"/>
      <c r="D182" s="14"/>
      <c r="E182" s="14"/>
    </row>
    <row r="183" spans="1:5" ht="15.75" thickBot="1" x14ac:dyDescent="0.3">
      <c r="A183" s="26" t="s">
        <v>311</v>
      </c>
      <c r="B183" s="14"/>
      <c r="C183" s="14"/>
      <c r="D183" s="14"/>
      <c r="E183" s="14"/>
    </row>
    <row r="184" spans="1:5" ht="15.75" thickBot="1" x14ac:dyDescent="0.3">
      <c r="A184" s="26" t="s">
        <v>312</v>
      </c>
      <c r="B184" s="14"/>
      <c r="C184" s="14"/>
      <c r="D184" s="14"/>
      <c r="E184" s="14"/>
    </row>
    <row r="185" spans="1:5" ht="15.75" thickBot="1" x14ac:dyDescent="0.3">
      <c r="A185" s="26" t="s">
        <v>313</v>
      </c>
      <c r="B185" s="14"/>
      <c r="C185" s="14"/>
      <c r="D185" s="14"/>
      <c r="E185" s="14"/>
    </row>
    <row r="186" spans="1:5" ht="15.75" thickBot="1" x14ac:dyDescent="0.3">
      <c r="A186" s="13" t="s">
        <v>43</v>
      </c>
      <c r="B186" s="15">
        <f>B187+B188+B189+B190</f>
        <v>0</v>
      </c>
      <c r="C186" s="15">
        <f>C187+C188+C189+C190</f>
        <v>0</v>
      </c>
      <c r="D186" s="15">
        <f>D187+D188+D189+D190</f>
        <v>0</v>
      </c>
      <c r="E186" s="15">
        <f>E187+E188+E189+E190</f>
        <v>0</v>
      </c>
    </row>
    <row r="187" spans="1:5" ht="15.75" thickBot="1" x14ac:dyDescent="0.3">
      <c r="A187" s="26" t="s">
        <v>296</v>
      </c>
      <c r="B187" s="42">
        <v>0</v>
      </c>
      <c r="C187" s="43">
        <v>0</v>
      </c>
      <c r="D187" s="14">
        <v>0</v>
      </c>
      <c r="E187" s="14">
        <v>0</v>
      </c>
    </row>
    <row r="188" spans="1:5" ht="15.75" thickBot="1" x14ac:dyDescent="0.3">
      <c r="A188" s="26" t="s">
        <v>311</v>
      </c>
      <c r="B188" s="15"/>
      <c r="C188" s="14"/>
      <c r="D188" s="14"/>
      <c r="E188" s="14"/>
    </row>
    <row r="189" spans="1:5" ht="15.75" thickBot="1" x14ac:dyDescent="0.3">
      <c r="A189" s="26" t="s">
        <v>312</v>
      </c>
      <c r="B189" s="15"/>
      <c r="C189" s="14"/>
      <c r="D189" s="14"/>
      <c r="E189" s="14"/>
    </row>
    <row r="190" spans="1:5" ht="15.75" thickBot="1" x14ac:dyDescent="0.3">
      <c r="A190" s="26" t="s">
        <v>313</v>
      </c>
      <c r="B190" s="15"/>
      <c r="C190" s="14"/>
      <c r="D190" s="14"/>
      <c r="E190" s="14"/>
    </row>
    <row r="191" spans="1:5" ht="15.75" thickBot="1" x14ac:dyDescent="0.3">
      <c r="A191" s="102" t="s">
        <v>638</v>
      </c>
      <c r="B191" s="15">
        <f>B181+B186</f>
        <v>0</v>
      </c>
      <c r="C191" s="15">
        <f>C181+C186</f>
        <v>0</v>
      </c>
      <c r="D191" s="15">
        <f>D181+D186</f>
        <v>0</v>
      </c>
      <c r="E191" s="15">
        <f>E181+E186</f>
        <v>0</v>
      </c>
    </row>
    <row r="192" spans="1:5" ht="34.5" thickBot="1" x14ac:dyDescent="0.3">
      <c r="A192" s="7" t="s">
        <v>159</v>
      </c>
      <c r="B192" s="7" t="s">
        <v>1463</v>
      </c>
      <c r="C192" s="101" t="s">
        <v>306</v>
      </c>
      <c r="D192" s="1429" t="s">
        <v>1464</v>
      </c>
      <c r="E192" s="1430"/>
    </row>
    <row r="193" spans="1:5" ht="15.75" thickBot="1" x14ac:dyDescent="0.3">
      <c r="A193" s="5" t="s">
        <v>15</v>
      </c>
      <c r="B193" s="1411" t="s">
        <v>1465</v>
      </c>
      <c r="C193" s="1412"/>
      <c r="D193" s="1412"/>
      <c r="E193" s="1413"/>
    </row>
    <row r="194" spans="1:5" ht="15.75" thickBot="1" x14ac:dyDescent="0.3">
      <c r="A194" s="5" t="s">
        <v>16</v>
      </c>
      <c r="B194" s="1406" t="s">
        <v>1453</v>
      </c>
      <c r="C194" s="1407"/>
      <c r="D194" s="1407"/>
      <c r="E194" s="1408"/>
    </row>
    <row r="195" spans="1:5" x14ac:dyDescent="0.25">
      <c r="A195" s="1381"/>
      <c r="B195" s="8">
        <v>2019</v>
      </c>
      <c r="C195" s="8">
        <v>2020</v>
      </c>
      <c r="D195" s="8">
        <v>2021</v>
      </c>
      <c r="E195" s="8">
        <v>2022</v>
      </c>
    </row>
    <row r="196" spans="1:5" ht="15.75" thickBot="1" x14ac:dyDescent="0.3">
      <c r="A196" s="1382"/>
      <c r="B196" s="9" t="s">
        <v>8</v>
      </c>
      <c r="C196" s="9" t="s">
        <v>9</v>
      </c>
      <c r="D196" s="9" t="s">
        <v>9</v>
      </c>
      <c r="E196" s="9" t="s">
        <v>9</v>
      </c>
    </row>
    <row r="197" spans="1:5" ht="15.75" thickBot="1" x14ac:dyDescent="0.3">
      <c r="A197" s="5" t="s">
        <v>17</v>
      </c>
      <c r="B197" s="5"/>
      <c r="C197" s="407"/>
      <c r="D197" s="5"/>
      <c r="E197" s="5"/>
    </row>
    <row r="198" spans="1:5" ht="15.75" thickBot="1" x14ac:dyDescent="0.3">
      <c r="A198" s="5" t="s">
        <v>18</v>
      </c>
      <c r="B198" s="10">
        <f>B216</f>
        <v>0</v>
      </c>
      <c r="C198" s="10">
        <f>C216</f>
        <v>0</v>
      </c>
      <c r="D198" s="10">
        <f>D216</f>
        <v>0</v>
      </c>
      <c r="E198" s="10">
        <f>E216</f>
        <v>0</v>
      </c>
    </row>
    <row r="199" spans="1:5" ht="15.75" thickBot="1" x14ac:dyDescent="0.3">
      <c r="A199" s="5" t="s">
        <v>19</v>
      </c>
      <c r="B199" s="10" t="e">
        <f>B198/B197</f>
        <v>#DIV/0!</v>
      </c>
      <c r="C199" s="10">
        <v>0</v>
      </c>
      <c r="D199" s="10" t="e">
        <f>D198/D197</f>
        <v>#DIV/0!</v>
      </c>
      <c r="E199" s="10" t="e">
        <f>E198/E197</f>
        <v>#DIV/0!</v>
      </c>
    </row>
    <row r="200" spans="1:5" ht="15.75" thickBot="1" x14ac:dyDescent="0.3">
      <c r="A200" s="5" t="s">
        <v>20</v>
      </c>
      <c r="B200" s="407" t="s">
        <v>21</v>
      </c>
      <c r="C200" s="11" t="e">
        <f t="shared" ref="C200:E202" si="6">C197/B197-1</f>
        <v>#DIV/0!</v>
      </c>
      <c r="D200" s="11" t="e">
        <f t="shared" si="6"/>
        <v>#DIV/0!</v>
      </c>
      <c r="E200" s="11" t="e">
        <f t="shared" si="6"/>
        <v>#DIV/0!</v>
      </c>
    </row>
    <row r="201" spans="1:5" ht="15.75" thickBot="1" x14ac:dyDescent="0.3">
      <c r="A201" s="5" t="s">
        <v>22</v>
      </c>
      <c r="B201" s="407" t="s">
        <v>21</v>
      </c>
      <c r="C201" s="11" t="e">
        <f t="shared" si="6"/>
        <v>#DIV/0!</v>
      </c>
      <c r="D201" s="11" t="e">
        <f t="shared" si="6"/>
        <v>#DIV/0!</v>
      </c>
      <c r="E201" s="11" t="e">
        <f t="shared" si="6"/>
        <v>#DIV/0!</v>
      </c>
    </row>
    <row r="202" spans="1:5" ht="15.75" thickBot="1" x14ac:dyDescent="0.3">
      <c r="A202" s="5" t="s">
        <v>23</v>
      </c>
      <c r="B202" s="407" t="s">
        <v>21</v>
      </c>
      <c r="C202" s="11" t="e">
        <f t="shared" si="6"/>
        <v>#DIV/0!</v>
      </c>
      <c r="D202" s="11" t="e">
        <f t="shared" si="6"/>
        <v>#DIV/0!</v>
      </c>
      <c r="E202" s="11" t="e">
        <f t="shared" si="6"/>
        <v>#DIV/0!</v>
      </c>
    </row>
    <row r="203" spans="1:5" ht="15.75" thickBot="1" x14ac:dyDescent="0.3">
      <c r="A203" s="1378" t="s">
        <v>1466</v>
      </c>
      <c r="B203" s="1379"/>
      <c r="C203" s="1379"/>
      <c r="D203" s="1379"/>
      <c r="E203" s="1380"/>
    </row>
    <row r="204" spans="1:5" x14ac:dyDescent="0.25">
      <c r="A204" s="1381"/>
      <c r="B204" s="8">
        <v>2019</v>
      </c>
      <c r="C204" s="8">
        <v>2020</v>
      </c>
      <c r="D204" s="8">
        <v>2021</v>
      </c>
      <c r="E204" s="8">
        <v>2022</v>
      </c>
    </row>
    <row r="205" spans="1:5" ht="15.75" thickBot="1" x14ac:dyDescent="0.3">
      <c r="A205" s="1382"/>
      <c r="B205" s="9" t="s">
        <v>8</v>
      </c>
      <c r="C205" s="9" t="s">
        <v>9</v>
      </c>
      <c r="D205" s="9" t="s">
        <v>9</v>
      </c>
      <c r="E205" s="9" t="s">
        <v>9</v>
      </c>
    </row>
    <row r="206" spans="1:5" ht="15.75" thickBot="1" x14ac:dyDescent="0.3">
      <c r="A206" s="13" t="s">
        <v>42</v>
      </c>
      <c r="B206" s="14">
        <f>B207+B208+B209+B210</f>
        <v>0</v>
      </c>
      <c r="C206" s="14">
        <f>C207+C208+C209+C210</f>
        <v>0</v>
      </c>
      <c r="D206" s="14">
        <f>D207+D208+D209+D210</f>
        <v>0</v>
      </c>
      <c r="E206" s="14">
        <f>E207+E208+E209+E210</f>
        <v>0</v>
      </c>
    </row>
    <row r="207" spans="1:5" ht="15.75" thickBot="1" x14ac:dyDescent="0.3">
      <c r="A207" s="26" t="s">
        <v>296</v>
      </c>
      <c r="B207" s="14"/>
      <c r="C207" s="14"/>
      <c r="D207" s="14"/>
      <c r="E207" s="14"/>
    </row>
    <row r="208" spans="1:5" ht="15.75" thickBot="1" x14ac:dyDescent="0.3">
      <c r="A208" s="26" t="s">
        <v>311</v>
      </c>
      <c r="B208" s="14"/>
      <c r="C208" s="14"/>
      <c r="D208" s="14"/>
      <c r="E208" s="14"/>
    </row>
    <row r="209" spans="1:5" ht="15.75" thickBot="1" x14ac:dyDescent="0.3">
      <c r="A209" s="26" t="s">
        <v>312</v>
      </c>
      <c r="B209" s="14"/>
      <c r="C209" s="14"/>
      <c r="D209" s="14"/>
      <c r="E209" s="14"/>
    </row>
    <row r="210" spans="1:5" ht="15.75" thickBot="1" x14ac:dyDescent="0.3">
      <c r="A210" s="26" t="s">
        <v>313</v>
      </c>
      <c r="B210" s="14"/>
      <c r="C210" s="14"/>
      <c r="D210" s="14"/>
      <c r="E210" s="14"/>
    </row>
    <row r="211" spans="1:5" ht="15.75" thickBot="1" x14ac:dyDescent="0.3">
      <c r="A211" s="13" t="s">
        <v>43</v>
      </c>
      <c r="B211" s="15">
        <f>B212+B213+B214+B215</f>
        <v>0</v>
      </c>
      <c r="C211" s="15">
        <f>C212+C213+C214+C215</f>
        <v>0</v>
      </c>
      <c r="D211" s="15">
        <f>D212+D213+D214+D215</f>
        <v>0</v>
      </c>
      <c r="E211" s="15">
        <f>E212+E213+E214+E215</f>
        <v>0</v>
      </c>
    </row>
    <row r="212" spans="1:5" ht="15.75" thickBot="1" x14ac:dyDescent="0.3">
      <c r="A212" s="26" t="s">
        <v>296</v>
      </c>
      <c r="B212" s="42"/>
      <c r="C212" s="43">
        <v>0</v>
      </c>
      <c r="D212" s="14">
        <v>0</v>
      </c>
      <c r="E212" s="14">
        <v>0</v>
      </c>
    </row>
    <row r="213" spans="1:5" ht="15.75" thickBot="1" x14ac:dyDescent="0.3">
      <c r="A213" s="26" t="s">
        <v>311</v>
      </c>
      <c r="B213" s="15"/>
      <c r="C213" s="14"/>
      <c r="D213" s="14"/>
      <c r="E213" s="14"/>
    </row>
    <row r="214" spans="1:5" ht="15.75" thickBot="1" x14ac:dyDescent="0.3">
      <c r="A214" s="26" t="s">
        <v>312</v>
      </c>
      <c r="B214" s="15"/>
      <c r="C214" s="14"/>
      <c r="D214" s="14"/>
      <c r="E214" s="14"/>
    </row>
    <row r="215" spans="1:5" ht="15.75" thickBot="1" x14ac:dyDescent="0.3">
      <c r="A215" s="26" t="s">
        <v>313</v>
      </c>
      <c r="B215" s="15"/>
      <c r="C215" s="14"/>
      <c r="D215" s="14"/>
      <c r="E215" s="14"/>
    </row>
    <row r="216" spans="1:5" ht="15.75" thickBot="1" x14ac:dyDescent="0.3">
      <c r="A216" s="102" t="s">
        <v>1467</v>
      </c>
      <c r="B216" s="15">
        <f>B206+B211</f>
        <v>0</v>
      </c>
      <c r="C216" s="15">
        <f>C206+C211</f>
        <v>0</v>
      </c>
      <c r="D216" s="15">
        <f>D206+D211</f>
        <v>0</v>
      </c>
      <c r="E216" s="15">
        <f>E206+E211</f>
        <v>0</v>
      </c>
    </row>
    <row r="217" spans="1:5" ht="15.75" thickBot="1" x14ac:dyDescent="0.3">
      <c r="A217" s="1150"/>
      <c r="B217" s="744"/>
      <c r="C217" s="744"/>
      <c r="D217" s="744"/>
      <c r="E217" s="15"/>
    </row>
    <row r="218" spans="1:5" ht="15.75" thickBot="1" x14ac:dyDescent="0.3">
      <c r="A218" s="1322" t="s">
        <v>46</v>
      </c>
      <c r="B218" s="1323"/>
      <c r="C218" s="1323"/>
      <c r="D218" s="1323"/>
      <c r="E218" s="1324"/>
    </row>
    <row r="219" spans="1:5" ht="15.75" thickBot="1" x14ac:dyDescent="0.3">
      <c r="A219" s="1322" t="s">
        <v>47</v>
      </c>
      <c r="B219" s="1323"/>
      <c r="C219" s="1323"/>
      <c r="D219" s="1323"/>
      <c r="E219" s="1324"/>
    </row>
    <row r="220" spans="1:5" ht="15.75" thickBot="1" x14ac:dyDescent="0.3">
      <c r="A220" s="7" t="s">
        <v>56</v>
      </c>
      <c r="B220" s="1432" t="s">
        <v>1468</v>
      </c>
      <c r="C220" s="1433"/>
      <c r="D220" s="1433"/>
      <c r="E220" s="1434"/>
    </row>
    <row r="221" spans="1:5" ht="34.5" thickBot="1" x14ac:dyDescent="0.3">
      <c r="A221" s="7" t="s">
        <v>1469</v>
      </c>
      <c r="B221" s="120" t="s">
        <v>1179</v>
      </c>
      <c r="C221" s="103" t="s">
        <v>306</v>
      </c>
      <c r="D221" s="106"/>
      <c r="E221" s="107" t="s">
        <v>249</v>
      </c>
    </row>
    <row r="222" spans="1:5" ht="15.75" thickBot="1" x14ac:dyDescent="0.3">
      <c r="A222" s="5" t="s">
        <v>15</v>
      </c>
      <c r="B222" s="1411" t="s">
        <v>1470</v>
      </c>
      <c r="C222" s="1412"/>
      <c r="D222" s="1412"/>
      <c r="E222" s="1413"/>
    </row>
    <row r="223" spans="1:5" ht="15.75" thickBot="1" x14ac:dyDescent="0.3">
      <c r="A223" s="5" t="s">
        <v>16</v>
      </c>
      <c r="B223" s="1551" t="s">
        <v>822</v>
      </c>
      <c r="C223" s="1407"/>
      <c r="D223" s="1407"/>
      <c r="E223" s="1408"/>
    </row>
    <row r="224" spans="1:5" x14ac:dyDescent="0.25">
      <c r="A224" s="1381"/>
      <c r="B224" s="8">
        <v>2019</v>
      </c>
      <c r="C224" s="8">
        <v>2020</v>
      </c>
      <c r="D224" s="8">
        <v>2021</v>
      </c>
      <c r="E224" s="8">
        <v>2022</v>
      </c>
    </row>
    <row r="225" spans="1:5" ht="15.75" thickBot="1" x14ac:dyDescent="0.3">
      <c r="A225" s="1382"/>
      <c r="B225" s="9" t="s">
        <v>8</v>
      </c>
      <c r="C225" s="9" t="s">
        <v>9</v>
      </c>
      <c r="D225" s="9" t="s">
        <v>9</v>
      </c>
      <c r="E225" s="9" t="s">
        <v>9</v>
      </c>
    </row>
    <row r="226" spans="1:5" ht="15.75" thickBot="1" x14ac:dyDescent="0.3">
      <c r="A226" s="5" t="s">
        <v>17</v>
      </c>
      <c r="B226" s="407">
        <v>15</v>
      </c>
      <c r="C226" s="407">
        <v>0</v>
      </c>
      <c r="D226" s="407">
        <v>0</v>
      </c>
      <c r="E226" s="5">
        <v>0</v>
      </c>
    </row>
    <row r="227" spans="1:5" ht="15.75" thickBot="1" x14ac:dyDescent="0.3">
      <c r="A227" s="5" t="s">
        <v>18</v>
      </c>
      <c r="B227" s="10">
        <f>B245</f>
        <v>150</v>
      </c>
      <c r="C227" s="10">
        <f>C245</f>
        <v>0</v>
      </c>
      <c r="D227" s="10">
        <f>D245</f>
        <v>0</v>
      </c>
      <c r="E227" s="10">
        <f>E245</f>
        <v>0</v>
      </c>
    </row>
    <row r="228" spans="1:5" ht="30.75" customHeight="1" thickBot="1" x14ac:dyDescent="0.3">
      <c r="A228" s="5" t="s">
        <v>19</v>
      </c>
      <c r="B228" s="10">
        <f>B227/B226</f>
        <v>10</v>
      </c>
      <c r="C228" s="10" t="e">
        <f>C227/C226</f>
        <v>#DIV/0!</v>
      </c>
      <c r="D228" s="10" t="e">
        <f>D227/D226</f>
        <v>#DIV/0!</v>
      </c>
      <c r="E228" s="10" t="e">
        <f>E227/E226</f>
        <v>#DIV/0!</v>
      </c>
    </row>
    <row r="229" spans="1:5" ht="15.75" thickBot="1" x14ac:dyDescent="0.3">
      <c r="A229" s="5" t="s">
        <v>20</v>
      </c>
      <c r="B229" s="407" t="s">
        <v>21</v>
      </c>
      <c r="C229" s="11">
        <f t="shared" ref="C229:E231" si="7">C226/B226-1</f>
        <v>-1</v>
      </c>
      <c r="D229" s="11" t="e">
        <f t="shared" si="7"/>
        <v>#DIV/0!</v>
      </c>
      <c r="E229" s="11" t="e">
        <f t="shared" si="7"/>
        <v>#DIV/0!</v>
      </c>
    </row>
    <row r="230" spans="1:5" ht="17.25" customHeight="1" thickBot="1" x14ac:dyDescent="0.3">
      <c r="A230" s="5" t="s">
        <v>22</v>
      </c>
      <c r="B230" s="407" t="s">
        <v>21</v>
      </c>
      <c r="C230" s="11">
        <f t="shared" si="7"/>
        <v>-1</v>
      </c>
      <c r="D230" s="11" t="e">
        <f t="shared" si="7"/>
        <v>#DIV/0!</v>
      </c>
      <c r="E230" s="11" t="e">
        <f t="shared" si="7"/>
        <v>#DIV/0!</v>
      </c>
    </row>
    <row r="231" spans="1:5" ht="15.75" thickBot="1" x14ac:dyDescent="0.3">
      <c r="A231" s="5" t="s">
        <v>23</v>
      </c>
      <c r="B231" s="407" t="s">
        <v>21</v>
      </c>
      <c r="C231" s="11" t="e">
        <f t="shared" si="7"/>
        <v>#DIV/0!</v>
      </c>
      <c r="D231" s="11" t="e">
        <f t="shared" si="7"/>
        <v>#DIV/0!</v>
      </c>
      <c r="E231" s="11" t="e">
        <f t="shared" si="7"/>
        <v>#DIV/0!</v>
      </c>
    </row>
    <row r="232" spans="1:5" ht="12.75" customHeight="1" thickBot="1" x14ac:dyDescent="0.3">
      <c r="A232" s="1378" t="s">
        <v>797</v>
      </c>
      <c r="B232" s="1379"/>
      <c r="C232" s="1379"/>
      <c r="D232" s="1379"/>
      <c r="E232" s="1380"/>
    </row>
    <row r="233" spans="1:5" x14ac:dyDescent="0.25">
      <c r="A233" s="1381"/>
      <c r="B233" s="8">
        <v>2019</v>
      </c>
      <c r="C233" s="8">
        <v>2020</v>
      </c>
      <c r="D233" s="8">
        <v>2021</v>
      </c>
      <c r="E233" s="8">
        <v>2022</v>
      </c>
    </row>
    <row r="234" spans="1:5" ht="15.75" thickBot="1" x14ac:dyDescent="0.3">
      <c r="A234" s="1382"/>
      <c r="B234" s="9" t="s">
        <v>8</v>
      </c>
      <c r="C234" s="9" t="s">
        <v>9</v>
      </c>
      <c r="D234" s="9" t="s">
        <v>9</v>
      </c>
      <c r="E234" s="9" t="s">
        <v>9</v>
      </c>
    </row>
    <row r="235" spans="1:5" ht="15.75" thickBot="1" x14ac:dyDescent="0.3">
      <c r="A235" s="13" t="s">
        <v>42</v>
      </c>
      <c r="B235" s="14">
        <f>B236+B237+B238+B239</f>
        <v>0</v>
      </c>
      <c r="C235" s="14">
        <f>C236+C237+C238+C239</f>
        <v>0</v>
      </c>
      <c r="D235" s="14">
        <f>D236+D237+D238+D239</f>
        <v>0</v>
      </c>
      <c r="E235" s="14">
        <f>E236+E237+E238+E239</f>
        <v>0</v>
      </c>
    </row>
    <row r="236" spans="1:5" ht="15.75" thickBot="1" x14ac:dyDescent="0.3">
      <c r="A236" s="26" t="s">
        <v>296</v>
      </c>
      <c r="B236" s="14"/>
      <c r="C236" s="14">
        <v>0</v>
      </c>
      <c r="D236" s="14">
        <v>0</v>
      </c>
      <c r="E236" s="14">
        <v>0</v>
      </c>
    </row>
    <row r="237" spans="1:5" ht="15.75" thickBot="1" x14ac:dyDescent="0.3">
      <c r="A237" s="26" t="s">
        <v>311</v>
      </c>
      <c r="B237" s="14"/>
      <c r="C237" s="14"/>
      <c r="D237" s="14"/>
      <c r="E237" s="14"/>
    </row>
    <row r="238" spans="1:5" ht="15.75" thickBot="1" x14ac:dyDescent="0.3">
      <c r="A238" s="26" t="s">
        <v>312</v>
      </c>
      <c r="B238" s="14"/>
      <c r="C238" s="14"/>
      <c r="D238" s="14"/>
      <c r="E238" s="14"/>
    </row>
    <row r="239" spans="1:5" ht="15.75" thickBot="1" x14ac:dyDescent="0.3">
      <c r="A239" s="26" t="s">
        <v>313</v>
      </c>
      <c r="B239" s="14"/>
      <c r="C239" s="14"/>
      <c r="D239" s="14"/>
      <c r="E239" s="14"/>
    </row>
    <row r="240" spans="1:5" ht="15.75" thickBot="1" x14ac:dyDescent="0.3">
      <c r="A240" s="13" t="s">
        <v>43</v>
      </c>
      <c r="B240" s="15">
        <f>B241+B242+B243+B244</f>
        <v>150</v>
      </c>
      <c r="C240" s="15">
        <f>C241+C242+C243+C244</f>
        <v>0</v>
      </c>
      <c r="D240" s="15">
        <f>D241+D242+D243+D244</f>
        <v>0</v>
      </c>
      <c r="E240" s="15">
        <f>E241+E242+E243+E244</f>
        <v>0</v>
      </c>
    </row>
    <row r="241" spans="1:9" ht="12.75" customHeight="1" thickBot="1" x14ac:dyDescent="0.3">
      <c r="A241" s="26" t="s">
        <v>296</v>
      </c>
      <c r="B241" s="15">
        <v>150</v>
      </c>
      <c r="C241" s="42">
        <v>0</v>
      </c>
      <c r="D241" s="15">
        <v>0</v>
      </c>
      <c r="E241" s="15"/>
    </row>
    <row r="242" spans="1:9" ht="15.75" thickBot="1" x14ac:dyDescent="0.3">
      <c r="A242" s="26" t="s">
        <v>311</v>
      </c>
      <c r="B242" s="15"/>
      <c r="C242" s="15"/>
      <c r="D242" s="15"/>
      <c r="E242" s="15"/>
    </row>
    <row r="243" spans="1:9" ht="15.75" thickBot="1" x14ac:dyDescent="0.3">
      <c r="A243" s="26" t="s">
        <v>312</v>
      </c>
      <c r="B243" s="15"/>
      <c r="C243" s="15"/>
      <c r="D243" s="15"/>
      <c r="E243" s="15"/>
    </row>
    <row r="244" spans="1:9" ht="15.75" thickBot="1" x14ac:dyDescent="0.3">
      <c r="A244" s="26" t="s">
        <v>313</v>
      </c>
      <c r="B244" s="15"/>
      <c r="C244" s="15"/>
      <c r="D244" s="15"/>
      <c r="E244" s="15"/>
    </row>
    <row r="245" spans="1:9" ht="15.75" thickBot="1" x14ac:dyDescent="0.3">
      <c r="A245" s="113" t="s">
        <v>163</v>
      </c>
      <c r="B245" s="15">
        <f>B235+B240</f>
        <v>150</v>
      </c>
      <c r="C245" s="15">
        <f>C235+C240</f>
        <v>0</v>
      </c>
      <c r="D245" s="15">
        <f>D235+D240</f>
        <v>0</v>
      </c>
      <c r="E245" s="15">
        <f>E235+E240</f>
        <v>0</v>
      </c>
    </row>
    <row r="246" spans="1:9" ht="15.75" thickBot="1" x14ac:dyDescent="0.3">
      <c r="A246" s="20"/>
      <c r="B246" s="21"/>
      <c r="C246" s="21"/>
      <c r="D246" s="21"/>
      <c r="E246" s="21"/>
    </row>
    <row r="247" spans="1:9" ht="24.75" thickBot="1" x14ac:dyDescent="0.3">
      <c r="A247" s="6" t="s">
        <v>57</v>
      </c>
      <c r="B247" s="22">
        <f>B227+B173+B147+B122+B97+B72+B32+B198</f>
        <v>239400</v>
      </c>
      <c r="C247" s="22">
        <f>C227+C173+C147+C122+C97+C72+C32+C198</f>
        <v>67900</v>
      </c>
      <c r="D247" s="22">
        <f>D227+D173+D147+D122+D97+D72+D32+D198</f>
        <v>67900</v>
      </c>
      <c r="E247" s="22">
        <f>E227+E173+E147+E122+E97+E72+E32+E198</f>
        <v>67150</v>
      </c>
    </row>
    <row r="248" spans="1:9" ht="24.75" thickBot="1" x14ac:dyDescent="0.3">
      <c r="A248" s="6" t="s">
        <v>58</v>
      </c>
      <c r="B248" s="22">
        <f>B245+B216+B191+B165+B140+B115+B90+B61</f>
        <v>239400</v>
      </c>
      <c r="C248" s="22">
        <f>C245+C216+C191+C165+C140+C115+C90+C61</f>
        <v>67900</v>
      </c>
      <c r="D248" s="22">
        <f>D245+D216+D191+D165+D140+D115+D90+D61</f>
        <v>67900</v>
      </c>
      <c r="E248" s="22">
        <f>E245+E216+E191+E165+E140+E115+E90+E61</f>
        <v>67150</v>
      </c>
    </row>
    <row r="249" spans="1:9" ht="15.75" thickBot="1" x14ac:dyDescent="0.3">
      <c r="A249" s="13" t="s">
        <v>24</v>
      </c>
      <c r="B249" s="36">
        <f>B250+B251</f>
        <v>147300</v>
      </c>
      <c r="C249" s="36">
        <f>C250+C251</f>
        <v>34500</v>
      </c>
      <c r="D249" s="36">
        <f>D250+D251</f>
        <v>34500</v>
      </c>
      <c r="E249" s="36">
        <f>E250+E251</f>
        <v>34500</v>
      </c>
      <c r="G249" s="12"/>
      <c r="H249" s="12"/>
      <c r="I249" s="12"/>
    </row>
    <row r="250" spans="1:9" ht="15.75" thickBot="1" x14ac:dyDescent="0.3">
      <c r="A250" s="26" t="s">
        <v>296</v>
      </c>
      <c r="B250" s="15">
        <f t="shared" ref="B250:E251" si="8">B41</f>
        <v>147300</v>
      </c>
      <c r="C250" s="15">
        <f t="shared" si="8"/>
        <v>34500</v>
      </c>
      <c r="D250" s="15">
        <f t="shared" si="8"/>
        <v>34500</v>
      </c>
      <c r="E250" s="15">
        <f t="shared" si="8"/>
        <v>34500</v>
      </c>
    </row>
    <row r="251" spans="1:9" ht="15.75" customHeight="1" thickBot="1" x14ac:dyDescent="0.3">
      <c r="A251" s="26" t="s">
        <v>319</v>
      </c>
      <c r="B251" s="15">
        <f t="shared" si="8"/>
        <v>0</v>
      </c>
      <c r="C251" s="15">
        <f t="shared" si="8"/>
        <v>0</v>
      </c>
      <c r="D251" s="15">
        <f t="shared" si="8"/>
        <v>0</v>
      </c>
      <c r="E251" s="15">
        <f t="shared" si="8"/>
        <v>0</v>
      </c>
    </row>
    <row r="252" spans="1:9" ht="27" customHeight="1" thickBot="1" x14ac:dyDescent="0.3">
      <c r="A252" s="13" t="s">
        <v>25</v>
      </c>
      <c r="B252" s="36">
        <f>B253+B254</f>
        <v>18000</v>
      </c>
      <c r="C252" s="36">
        <f>C253+C254</f>
        <v>27500</v>
      </c>
      <c r="D252" s="36">
        <f>D253+D254</f>
        <v>27500</v>
      </c>
      <c r="E252" s="36">
        <f>E253+E254</f>
        <v>27500</v>
      </c>
    </row>
    <row r="253" spans="1:9" ht="15.75" thickBot="1" x14ac:dyDescent="0.3">
      <c r="A253" s="26" t="s">
        <v>296</v>
      </c>
      <c r="B253" s="14">
        <f t="shared" ref="B253:E254" si="9">B44</f>
        <v>18000</v>
      </c>
      <c r="C253" s="14">
        <f t="shared" si="9"/>
        <v>27500</v>
      </c>
      <c r="D253" s="14">
        <f t="shared" si="9"/>
        <v>27500</v>
      </c>
      <c r="E253" s="14">
        <f t="shared" si="9"/>
        <v>27500</v>
      </c>
    </row>
    <row r="254" spans="1:9" ht="15.75" thickBot="1" x14ac:dyDescent="0.3">
      <c r="A254" s="26" t="s">
        <v>319</v>
      </c>
      <c r="B254" s="15">
        <f t="shared" si="9"/>
        <v>0</v>
      </c>
      <c r="C254" s="15">
        <f t="shared" si="9"/>
        <v>0</v>
      </c>
      <c r="D254" s="15">
        <f t="shared" si="9"/>
        <v>0</v>
      </c>
      <c r="E254" s="15">
        <f t="shared" si="9"/>
        <v>0</v>
      </c>
    </row>
    <row r="255" spans="1:9" ht="15.75" thickBot="1" x14ac:dyDescent="0.3">
      <c r="A255" s="13" t="s">
        <v>26</v>
      </c>
      <c r="B255" s="36">
        <f>B256+B257</f>
        <v>50730</v>
      </c>
      <c r="C255" s="36">
        <f>C256+C257</f>
        <v>5150</v>
      </c>
      <c r="D255" s="36">
        <f>D256+D257</f>
        <v>5150</v>
      </c>
      <c r="E255" s="36">
        <f>E256+E257</f>
        <v>5150</v>
      </c>
    </row>
    <row r="256" spans="1:9" ht="15.75" thickBot="1" x14ac:dyDescent="0.3">
      <c r="A256" s="26" t="s">
        <v>296</v>
      </c>
      <c r="B256" s="15">
        <f t="shared" ref="B256:E257" si="10">B47</f>
        <v>50730</v>
      </c>
      <c r="C256" s="15">
        <f t="shared" si="10"/>
        <v>5150</v>
      </c>
      <c r="D256" s="15">
        <f t="shared" si="10"/>
        <v>5150</v>
      </c>
      <c r="E256" s="15">
        <f t="shared" si="10"/>
        <v>5150</v>
      </c>
    </row>
    <row r="257" spans="1:5" ht="15.75" thickBot="1" x14ac:dyDescent="0.3">
      <c r="A257" s="26" t="s">
        <v>319</v>
      </c>
      <c r="B257" s="15">
        <f t="shared" si="10"/>
        <v>0</v>
      </c>
      <c r="C257" s="15">
        <f t="shared" si="10"/>
        <v>0</v>
      </c>
      <c r="D257" s="15">
        <f t="shared" si="10"/>
        <v>0</v>
      </c>
      <c r="E257" s="15">
        <f t="shared" si="10"/>
        <v>0</v>
      </c>
    </row>
    <row r="258" spans="1:5" ht="15.75" thickBot="1" x14ac:dyDescent="0.3">
      <c r="A258" s="13" t="s">
        <v>27</v>
      </c>
      <c r="B258" s="36">
        <f>B259+B260</f>
        <v>0</v>
      </c>
      <c r="C258" s="36">
        <f>C259+C260</f>
        <v>0</v>
      </c>
      <c r="D258" s="36">
        <f>D259+D260</f>
        <v>0</v>
      </c>
      <c r="E258" s="36">
        <f>E259+E260</f>
        <v>0</v>
      </c>
    </row>
    <row r="259" spans="1:5" ht="15.75" thickBot="1" x14ac:dyDescent="0.3">
      <c r="A259" s="26" t="s">
        <v>296</v>
      </c>
      <c r="B259" s="14">
        <f t="shared" ref="B259:E260" si="11">B50</f>
        <v>0</v>
      </c>
      <c r="C259" s="14">
        <f t="shared" si="11"/>
        <v>0</v>
      </c>
      <c r="D259" s="14">
        <f t="shared" si="11"/>
        <v>0</v>
      </c>
      <c r="E259" s="14">
        <f t="shared" si="11"/>
        <v>0</v>
      </c>
    </row>
    <row r="260" spans="1:5" ht="15.75" thickBot="1" x14ac:dyDescent="0.3">
      <c r="A260" s="26" t="s">
        <v>319</v>
      </c>
      <c r="B260" s="15">
        <f t="shared" si="11"/>
        <v>0</v>
      </c>
      <c r="C260" s="15">
        <f t="shared" si="11"/>
        <v>0</v>
      </c>
      <c r="D260" s="15">
        <f t="shared" si="11"/>
        <v>0</v>
      </c>
      <c r="E260" s="15">
        <f t="shared" si="11"/>
        <v>0</v>
      </c>
    </row>
    <row r="261" spans="1:5" ht="15.75" customHeight="1" thickBot="1" x14ac:dyDescent="0.3">
      <c r="A261" s="13" t="s">
        <v>28</v>
      </c>
      <c r="B261" s="36">
        <f>B262+B263</f>
        <v>0</v>
      </c>
      <c r="C261" s="36">
        <f>C262+C263</f>
        <v>0</v>
      </c>
      <c r="D261" s="36">
        <f>D262+D263</f>
        <v>0</v>
      </c>
      <c r="E261" s="36">
        <f>E262+E263</f>
        <v>0</v>
      </c>
    </row>
    <row r="262" spans="1:5" ht="15.75" thickBot="1" x14ac:dyDescent="0.3">
      <c r="A262" s="26" t="s">
        <v>296</v>
      </c>
      <c r="B262" s="14">
        <f t="shared" ref="B262:E263" si="12">B53</f>
        <v>0</v>
      </c>
      <c r="C262" s="14">
        <f t="shared" si="12"/>
        <v>0</v>
      </c>
      <c r="D262" s="14">
        <f t="shared" si="12"/>
        <v>0</v>
      </c>
      <c r="E262" s="14">
        <f t="shared" si="12"/>
        <v>0</v>
      </c>
    </row>
    <row r="263" spans="1:5" ht="15.75" thickBot="1" x14ac:dyDescent="0.3">
      <c r="A263" s="26" t="s">
        <v>319</v>
      </c>
      <c r="B263" s="15">
        <f t="shared" si="12"/>
        <v>0</v>
      </c>
      <c r="C263" s="15">
        <f t="shared" si="12"/>
        <v>0</v>
      </c>
      <c r="D263" s="15">
        <f t="shared" si="12"/>
        <v>0</v>
      </c>
      <c r="E263" s="15">
        <f t="shared" si="12"/>
        <v>0</v>
      </c>
    </row>
    <row r="264" spans="1:5" ht="15.75" thickBot="1" x14ac:dyDescent="0.3">
      <c r="A264" s="13" t="s">
        <v>29</v>
      </c>
      <c r="B264" s="36">
        <f>B265+B266</f>
        <v>0</v>
      </c>
      <c r="C264" s="36">
        <f>C265+C266</f>
        <v>0</v>
      </c>
      <c r="D264" s="36">
        <f>D265+D266</f>
        <v>0</v>
      </c>
      <c r="E264" s="36">
        <f>E265+E266</f>
        <v>0</v>
      </c>
    </row>
    <row r="265" spans="1:5" ht="15.75" thickBot="1" x14ac:dyDescent="0.3">
      <c r="A265" s="26" t="s">
        <v>296</v>
      </c>
      <c r="B265" s="14">
        <f t="shared" ref="B265:E269" si="13">B56</f>
        <v>0</v>
      </c>
      <c r="C265" s="14">
        <f t="shared" si="13"/>
        <v>0</v>
      </c>
      <c r="D265" s="14">
        <f t="shared" si="13"/>
        <v>0</v>
      </c>
      <c r="E265" s="14">
        <f t="shared" si="13"/>
        <v>0</v>
      </c>
    </row>
    <row r="266" spans="1:5" ht="15.75" thickBot="1" x14ac:dyDescent="0.3">
      <c r="A266" s="26" t="s">
        <v>319</v>
      </c>
      <c r="B266" s="15">
        <f t="shared" si="13"/>
        <v>0</v>
      </c>
      <c r="C266" s="15">
        <f t="shared" si="13"/>
        <v>0</v>
      </c>
      <c r="D266" s="15">
        <f t="shared" si="13"/>
        <v>0</v>
      </c>
      <c r="E266" s="15">
        <f t="shared" si="13"/>
        <v>0</v>
      </c>
    </row>
    <row r="267" spans="1:5" ht="24.75" thickBot="1" x14ac:dyDescent="0.3">
      <c r="A267" s="13" t="s">
        <v>30</v>
      </c>
      <c r="B267" s="36">
        <f t="shared" si="13"/>
        <v>750</v>
      </c>
      <c r="C267" s="36">
        <f t="shared" si="13"/>
        <v>0</v>
      </c>
      <c r="D267" s="36">
        <f t="shared" si="13"/>
        <v>0</v>
      </c>
      <c r="E267" s="36">
        <f t="shared" si="13"/>
        <v>0</v>
      </c>
    </row>
    <row r="268" spans="1:5" ht="15.75" thickBot="1" x14ac:dyDescent="0.3">
      <c r="A268" s="26" t="s">
        <v>296</v>
      </c>
      <c r="B268" s="14">
        <f t="shared" si="13"/>
        <v>750</v>
      </c>
      <c r="C268" s="14">
        <f t="shared" si="13"/>
        <v>0</v>
      </c>
      <c r="D268" s="14">
        <f t="shared" si="13"/>
        <v>0</v>
      </c>
      <c r="E268" s="14">
        <f t="shared" si="13"/>
        <v>0</v>
      </c>
    </row>
    <row r="269" spans="1:5" ht="15.75" thickBot="1" x14ac:dyDescent="0.3">
      <c r="A269" s="26" t="s">
        <v>319</v>
      </c>
      <c r="B269" s="15">
        <f t="shared" si="13"/>
        <v>0</v>
      </c>
      <c r="C269" s="15">
        <f t="shared" si="13"/>
        <v>0</v>
      </c>
      <c r="D269" s="15">
        <f t="shared" si="13"/>
        <v>0</v>
      </c>
      <c r="E269" s="15">
        <f t="shared" si="13"/>
        <v>0</v>
      </c>
    </row>
    <row r="270" spans="1:5" ht="15.75" thickBot="1" x14ac:dyDescent="0.3">
      <c r="A270" s="13" t="s">
        <v>59</v>
      </c>
      <c r="B270" s="36">
        <f>B271+B272+B273+B274</f>
        <v>0</v>
      </c>
      <c r="C270" s="36">
        <f>C271+C272+C273+C274</f>
        <v>0</v>
      </c>
      <c r="D270" s="36">
        <f>D271+D272+D273+D274</f>
        <v>0</v>
      </c>
      <c r="E270" s="36">
        <f>E271+E272+E273+E274</f>
        <v>0</v>
      </c>
    </row>
    <row r="271" spans="1:5" ht="15.75" thickBot="1" x14ac:dyDescent="0.3">
      <c r="A271" s="26" t="s">
        <v>296</v>
      </c>
      <c r="B271" s="14">
        <f t="shared" ref="B271:E274" si="14">B236</f>
        <v>0</v>
      </c>
      <c r="C271" s="14">
        <f t="shared" si="14"/>
        <v>0</v>
      </c>
      <c r="D271" s="14">
        <f t="shared" si="14"/>
        <v>0</v>
      </c>
      <c r="E271" s="14">
        <f t="shared" si="14"/>
        <v>0</v>
      </c>
    </row>
    <row r="272" spans="1:5" ht="15.75" thickBot="1" x14ac:dyDescent="0.3">
      <c r="A272" s="26" t="s">
        <v>320</v>
      </c>
      <c r="B272" s="14">
        <f t="shared" si="14"/>
        <v>0</v>
      </c>
      <c r="C272" s="14">
        <f t="shared" si="14"/>
        <v>0</v>
      </c>
      <c r="D272" s="14">
        <f t="shared" si="14"/>
        <v>0</v>
      </c>
      <c r="E272" s="14">
        <f t="shared" si="14"/>
        <v>0</v>
      </c>
    </row>
    <row r="273" spans="1:5" ht="15.75" thickBot="1" x14ac:dyDescent="0.3">
      <c r="A273" s="26" t="s">
        <v>312</v>
      </c>
      <c r="B273" s="14">
        <f t="shared" si="14"/>
        <v>0</v>
      </c>
      <c r="C273" s="14">
        <f t="shared" si="14"/>
        <v>0</v>
      </c>
      <c r="D273" s="14">
        <f t="shared" si="14"/>
        <v>0</v>
      </c>
      <c r="E273" s="14">
        <f t="shared" si="14"/>
        <v>0</v>
      </c>
    </row>
    <row r="274" spans="1:5" ht="15.75" thickBot="1" x14ac:dyDescent="0.3">
      <c r="A274" s="26" t="s">
        <v>313</v>
      </c>
      <c r="B274" s="14">
        <f t="shared" si="14"/>
        <v>0</v>
      </c>
      <c r="C274" s="14">
        <f t="shared" si="14"/>
        <v>0</v>
      </c>
      <c r="D274" s="14">
        <f t="shared" si="14"/>
        <v>0</v>
      </c>
      <c r="E274" s="14">
        <f t="shared" si="14"/>
        <v>0</v>
      </c>
    </row>
    <row r="275" spans="1:5" ht="15.75" thickBot="1" x14ac:dyDescent="0.3">
      <c r="A275" s="13" t="s">
        <v>60</v>
      </c>
      <c r="B275" s="36">
        <f>B276+B277+B278+B279</f>
        <v>22620</v>
      </c>
      <c r="C275" s="36">
        <f>C276+C277+C278+C279</f>
        <v>750</v>
      </c>
      <c r="D275" s="36">
        <f>D276+D277+D278+D279</f>
        <v>750</v>
      </c>
      <c r="E275" s="36">
        <f>E276+E277+E278+E279</f>
        <v>0</v>
      </c>
    </row>
    <row r="276" spans="1:5" ht="15.75" thickBot="1" x14ac:dyDescent="0.3">
      <c r="A276" s="26" t="s">
        <v>296</v>
      </c>
      <c r="B276" s="14">
        <f>B86+B111+B136+B161+B187+B212+B241</f>
        <v>22620</v>
      </c>
      <c r="C276" s="14">
        <f t="shared" ref="C276:E279" si="15">C86+C111+C136+C161+C187+C212</f>
        <v>750</v>
      </c>
      <c r="D276" s="14">
        <f t="shared" si="15"/>
        <v>750</v>
      </c>
      <c r="E276" s="14">
        <f t="shared" si="15"/>
        <v>0</v>
      </c>
    </row>
    <row r="277" spans="1:5" ht="15.75" thickBot="1" x14ac:dyDescent="0.3">
      <c r="A277" s="26" t="s">
        <v>320</v>
      </c>
      <c r="B277" s="14">
        <f>B87+B112+B137+B162+B188+B213</f>
        <v>0</v>
      </c>
      <c r="C277" s="14">
        <f t="shared" si="15"/>
        <v>0</v>
      </c>
      <c r="D277" s="14">
        <f t="shared" si="15"/>
        <v>0</v>
      </c>
      <c r="E277" s="14">
        <f t="shared" si="15"/>
        <v>0</v>
      </c>
    </row>
    <row r="278" spans="1:5" ht="15.75" thickBot="1" x14ac:dyDescent="0.3">
      <c r="A278" s="26" t="s">
        <v>312</v>
      </c>
      <c r="B278" s="14">
        <f>B88+B113+B138+B163+B189+B214</f>
        <v>0</v>
      </c>
      <c r="C278" s="14">
        <f t="shared" si="15"/>
        <v>0</v>
      </c>
      <c r="D278" s="14">
        <f t="shared" si="15"/>
        <v>0</v>
      </c>
      <c r="E278" s="14">
        <f t="shared" si="15"/>
        <v>0</v>
      </c>
    </row>
    <row r="279" spans="1:5" ht="15.75" thickBot="1" x14ac:dyDescent="0.3">
      <c r="A279" s="26" t="s">
        <v>313</v>
      </c>
      <c r="B279" s="14">
        <f>B89+B114+B139+B164+B190+B215</f>
        <v>0</v>
      </c>
      <c r="C279" s="14">
        <f t="shared" si="15"/>
        <v>0</v>
      </c>
      <c r="D279" s="14">
        <f t="shared" si="15"/>
        <v>0</v>
      </c>
      <c r="E279" s="14">
        <f t="shared" si="15"/>
        <v>0</v>
      </c>
    </row>
    <row r="280" spans="1:5" ht="15.75" thickBot="1" x14ac:dyDescent="0.3">
      <c r="A280" s="17" t="s">
        <v>32</v>
      </c>
      <c r="B280" s="18">
        <f>IF(B248-B247=0,0,"Error")</f>
        <v>0</v>
      </c>
      <c r="C280" s="18">
        <f>IF(C248-C247=0,0,"Error")</f>
        <v>0</v>
      </c>
      <c r="D280" s="18">
        <f>IF(D248-D247=0,0,"Error")</f>
        <v>0</v>
      </c>
      <c r="E280" s="18">
        <f>IF(E248-E247=0,0,"Error")</f>
        <v>0</v>
      </c>
    </row>
    <row r="281" spans="1:5" ht="15.75" hidden="1" thickBot="1" x14ac:dyDescent="0.3">
      <c r="A281" s="28"/>
      <c r="B281" s="29"/>
      <c r="C281" s="29"/>
      <c r="D281" s="29"/>
      <c r="E281" s="29"/>
    </row>
    <row r="282" spans="1:5" ht="15.75" hidden="1" thickBot="1" x14ac:dyDescent="0.3">
      <c r="A282" s="1656" t="s">
        <v>842</v>
      </c>
      <c r="B282" s="1657"/>
      <c r="C282" s="1657"/>
      <c r="D282" s="1657"/>
      <c r="E282" s="1658"/>
    </row>
    <row r="283" spans="1:5" ht="15.75" hidden="1" thickBot="1" x14ac:dyDescent="0.3"/>
    <row r="284" spans="1:5" ht="15.75" hidden="1" thickBot="1" x14ac:dyDescent="0.3"/>
    <row r="301" ht="15.75" customHeight="1" x14ac:dyDescent="0.25"/>
    <row r="327" ht="15.75" customHeight="1" x14ac:dyDescent="0.25"/>
  </sheetData>
  <mergeCells count="69">
    <mergeCell ref="A1:E1"/>
    <mergeCell ref="A233:A234"/>
    <mergeCell ref="A282:E282"/>
    <mergeCell ref="A219:E219"/>
    <mergeCell ref="B220:E220"/>
    <mergeCell ref="B222:E222"/>
    <mergeCell ref="B223:E223"/>
    <mergeCell ref="A224:A225"/>
    <mergeCell ref="A232:E232"/>
    <mergeCell ref="A218:E218"/>
    <mergeCell ref="B168:E168"/>
    <mergeCell ref="B169:E169"/>
    <mergeCell ref="A170:A171"/>
    <mergeCell ref="A178:E178"/>
    <mergeCell ref="A179:A180"/>
    <mergeCell ref="D192:E192"/>
    <mergeCell ref="B193:E193"/>
    <mergeCell ref="B194:E194"/>
    <mergeCell ref="A195:A196"/>
    <mergeCell ref="A203:E203"/>
    <mergeCell ref="A204:A205"/>
    <mergeCell ref="D167:E167"/>
    <mergeCell ref="B118:E118"/>
    <mergeCell ref="A119:A120"/>
    <mergeCell ref="A127:E127"/>
    <mergeCell ref="A128:A129"/>
    <mergeCell ref="D141:E141"/>
    <mergeCell ref="B142:E142"/>
    <mergeCell ref="B143:E143"/>
    <mergeCell ref="A144:A145"/>
    <mergeCell ref="A152:E152"/>
    <mergeCell ref="A153:A154"/>
    <mergeCell ref="B166:E166"/>
    <mergeCell ref="B117:E117"/>
    <mergeCell ref="B68:E68"/>
    <mergeCell ref="A69:A70"/>
    <mergeCell ref="A77:E77"/>
    <mergeCell ref="A78:A79"/>
    <mergeCell ref="D91:E91"/>
    <mergeCell ref="B92:E92"/>
    <mergeCell ref="B93:E93"/>
    <mergeCell ref="A94:A95"/>
    <mergeCell ref="A102:E102"/>
    <mergeCell ref="A103:A104"/>
    <mergeCell ref="D116:E116"/>
    <mergeCell ref="B67:E67"/>
    <mergeCell ref="A25:E25"/>
    <mergeCell ref="B26:E26"/>
    <mergeCell ref="B27:E27"/>
    <mergeCell ref="B28:E28"/>
    <mergeCell ref="A29:A30"/>
    <mergeCell ref="A37:E37"/>
    <mergeCell ref="A38:A39"/>
    <mergeCell ref="A63:E63"/>
    <mergeCell ref="A64:E64"/>
    <mergeCell ref="B65:E65"/>
    <mergeCell ref="D66:E66"/>
    <mergeCell ref="A24:E24"/>
    <mergeCell ref="A2:E2"/>
    <mergeCell ref="A3:E3"/>
    <mergeCell ref="B5:E5"/>
    <mergeCell ref="B6:E6"/>
    <mergeCell ref="B7:E7"/>
    <mergeCell ref="A8:E8"/>
    <mergeCell ref="A9:E11"/>
    <mergeCell ref="B12:E12"/>
    <mergeCell ref="A13:A14"/>
    <mergeCell ref="B16:E16"/>
    <mergeCell ref="A17:E17"/>
  </mergeCells>
  <pageMargins left="0.75" right="0.5" top="0.75" bottom="0.75" header="0.3" footer="0.3"/>
  <pageSetup fitToHeight="0" orientation="portrait" r:id="rId1"/>
  <rowBreaks count="4" manualBreakCount="4">
    <brk id="62" max="4" man="1"/>
    <brk id="115" max="4" man="1"/>
    <brk id="191" max="4" man="1"/>
    <brk id="245"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20</vt:i4>
      </vt:variant>
    </vt:vector>
  </HeadingPairs>
  <TitlesOfParts>
    <vt:vector size="66" baseType="lpstr">
      <vt:lpstr>1-Presidenca</vt:lpstr>
      <vt:lpstr>2-Kuvendi</vt:lpstr>
      <vt:lpstr>3. Kryeministria</vt:lpstr>
      <vt:lpstr>18-SHISH</vt:lpstr>
      <vt:lpstr>19-RTSH</vt:lpstr>
      <vt:lpstr>20-Drejtoria e Arkivave</vt:lpstr>
      <vt:lpstr>24-KLSH</vt:lpstr>
      <vt:lpstr>28-Prokuroria e Pergjithshme</vt:lpstr>
      <vt:lpstr>29-KLGJ 01110</vt:lpstr>
      <vt:lpstr>29-KLGJ 03310</vt:lpstr>
      <vt:lpstr>30-Gjykata Kushtetuese</vt:lpstr>
      <vt:lpstr>31-ATSH</vt:lpstr>
      <vt:lpstr>50-Instat</vt:lpstr>
      <vt:lpstr>55-Shkolla e Magjistratures</vt:lpstr>
      <vt:lpstr>57-QKK</vt:lpstr>
      <vt:lpstr>63-Komisioni i Vleresimit 03330</vt:lpstr>
      <vt:lpstr>63-KLP</vt:lpstr>
      <vt:lpstr>63-Komisioneri Publik</vt:lpstr>
      <vt:lpstr>66-Avokati i Popullit</vt:lpstr>
      <vt:lpstr>67-KMSHC</vt:lpstr>
      <vt:lpstr>76-ILDKPKI</vt:lpstr>
      <vt:lpstr>77-Autoriteti i Konkurrences</vt:lpstr>
      <vt:lpstr>82-KKK</vt:lpstr>
      <vt:lpstr>87-Agjencia e Diaspores</vt:lpstr>
      <vt:lpstr>87-Qendra e Botimeve</vt:lpstr>
      <vt:lpstr>87-Kultet</vt:lpstr>
      <vt:lpstr>87-DSHQ</vt:lpstr>
      <vt:lpstr>87-AMBU</vt:lpstr>
      <vt:lpstr>87-Avokatura e Shtetit</vt:lpstr>
      <vt:lpstr>87-Inspektoriati qendror</vt:lpstr>
      <vt:lpstr>87-DSIK</vt:lpstr>
      <vt:lpstr>87-APP</vt:lpstr>
      <vt:lpstr>87-AKSHI</vt:lpstr>
      <vt:lpstr>87-ADISA</vt:lpstr>
      <vt:lpstr>87-AZHT</vt:lpstr>
      <vt:lpstr>87-AKPT</vt:lpstr>
      <vt:lpstr>87-Agjencia e Audtimit BE</vt:lpstr>
      <vt:lpstr>87-ASIG</vt:lpstr>
      <vt:lpstr>87-ACESK</vt:lpstr>
      <vt:lpstr>87-ASPA</vt:lpstr>
      <vt:lpstr>88-AMSHC</vt:lpstr>
      <vt:lpstr>89-KDIMDP</vt:lpstr>
      <vt:lpstr>90-KPP</vt:lpstr>
      <vt:lpstr>91-KMD</vt:lpstr>
      <vt:lpstr>92-ISKPK</vt:lpstr>
      <vt:lpstr>95-AIDISS</vt:lpstr>
      <vt:lpstr>'18-SHISH'!Print_Area</vt:lpstr>
      <vt:lpstr>'19-RTSH'!Print_Area</vt:lpstr>
      <vt:lpstr>'20-Drejtoria e Arkivave'!Print_Area</vt:lpstr>
      <vt:lpstr>'28-Prokuroria e Pergjithshme'!Print_Area</vt:lpstr>
      <vt:lpstr>'29-KLGJ 01110'!Print_Area</vt:lpstr>
      <vt:lpstr>'29-KLGJ 03310'!Print_Area</vt:lpstr>
      <vt:lpstr>'3. Kryeministria'!Print_Area</vt:lpstr>
      <vt:lpstr>'30-Gjykata Kushtetuese'!Print_Area</vt:lpstr>
      <vt:lpstr>'63-KLP'!Print_Area</vt:lpstr>
      <vt:lpstr>'63-Komisioni i Vleresimit 03330'!Print_Area</vt:lpstr>
      <vt:lpstr>'67-KMSHC'!Print_Area</vt:lpstr>
      <vt:lpstr>'87-ADISA'!Print_Area</vt:lpstr>
      <vt:lpstr>'87-AKPT'!Print_Area</vt:lpstr>
      <vt:lpstr>'87-APP'!Print_Area</vt:lpstr>
      <vt:lpstr>'87-ASIG'!Print_Area</vt:lpstr>
      <vt:lpstr>'87-DSHQ'!Print_Area</vt:lpstr>
      <vt:lpstr>'87-DSIK'!Print_Area</vt:lpstr>
      <vt:lpstr>'89-KDIMDP'!Print_Area</vt:lpstr>
      <vt:lpstr>'90-KPP'!Print_Area</vt:lpstr>
      <vt:lpstr>'91-KMD'!Print_Area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2019-08-30T08:51:04Z</dcterms:modified>
</cp:coreProperties>
</file>