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xhela.kasapi\Desktop\"/>
    </mc:Choice>
  </mc:AlternateContent>
  <bookViews>
    <workbookView xWindow="0" yWindow="0" windowWidth="24000" windowHeight="9735" activeTab="1"/>
  </bookViews>
  <sheets>
    <sheet name=" Tatime&amp;Dogana Fakt-Plan" sheetId="2" r:id="rId1"/>
    <sheet name="Buxheti i Konsoliduar  (2)" sheetId="1" r:id="rId2"/>
  </sheets>
  <externalReferences>
    <externalReference r:id="rId3"/>
    <externalReference r:id="rId4"/>
    <externalReference r:id="rId5"/>
    <externalReference r:id="rId6"/>
  </externalReferences>
  <definedNames>
    <definedName name="viti2006">[1]kursi!$A$27:$M$37</definedName>
    <definedName name="viti2007">[1]kursi!$A$41:$M$51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3" i="2" l="1"/>
  <c r="H183" i="2"/>
  <c r="G183" i="2"/>
  <c r="G168" i="2"/>
  <c r="G184" i="2" s="1"/>
  <c r="W123" i="2"/>
  <c r="AK120" i="2"/>
  <c r="AE120" i="2"/>
  <c r="S120" i="2"/>
  <c r="M120" i="2"/>
  <c r="G120" i="2"/>
  <c r="AK119" i="2"/>
  <c r="AE119" i="2"/>
  <c r="S119" i="2"/>
  <c r="O119" i="2"/>
  <c r="L119" i="2"/>
  <c r="M119" i="2" s="1"/>
  <c r="I119" i="2"/>
  <c r="G119" i="2"/>
  <c r="F119" i="2"/>
  <c r="C119" i="2"/>
  <c r="AL118" i="2"/>
  <c r="AI118" i="2"/>
  <c r="AF118" i="2"/>
  <c r="AC118" i="2"/>
  <c r="Z118" i="2"/>
  <c r="W118" i="2"/>
  <c r="T118" i="2"/>
  <c r="Q118" i="2"/>
  <c r="N118" i="2"/>
  <c r="K118" i="2"/>
  <c r="H118" i="2"/>
  <c r="E118" i="2"/>
  <c r="B118" i="2"/>
  <c r="AM116" i="2"/>
  <c r="AN116" i="2" s="1"/>
  <c r="AJ116" i="2"/>
  <c r="AK116" i="2" s="1"/>
  <c r="AG116" i="2"/>
  <c r="AH116" i="2" s="1"/>
  <c r="AD116" i="2"/>
  <c r="AE116" i="2" s="1"/>
  <c r="AA116" i="2"/>
  <c r="AB116" i="2" s="1"/>
  <c r="X116" i="2"/>
  <c r="Y116" i="2" s="1"/>
  <c r="U116" i="2"/>
  <c r="V116" i="2" s="1"/>
  <c r="R116" i="2"/>
  <c r="S116" i="2" s="1"/>
  <c r="O116" i="2"/>
  <c r="P116" i="2" s="1"/>
  <c r="L116" i="2"/>
  <c r="M116" i="2" s="1"/>
  <c r="I116" i="2"/>
  <c r="J116" i="2" s="1"/>
  <c r="F116" i="2"/>
  <c r="G116" i="2" s="1"/>
  <c r="C116" i="2"/>
  <c r="AN115" i="2"/>
  <c r="AM115" i="2"/>
  <c r="AK115" i="2"/>
  <c r="AJ115" i="2"/>
  <c r="AH115" i="2"/>
  <c r="AG115" i="2"/>
  <c r="AE115" i="2"/>
  <c r="AD115" i="2"/>
  <c r="AB115" i="2"/>
  <c r="AA115" i="2"/>
  <c r="Y115" i="2"/>
  <c r="X115" i="2"/>
  <c r="V115" i="2"/>
  <c r="U115" i="2"/>
  <c r="S115" i="2"/>
  <c r="R115" i="2"/>
  <c r="P115" i="2"/>
  <c r="O115" i="2"/>
  <c r="M115" i="2"/>
  <c r="L115" i="2"/>
  <c r="J115" i="2"/>
  <c r="I115" i="2"/>
  <c r="G115" i="2"/>
  <c r="F115" i="2"/>
  <c r="C115" i="2"/>
  <c r="AM114" i="2"/>
  <c r="AN114" i="2" s="1"/>
  <c r="AJ114" i="2"/>
  <c r="AK114" i="2" s="1"/>
  <c r="AG114" i="2"/>
  <c r="AH114" i="2" s="1"/>
  <c r="AD114" i="2"/>
  <c r="AE114" i="2" s="1"/>
  <c r="AA114" i="2"/>
  <c r="AB114" i="2" s="1"/>
  <c r="X114" i="2"/>
  <c r="Y114" i="2" s="1"/>
  <c r="U114" i="2"/>
  <c r="V114" i="2" s="1"/>
  <c r="R114" i="2"/>
  <c r="S114" i="2" s="1"/>
  <c r="O114" i="2"/>
  <c r="P114" i="2" s="1"/>
  <c r="L114" i="2"/>
  <c r="M114" i="2" s="1"/>
  <c r="I114" i="2"/>
  <c r="J114" i="2" s="1"/>
  <c r="F114" i="2"/>
  <c r="G114" i="2" s="1"/>
  <c r="C114" i="2"/>
  <c r="D114" i="2" s="1"/>
  <c r="AM113" i="2"/>
  <c r="AJ113" i="2"/>
  <c r="AG113" i="2"/>
  <c r="AA113" i="2"/>
  <c r="C113" i="2"/>
  <c r="AN112" i="2"/>
  <c r="AM112" i="2"/>
  <c r="AK112" i="2"/>
  <c r="AJ112" i="2"/>
  <c r="AH112" i="2"/>
  <c r="AG112" i="2"/>
  <c r="AG118" i="2" s="1"/>
  <c r="AH118" i="2" s="1"/>
  <c r="AE112" i="2"/>
  <c r="AD112" i="2"/>
  <c r="AB112" i="2"/>
  <c r="AA112" i="2"/>
  <c r="Y112" i="2"/>
  <c r="X112" i="2"/>
  <c r="V112" i="2"/>
  <c r="U112" i="2"/>
  <c r="S112" i="2"/>
  <c r="R112" i="2"/>
  <c r="P112" i="2"/>
  <c r="O112" i="2"/>
  <c r="M112" i="2"/>
  <c r="L112" i="2"/>
  <c r="J112" i="2"/>
  <c r="I112" i="2"/>
  <c r="G112" i="2"/>
  <c r="F112" i="2"/>
  <c r="D112" i="2"/>
  <c r="C112" i="2"/>
  <c r="AL107" i="2"/>
  <c r="AI107" i="2"/>
  <c r="AI123" i="2" s="1"/>
  <c r="AF107" i="2"/>
  <c r="AF123" i="2" s="1"/>
  <c r="AC107" i="2"/>
  <c r="AC123" i="2" s="1"/>
  <c r="Z107" i="2"/>
  <c r="Z123" i="2" s="1"/>
  <c r="W107" i="2"/>
  <c r="T107" i="2"/>
  <c r="T123" i="2" s="1"/>
  <c r="Q107" i="2"/>
  <c r="Q123" i="2" s="1"/>
  <c r="N107" i="2"/>
  <c r="K107" i="2"/>
  <c r="K123" i="2" s="1"/>
  <c r="H107" i="2"/>
  <c r="H123" i="2" s="1"/>
  <c r="E107" i="2"/>
  <c r="E123" i="2" s="1"/>
  <c r="B107" i="2"/>
  <c r="B123" i="2" s="1"/>
  <c r="AN106" i="2"/>
  <c r="AM106" i="2"/>
  <c r="AK106" i="2"/>
  <c r="AJ106" i="2"/>
  <c r="AH106" i="2"/>
  <c r="AG106" i="2"/>
  <c r="AE106" i="2"/>
  <c r="AD106" i="2"/>
  <c r="AB106" i="2"/>
  <c r="X106" i="2"/>
  <c r="Y106" i="2" s="1"/>
  <c r="U106" i="2"/>
  <c r="S106" i="2"/>
  <c r="R106" i="2"/>
  <c r="P106" i="2"/>
  <c r="O106" i="2"/>
  <c r="L106" i="2"/>
  <c r="I106" i="2"/>
  <c r="J106" i="2" s="1"/>
  <c r="F106" i="2"/>
  <c r="G106" i="2" s="1"/>
  <c r="AM105" i="2"/>
  <c r="AJ105" i="2"/>
  <c r="AG105" i="2"/>
  <c r="AD105" i="2"/>
  <c r="AA105" i="2"/>
  <c r="X105" i="2"/>
  <c r="U105" i="2"/>
  <c r="O105" i="2"/>
  <c r="L105" i="2"/>
  <c r="I105" i="2"/>
  <c r="F105" i="2"/>
  <c r="C105" i="2"/>
  <c r="AD104" i="2"/>
  <c r="X104" i="2"/>
  <c r="U104" i="2"/>
  <c r="R104" i="2"/>
  <c r="L104" i="2"/>
  <c r="I104" i="2"/>
  <c r="F104" i="2"/>
  <c r="AD103" i="2"/>
  <c r="X103" i="2"/>
  <c r="U103" i="2"/>
  <c r="R103" i="2"/>
  <c r="O103" i="2"/>
  <c r="L103" i="2"/>
  <c r="I103" i="2"/>
  <c r="F103" i="2"/>
  <c r="AM102" i="2"/>
  <c r="AN102" i="2" s="1"/>
  <c r="AJ102" i="2"/>
  <c r="AK102" i="2" s="1"/>
  <c r="AG102" i="2"/>
  <c r="AH102" i="2" s="1"/>
  <c r="AD102" i="2"/>
  <c r="AE102" i="2" s="1"/>
  <c r="AA102" i="2"/>
  <c r="AB102" i="2" s="1"/>
  <c r="X102" i="2"/>
  <c r="Y102" i="2" s="1"/>
  <c r="U102" i="2"/>
  <c r="V102" i="2" s="1"/>
  <c r="R102" i="2"/>
  <c r="S102" i="2" s="1"/>
  <c r="O102" i="2"/>
  <c r="P102" i="2" s="1"/>
  <c r="L102" i="2"/>
  <c r="M102" i="2" s="1"/>
  <c r="I102" i="2"/>
  <c r="J102" i="2" s="1"/>
  <c r="F102" i="2"/>
  <c r="G102" i="2" s="1"/>
  <c r="C102" i="2"/>
  <c r="D102" i="2" s="1"/>
  <c r="AM101" i="2"/>
  <c r="AN101" i="2" s="1"/>
  <c r="AJ101" i="2"/>
  <c r="AK101" i="2" s="1"/>
  <c r="AG101" i="2"/>
  <c r="AH101" i="2" s="1"/>
  <c r="AD101" i="2"/>
  <c r="AE101" i="2" s="1"/>
  <c r="AA101" i="2"/>
  <c r="AB101" i="2" s="1"/>
  <c r="X101" i="2"/>
  <c r="Y101" i="2" s="1"/>
  <c r="U101" i="2"/>
  <c r="V101" i="2" s="1"/>
  <c r="O101" i="2"/>
  <c r="P101" i="2" s="1"/>
  <c r="L101" i="2"/>
  <c r="M101" i="2" s="1"/>
  <c r="I101" i="2"/>
  <c r="J101" i="2" s="1"/>
  <c r="F101" i="2"/>
  <c r="G101" i="2" s="1"/>
  <c r="C101" i="2"/>
  <c r="D101" i="2" s="1"/>
  <c r="AM100" i="2"/>
  <c r="AN100" i="2" s="1"/>
  <c r="AJ100" i="2"/>
  <c r="AG100" i="2"/>
  <c r="AH100" i="2" s="1"/>
  <c r="AD100" i="2"/>
  <c r="AE100" i="2" s="1"/>
  <c r="AA100" i="2"/>
  <c r="AB100" i="2" s="1"/>
  <c r="X100" i="2"/>
  <c r="U100" i="2"/>
  <c r="V100" i="2" s="1"/>
  <c r="O100" i="2"/>
  <c r="P100" i="2" s="1"/>
  <c r="L100" i="2"/>
  <c r="M100" i="2" s="1"/>
  <c r="I100" i="2"/>
  <c r="J100" i="2" s="1"/>
  <c r="F100" i="2"/>
  <c r="G100" i="2" s="1"/>
  <c r="C100" i="2"/>
  <c r="D100" i="2" s="1"/>
  <c r="AL87" i="2"/>
  <c r="N87" i="2"/>
  <c r="AE86" i="2"/>
  <c r="Y86" i="2"/>
  <c r="V86" i="2"/>
  <c r="S86" i="2"/>
  <c r="P86" i="2"/>
  <c r="M86" i="2"/>
  <c r="G86" i="2"/>
  <c r="D86" i="2"/>
  <c r="AE85" i="2"/>
  <c r="Y85" i="2"/>
  <c r="V85" i="2"/>
  <c r="S85" i="2"/>
  <c r="P85" i="2"/>
  <c r="M85" i="2"/>
  <c r="G85" i="2"/>
  <c r="D85" i="2"/>
  <c r="AE84" i="2"/>
  <c r="Y84" i="2"/>
  <c r="X84" i="2"/>
  <c r="V84" i="2"/>
  <c r="U84" i="2"/>
  <c r="S84" i="2"/>
  <c r="R84" i="2"/>
  <c r="P84" i="2"/>
  <c r="M84" i="2"/>
  <c r="G84" i="2"/>
  <c r="D84" i="2"/>
  <c r="AE83" i="2"/>
  <c r="Y83" i="2"/>
  <c r="V83" i="2"/>
  <c r="S83" i="2"/>
  <c r="P83" i="2"/>
  <c r="M83" i="2"/>
  <c r="G83" i="2"/>
  <c r="D83" i="2"/>
  <c r="AE82" i="2"/>
  <c r="Y82" i="2"/>
  <c r="V82" i="2"/>
  <c r="S82" i="2"/>
  <c r="P82" i="2"/>
  <c r="M82" i="2"/>
  <c r="G82" i="2"/>
  <c r="D82" i="2"/>
  <c r="AE81" i="2"/>
  <c r="Y81" i="2"/>
  <c r="V81" i="2"/>
  <c r="S81" i="2"/>
  <c r="P81" i="2"/>
  <c r="M81" i="2"/>
  <c r="G81" i="2"/>
  <c r="D81" i="2"/>
  <c r="AL80" i="2"/>
  <c r="AI80" i="2"/>
  <c r="AF80" i="2"/>
  <c r="AD80" i="2"/>
  <c r="AE80" i="2" s="1"/>
  <c r="AC80" i="2"/>
  <c r="Z80" i="2"/>
  <c r="W80" i="2"/>
  <c r="T80" i="2"/>
  <c r="Q80" i="2"/>
  <c r="N80" i="2"/>
  <c r="K80" i="2"/>
  <c r="H80" i="2"/>
  <c r="E80" i="2"/>
  <c r="B80" i="2"/>
  <c r="AM78" i="2"/>
  <c r="AN78" i="2" s="1"/>
  <c r="AJ78" i="2"/>
  <c r="AK78" i="2" s="1"/>
  <c r="AG78" i="2"/>
  <c r="AH78" i="2" s="1"/>
  <c r="AD78" i="2"/>
  <c r="AE78" i="2" s="1"/>
  <c r="AA78" i="2"/>
  <c r="AB78" i="2" s="1"/>
  <c r="X78" i="2"/>
  <c r="Y78" i="2" s="1"/>
  <c r="U78" i="2"/>
  <c r="V78" i="2" s="1"/>
  <c r="R78" i="2"/>
  <c r="S78" i="2" s="1"/>
  <c r="O78" i="2"/>
  <c r="P78" i="2" s="1"/>
  <c r="L78" i="2"/>
  <c r="M78" i="2" s="1"/>
  <c r="I78" i="2"/>
  <c r="J78" i="2" s="1"/>
  <c r="F78" i="2"/>
  <c r="G78" i="2" s="1"/>
  <c r="C78" i="2"/>
  <c r="D78" i="2" s="1"/>
  <c r="AM77" i="2"/>
  <c r="AN77" i="2" s="1"/>
  <c r="AJ77" i="2"/>
  <c r="AK77" i="2" s="1"/>
  <c r="AG77" i="2"/>
  <c r="AH77" i="2" s="1"/>
  <c r="AD77" i="2"/>
  <c r="AE77" i="2" s="1"/>
  <c r="AA77" i="2"/>
  <c r="AB77" i="2" s="1"/>
  <c r="X77" i="2"/>
  <c r="Y77" i="2" s="1"/>
  <c r="U77" i="2"/>
  <c r="V77" i="2" s="1"/>
  <c r="R77" i="2"/>
  <c r="S77" i="2" s="1"/>
  <c r="O77" i="2"/>
  <c r="P77" i="2" s="1"/>
  <c r="L77" i="2"/>
  <c r="M77" i="2" s="1"/>
  <c r="I77" i="2"/>
  <c r="J77" i="2" s="1"/>
  <c r="F77" i="2"/>
  <c r="G77" i="2" s="1"/>
  <c r="D77" i="2"/>
  <c r="C77" i="2"/>
  <c r="AM76" i="2"/>
  <c r="AN76" i="2" s="1"/>
  <c r="AK76" i="2"/>
  <c r="AJ76" i="2"/>
  <c r="AG76" i="2"/>
  <c r="AH76" i="2" s="1"/>
  <c r="AE76" i="2"/>
  <c r="AD76" i="2"/>
  <c r="AA76" i="2"/>
  <c r="AB76" i="2" s="1"/>
  <c r="Y76" i="2"/>
  <c r="X76" i="2"/>
  <c r="U76" i="2"/>
  <c r="V76" i="2" s="1"/>
  <c r="S76" i="2"/>
  <c r="R76" i="2"/>
  <c r="O76" i="2"/>
  <c r="P76" i="2" s="1"/>
  <c r="M76" i="2"/>
  <c r="L76" i="2"/>
  <c r="I76" i="2"/>
  <c r="J76" i="2" s="1"/>
  <c r="G76" i="2"/>
  <c r="F76" i="2"/>
  <c r="C76" i="2"/>
  <c r="D76" i="2" s="1"/>
  <c r="AM75" i="2"/>
  <c r="AJ75" i="2"/>
  <c r="AG75" i="2"/>
  <c r="AA75" i="2"/>
  <c r="X75" i="2"/>
  <c r="X80" i="2" s="1"/>
  <c r="Y80" i="2" s="1"/>
  <c r="U75" i="2"/>
  <c r="R75" i="2"/>
  <c r="O75" i="2"/>
  <c r="L75" i="2"/>
  <c r="L80" i="2" s="1"/>
  <c r="M80" i="2" s="1"/>
  <c r="AM74" i="2"/>
  <c r="AM72" i="2"/>
  <c r="AK72" i="2"/>
  <c r="AJ72" i="2"/>
  <c r="AG72" i="2"/>
  <c r="AG80" i="2" s="1"/>
  <c r="AH80" i="2" s="1"/>
  <c r="AE72" i="2"/>
  <c r="AD72" i="2"/>
  <c r="AA72" i="2"/>
  <c r="Y72" i="2"/>
  <c r="X72" i="2"/>
  <c r="U72" i="2"/>
  <c r="U80" i="2" s="1"/>
  <c r="V80" i="2" s="1"/>
  <c r="S72" i="2"/>
  <c r="R72" i="2"/>
  <c r="O72" i="2"/>
  <c r="M72" i="2"/>
  <c r="L72" i="2"/>
  <c r="I72" i="2"/>
  <c r="I80" i="2" s="1"/>
  <c r="J80" i="2" s="1"/>
  <c r="G72" i="2"/>
  <c r="F72" i="2"/>
  <c r="C72" i="2"/>
  <c r="C80" i="2" s="1"/>
  <c r="D80" i="2" s="1"/>
  <c r="AL68" i="2"/>
  <c r="AI68" i="2"/>
  <c r="AI87" i="2" s="1"/>
  <c r="AF68" i="2"/>
  <c r="AF87" i="2" s="1"/>
  <c r="AC68" i="2"/>
  <c r="AC87" i="2" s="1"/>
  <c r="Z68" i="2"/>
  <c r="Z87" i="2" s="1"/>
  <c r="W68" i="2"/>
  <c r="W87" i="2" s="1"/>
  <c r="T68" i="2"/>
  <c r="T87" i="2" s="1"/>
  <c r="Q68" i="2"/>
  <c r="Q87" i="2" s="1"/>
  <c r="N68" i="2"/>
  <c r="K68" i="2"/>
  <c r="K87" i="2" s="1"/>
  <c r="H68" i="2"/>
  <c r="H87" i="2" s="1"/>
  <c r="E68" i="2"/>
  <c r="E87" i="2" s="1"/>
  <c r="B68" i="2"/>
  <c r="B87" i="2" s="1"/>
  <c r="AN67" i="2"/>
  <c r="AK67" i="2"/>
  <c r="AH67" i="2"/>
  <c r="AE67" i="2"/>
  <c r="AB67" i="2"/>
  <c r="Y67" i="2"/>
  <c r="V67" i="2"/>
  <c r="S67" i="2"/>
  <c r="P67" i="2"/>
  <c r="J67" i="2"/>
  <c r="G67" i="2"/>
  <c r="D67" i="2"/>
  <c r="AM66" i="2"/>
  <c r="AJ66" i="2"/>
  <c r="AG66" i="2"/>
  <c r="AD66" i="2"/>
  <c r="AA66" i="2"/>
  <c r="X66" i="2"/>
  <c r="U66" i="2"/>
  <c r="R66" i="2"/>
  <c r="R68" i="2" s="1"/>
  <c r="O66" i="2"/>
  <c r="O68" i="2" s="1"/>
  <c r="F66" i="2"/>
  <c r="F68" i="2" s="1"/>
  <c r="AJ65" i="2"/>
  <c r="AG65" i="2"/>
  <c r="AD65" i="2"/>
  <c r="AA65" i="2"/>
  <c r="X65" i="2"/>
  <c r="U65" i="2"/>
  <c r="R65" i="2"/>
  <c r="O65" i="2"/>
  <c r="L65" i="2"/>
  <c r="I65" i="2"/>
  <c r="F65" i="2"/>
  <c r="C65" i="2"/>
  <c r="AJ64" i="2"/>
  <c r="AG64" i="2"/>
  <c r="AD64" i="2"/>
  <c r="AA64" i="2"/>
  <c r="X64" i="2"/>
  <c r="U64" i="2"/>
  <c r="R64" i="2"/>
  <c r="O64" i="2"/>
  <c r="L64" i="2"/>
  <c r="I64" i="2"/>
  <c r="F64" i="2"/>
  <c r="C64" i="2"/>
  <c r="AN63" i="2"/>
  <c r="AM63" i="2"/>
  <c r="AJ63" i="2"/>
  <c r="AK63" i="2" s="1"/>
  <c r="AH63" i="2"/>
  <c r="AG63" i="2"/>
  <c r="AD63" i="2"/>
  <c r="AE63" i="2" s="1"/>
  <c r="AB63" i="2"/>
  <c r="AA63" i="2"/>
  <c r="X63" i="2"/>
  <c r="Y63" i="2" s="1"/>
  <c r="V63" i="2"/>
  <c r="U63" i="2"/>
  <c r="R63" i="2"/>
  <c r="S63" i="2" s="1"/>
  <c r="P63" i="2"/>
  <c r="O63" i="2"/>
  <c r="L63" i="2"/>
  <c r="M63" i="2" s="1"/>
  <c r="J63" i="2"/>
  <c r="I63" i="2"/>
  <c r="F63" i="2"/>
  <c r="G63" i="2" s="1"/>
  <c r="D63" i="2"/>
  <c r="C63" i="2"/>
  <c r="AM62" i="2"/>
  <c r="AN62" i="2" s="1"/>
  <c r="AK62" i="2"/>
  <c r="AJ62" i="2"/>
  <c r="AG62" i="2"/>
  <c r="AG68" i="2" s="1"/>
  <c r="AE62" i="2"/>
  <c r="AD62" i="2"/>
  <c r="AA62" i="2"/>
  <c r="AB62" i="2" s="1"/>
  <c r="Y62" i="2"/>
  <c r="X62" i="2"/>
  <c r="U62" i="2"/>
  <c r="V62" i="2" s="1"/>
  <c r="S62" i="2"/>
  <c r="R62" i="2"/>
  <c r="O62" i="2"/>
  <c r="P62" i="2" s="1"/>
  <c r="M62" i="2"/>
  <c r="L62" i="2"/>
  <c r="I62" i="2"/>
  <c r="I68" i="2" s="1"/>
  <c r="G62" i="2"/>
  <c r="F62" i="2"/>
  <c r="C62" i="2"/>
  <c r="D62" i="2" s="1"/>
  <c r="AN61" i="2"/>
  <c r="AM61" i="2"/>
  <c r="AM68" i="2" s="1"/>
  <c r="AJ61" i="2"/>
  <c r="AK61" i="2" s="1"/>
  <c r="AH61" i="2"/>
  <c r="AG61" i="2"/>
  <c r="AD61" i="2"/>
  <c r="AD68" i="2" s="1"/>
  <c r="AB61" i="2"/>
  <c r="AA61" i="2"/>
  <c r="AA68" i="2" s="1"/>
  <c r="X61" i="2"/>
  <c r="X68" i="2" s="1"/>
  <c r="V61" i="2"/>
  <c r="U61" i="2"/>
  <c r="R61" i="2"/>
  <c r="R100" i="2" s="1"/>
  <c r="S100" i="2" s="1"/>
  <c r="O61" i="2"/>
  <c r="P61" i="2" s="1"/>
  <c r="L61" i="2"/>
  <c r="M61" i="2" s="1"/>
  <c r="I61" i="2"/>
  <c r="J61" i="2" s="1"/>
  <c r="F61" i="2"/>
  <c r="G61" i="2" s="1"/>
  <c r="C61" i="2"/>
  <c r="C68" i="2" s="1"/>
  <c r="AL33" i="2"/>
  <c r="G21" i="2"/>
  <c r="F21" i="2"/>
  <c r="E21" i="2"/>
  <c r="D21" i="2"/>
  <c r="C21" i="2"/>
  <c r="G8" i="2"/>
  <c r="AI5" i="2"/>
  <c r="AE1" i="2"/>
  <c r="X65" i="1"/>
  <c r="S68" i="2" l="1"/>
  <c r="AE68" i="2"/>
  <c r="AD87" i="2"/>
  <c r="AE87" i="2" s="1"/>
  <c r="AN68" i="2"/>
  <c r="C87" i="2"/>
  <c r="D87" i="2" s="1"/>
  <c r="D68" i="2"/>
  <c r="Y68" i="2"/>
  <c r="X87" i="2"/>
  <c r="Y87" i="2" s="1"/>
  <c r="I87" i="2"/>
  <c r="J87" i="2" s="1"/>
  <c r="J68" i="2"/>
  <c r="AG87" i="2"/>
  <c r="AH87" i="2" s="1"/>
  <c r="AH68" i="2"/>
  <c r="G68" i="2"/>
  <c r="F87" i="2"/>
  <c r="G87" i="2" s="1"/>
  <c r="AB68" i="2"/>
  <c r="O87" i="2"/>
  <c r="P87" i="2" s="1"/>
  <c r="P68" i="2"/>
  <c r="L68" i="2"/>
  <c r="AJ68" i="2"/>
  <c r="C107" i="2"/>
  <c r="U107" i="2"/>
  <c r="AM107" i="2"/>
  <c r="AE61" i="2"/>
  <c r="J62" i="2"/>
  <c r="U68" i="2"/>
  <c r="O80" i="2"/>
  <c r="P80" i="2" s="1"/>
  <c r="AM80" i="2"/>
  <c r="AN80" i="2" s="1"/>
  <c r="F80" i="2"/>
  <c r="G80" i="2" s="1"/>
  <c r="R80" i="2"/>
  <c r="S80" i="2" s="1"/>
  <c r="Y100" i="2"/>
  <c r="X107" i="2"/>
  <c r="AK100" i="2"/>
  <c r="AJ107" i="2"/>
  <c r="F107" i="2"/>
  <c r="R105" i="2"/>
  <c r="C118" i="2"/>
  <c r="D118" i="2" s="1"/>
  <c r="I118" i="2"/>
  <c r="J118" i="2" s="1"/>
  <c r="O118" i="2"/>
  <c r="P118" i="2" s="1"/>
  <c r="U118" i="2"/>
  <c r="V118" i="2" s="1"/>
  <c r="AA118" i="2"/>
  <c r="AB118" i="2" s="1"/>
  <c r="AM118" i="2"/>
  <c r="F118" i="2"/>
  <c r="G118" i="2" s="1"/>
  <c r="AD118" i="2"/>
  <c r="AE118" i="2" s="1"/>
  <c r="I107" i="2"/>
  <c r="AG107" i="2"/>
  <c r="S61" i="2"/>
  <c r="Y61" i="2"/>
  <c r="AH62" i="2"/>
  <c r="AA80" i="2"/>
  <c r="AB80" i="2" s="1"/>
  <c r="AJ80" i="2"/>
  <c r="AK80" i="2" s="1"/>
  <c r="D72" i="2"/>
  <c r="J72" i="2"/>
  <c r="P72" i="2"/>
  <c r="V72" i="2"/>
  <c r="AB72" i="2"/>
  <c r="AH72" i="2"/>
  <c r="AN72" i="2"/>
  <c r="R101" i="2"/>
  <c r="S101" i="2" s="1"/>
  <c r="AD107" i="2"/>
  <c r="O107" i="2"/>
  <c r="AA107" i="2"/>
  <c r="D61" i="2"/>
  <c r="L107" i="2"/>
  <c r="N123" i="2"/>
  <c r="L118" i="2"/>
  <c r="M118" i="2" s="1"/>
  <c r="X118" i="2"/>
  <c r="Y118" i="2" s="1"/>
  <c r="AJ118" i="2"/>
  <c r="AK118" i="2" s="1"/>
  <c r="R118" i="2"/>
  <c r="S118" i="2" s="1"/>
  <c r="AB107" i="2" l="1"/>
  <c r="AA123" i="2"/>
  <c r="AB123" i="2" s="1"/>
  <c r="AJ123" i="2"/>
  <c r="AK123" i="2" s="1"/>
  <c r="AK107" i="2"/>
  <c r="U87" i="2"/>
  <c r="V87" i="2" s="1"/>
  <c r="V68" i="2"/>
  <c r="V107" i="2"/>
  <c r="U123" i="2"/>
  <c r="V123" i="2" s="1"/>
  <c r="P107" i="2"/>
  <c r="O123" i="2"/>
  <c r="P123" i="2" s="1"/>
  <c r="J107" i="2"/>
  <c r="I123" i="2"/>
  <c r="J123" i="2" s="1"/>
  <c r="L123" i="2"/>
  <c r="M123" i="2" s="1"/>
  <c r="M107" i="2"/>
  <c r="AD123" i="2"/>
  <c r="AE123" i="2" s="1"/>
  <c r="AE107" i="2"/>
  <c r="R107" i="2"/>
  <c r="X123" i="2"/>
  <c r="Y123" i="2" s="1"/>
  <c r="Y107" i="2"/>
  <c r="AJ87" i="2"/>
  <c r="AK87" i="2" s="1"/>
  <c r="AK68" i="2"/>
  <c r="AH107" i="2"/>
  <c r="AG123" i="2"/>
  <c r="AH123" i="2" s="1"/>
  <c r="C123" i="2"/>
  <c r="D107" i="2"/>
  <c r="G107" i="2"/>
  <c r="F123" i="2"/>
  <c r="M68" i="2"/>
  <c r="L87" i="2"/>
  <c r="M87" i="2" s="1"/>
  <c r="AA87" i="2"/>
  <c r="AB87" i="2" s="1"/>
  <c r="AM87" i="2"/>
  <c r="R87" i="2"/>
  <c r="S87" i="2" s="1"/>
  <c r="R123" i="2" l="1"/>
  <c r="S123" i="2" s="1"/>
  <c r="S107" i="2"/>
</calcChain>
</file>

<file path=xl/sharedStrings.xml><?xml version="1.0" encoding="utf-8"?>
<sst xmlns="http://schemas.openxmlformats.org/spreadsheetml/2006/main" count="471" uniqueCount="233">
  <si>
    <t>TREGUESIT FISKALE SIPAS BUXHETIT TE KONSOLIDUAR 2019</t>
  </si>
  <si>
    <t xml:space="preserve">(Fiscal indicators regarding consolidated budget of 2019) </t>
  </si>
  <si>
    <t>Në milion lekë (in million of leks)</t>
  </si>
  <si>
    <t>Të dhëna progresive (Progresive data)</t>
  </si>
  <si>
    <t>Nr.</t>
  </si>
  <si>
    <t>E  M  E  R  T  I  M  I</t>
  </si>
  <si>
    <t>Jan     
Jan</t>
  </si>
  <si>
    <t>Shkurt      Feb</t>
  </si>
  <si>
    <t>Mars
March</t>
  </si>
  <si>
    <t>Prill April</t>
  </si>
  <si>
    <t>Maj
May</t>
  </si>
  <si>
    <t>Qershor
June</t>
  </si>
  <si>
    <t>Korrik  July</t>
  </si>
  <si>
    <t>Gusht Aug</t>
  </si>
  <si>
    <t>Shtator Sept</t>
  </si>
  <si>
    <t>Tetor  Oct</t>
  </si>
  <si>
    <t>Dif. Fakt-plan</t>
  </si>
  <si>
    <t xml:space="preserve">% Realizimit </t>
  </si>
  <si>
    <t>Plani vjetor   2019  AN2</t>
  </si>
  <si>
    <t>ITEM</t>
  </si>
  <si>
    <t>TOTALI TE ARDHURAVE</t>
  </si>
  <si>
    <t>Total Revenue</t>
  </si>
  <si>
    <t>I.</t>
  </si>
  <si>
    <t>Te ardhura nga ndihmat</t>
  </si>
  <si>
    <t>Grants</t>
  </si>
  <si>
    <t>Nga te cilat: mbeshtetje buxhetore</t>
  </si>
  <si>
    <t>of which: Budget support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</si>
  <si>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</si>
  <si>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</si>
  <si>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</si>
  <si>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</si>
  <si>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</si>
  <si>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</si>
  <si>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</si>
  <si>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</si>
  <si>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</si>
  <si>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</si>
  <si>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</si>
  <si>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</si>
  <si>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</si>
  <si>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</si>
  <si>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</si>
  <si>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</si>
  <si>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</si>
  <si>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</si>
  <si>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</si>
  <si>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</si>
  <si>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</si>
  <si>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</si>
  <si>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</si>
  <si>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</si>
  <si>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</si>
  <si>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</si>
  <si>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</si>
  <si>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</si>
  <si>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</si>
  <si>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</si>
  <si>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</si>
  <si>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</si>
  <si>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</si>
  <si>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</si>
  <si>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</si>
  <si>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Biznesi I vogel</t>
  </si>
  <si>
    <t>Taksa Lokale</t>
  </si>
  <si>
    <t>Local Taxes</t>
  </si>
  <si>
    <t>II.3</t>
  </si>
  <si>
    <t>Te ardh nga fondet speciale</t>
  </si>
  <si>
    <t>Social ins. contributions</t>
  </si>
  <si>
    <t>Sigurimi Shoqeror</t>
  </si>
  <si>
    <t>Social Insurance</t>
  </si>
  <si>
    <t>Sigurimi Shendetsor</t>
  </si>
  <si>
    <t>Health insurance</t>
  </si>
  <si>
    <t>Fondi i kompesimit te pronareve</t>
  </si>
  <si>
    <t>Revenues for owner's in value-compensation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</si>
  <si>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</si>
  <si>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</si>
  <si>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</si>
  <si>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</si>
  <si>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</si>
  <si>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</si>
  <si>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Income of budgetary institutions</t>
  </si>
  <si>
    <t>Dividenti</t>
  </si>
  <si>
    <t>Divident</t>
  </si>
  <si>
    <t>Tarifat sherbimeve</t>
  </si>
  <si>
    <t>Services fees</t>
  </si>
  <si>
    <t xml:space="preserve">Te tjera </t>
  </si>
  <si>
    <t>Others and Interests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</si>
  <si>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</si>
  <si>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</si>
  <si>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</si>
  <si>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</si>
  <si>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</si>
  <si>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</si>
  <si>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</si>
  <si>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</si>
  <si>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</si>
  <si>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</si>
  <si>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</t>
  </si>
  <si>
    <t>Bonus fund</t>
  </si>
  <si>
    <t>Politika te reja pagash</t>
  </si>
  <si>
    <t>Contigency for new policies</t>
  </si>
  <si>
    <t>Arsimi I larte nga te ardhurat e veta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</si>
  <si>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</si>
  <si>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</si>
  <si>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</si>
  <si>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</si>
  <si>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</si>
  <si>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</si>
  <si>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</si>
  <si>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Contigency for debt risks</t>
  </si>
  <si>
    <t>Shpenzime Operative Mirembajtje</t>
  </si>
  <si>
    <t>Operational &amp; Maintenance</t>
  </si>
  <si>
    <t>Subvecionet</t>
  </si>
  <si>
    <t>Subsidies</t>
  </si>
  <si>
    <t>Shpenzime per fonde speciale</t>
  </si>
  <si>
    <t>Social insurance outlays</t>
  </si>
  <si>
    <t xml:space="preserve"> Sigurime Shoqerore</t>
  </si>
  <si>
    <t>Social insurance</t>
  </si>
  <si>
    <t>politika te reja pensionesh</t>
  </si>
  <si>
    <t xml:space="preserve"> Sigurime Shendetsore</t>
  </si>
  <si>
    <t>shpenzim per kompensim pronaresh</t>
  </si>
  <si>
    <t>Expenditure for owner's in value-compensation</t>
  </si>
  <si>
    <t>Shpenzime per Buxhetin Vendor nga te cilat:</t>
  </si>
  <si>
    <t>Local budget expenditure</t>
  </si>
  <si>
    <t>Shpenzime te tjera sociale</t>
  </si>
  <si>
    <t>Other expenditures</t>
  </si>
  <si>
    <t>Pagesa e Papunesise</t>
  </si>
  <si>
    <t>Unemployment insurance benefits</t>
  </si>
  <si>
    <t>Ndihma Ekonomike dhe paaftesia</t>
  </si>
  <si>
    <t>Social assistance</t>
  </si>
  <si>
    <t>Kompesim per ish-te perndjekurit politik</t>
  </si>
  <si>
    <t>Compensation for ex political prisoners</t>
  </si>
  <si>
    <t>Bonusi i lindjeve</t>
  </si>
  <si>
    <t>Compensation for the poor</t>
  </si>
  <si>
    <t>Trensferime kapitale</t>
  </si>
  <si>
    <t>Property Compensation</t>
  </si>
  <si>
    <t>Fondi Rezerve,Kontigjenca</t>
  </si>
  <si>
    <t>Reserve fund/contigency</t>
  </si>
  <si>
    <t>Fondi Rezerve</t>
  </si>
  <si>
    <t>Reserve fund</t>
  </si>
  <si>
    <t>Rezerve per reformen ne drejtesi</t>
  </si>
  <si>
    <t>Reserve for the justice reform</t>
  </si>
  <si>
    <t>IV.</t>
  </si>
  <si>
    <t>Shpenzime Kapitale</t>
  </si>
  <si>
    <t>Capital expenditures</t>
  </si>
  <si>
    <t xml:space="preserve">Financimi Brendshem  </t>
  </si>
  <si>
    <t>Domestically financing</t>
  </si>
  <si>
    <t xml:space="preserve">Investime nga te ardhurat e Arsimit te Larte </t>
  </si>
  <si>
    <t>From higer education system's own revenues</t>
  </si>
  <si>
    <t xml:space="preserve">Financimi Huaj    </t>
  </si>
  <si>
    <t>Foreign financed</t>
  </si>
  <si>
    <t>Te tjera</t>
  </si>
  <si>
    <t>Others</t>
  </si>
  <si>
    <t xml:space="preserve"> DEFIÇITI</t>
  </si>
  <si>
    <t>General Government modified Cash balance</t>
  </si>
  <si>
    <t>FINANCIMI DEFIÇITIT</t>
  </si>
  <si>
    <t xml:space="preserve">Financing 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</si>
  <si>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</si>
  <si>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</si>
  <si>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</si>
  <si>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</si>
  <si>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</si>
  <si>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I Huaj</t>
  </si>
  <si>
    <t xml:space="preserve">Hua afatgjate(e marre) </t>
  </si>
  <si>
    <t>Long-term Loan(Drawings)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</si>
  <si>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</si>
  <si>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</si>
  <si>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</si>
  <si>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</si>
  <si>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</si>
  <si>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</si>
  <si>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</si>
  <si>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>Behet definitive pas dates 20 te cdo muaji.</t>
  </si>
  <si>
    <t>Parashikimi  9 -  mujor</t>
  </si>
  <si>
    <t>Plan    April</t>
  </si>
  <si>
    <t>Te ardhurat nga tatimet dhe doganat 2019</t>
  </si>
  <si>
    <t>Te dhena progresive</t>
  </si>
  <si>
    <t>(ne milion leke)</t>
  </si>
  <si>
    <t>ne milion leke</t>
  </si>
  <si>
    <t>Tab 3.3a</t>
  </si>
  <si>
    <t xml:space="preserve">janar 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</si>
  <si>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</si>
  <si>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</si>
  <si>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</si>
  <si>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</si>
  <si>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</si>
  <si>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</si>
  <si>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</si>
  <si>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</si>
  <si>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</si>
  <si>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</si>
  <si>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</si>
  <si>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                      tetor</t>
  </si>
  <si>
    <t>PLAN</t>
  </si>
  <si>
    <t>FAKT</t>
  </si>
  <si>
    <t>Ne %</t>
  </si>
  <si>
    <t>Fakt</t>
  </si>
  <si>
    <t>Plan</t>
  </si>
  <si>
    <t>Takse doganore</t>
  </si>
  <si>
    <t>TVSH</t>
  </si>
  <si>
    <t xml:space="preserve">V.A.T </t>
  </si>
  <si>
    <t>Akcize</t>
  </si>
  <si>
    <t>Excises</t>
  </si>
  <si>
    <t>a. Akcize e arketuar</t>
  </si>
  <si>
    <t>.</t>
  </si>
  <si>
    <t>b. Akcize e rimbursuar</t>
  </si>
  <si>
    <t>Te  tjera nga te cilat:</t>
  </si>
  <si>
    <t>Renta minerare</t>
  </si>
  <si>
    <t>Totali i doganave</t>
  </si>
  <si>
    <t xml:space="preserve">Total </t>
  </si>
  <si>
    <t xml:space="preserve">Fakt </t>
  </si>
  <si>
    <t xml:space="preserve">a. TVSH e arketuar </t>
  </si>
  <si>
    <t>b. TVSH e rimbursuar</t>
  </si>
  <si>
    <t xml:space="preserve">Akciza </t>
  </si>
  <si>
    <t xml:space="preserve">Tatim mbi fitimin </t>
  </si>
  <si>
    <t xml:space="preserve">Tatimi mbi te ardhurat personale </t>
  </si>
  <si>
    <t>Personal income tax</t>
  </si>
  <si>
    <t>Taksa nacionale dhe te tjera</t>
  </si>
  <si>
    <t>National taxes and other</t>
  </si>
  <si>
    <t>Totali i tatimeve</t>
  </si>
  <si>
    <t>Revenues from Tax Office</t>
  </si>
  <si>
    <t>Tatimi i thjeshtuar i biznesit te vogel</t>
  </si>
  <si>
    <t>Ministria e Jashtme (rimbursim TVSH)</t>
  </si>
  <si>
    <t>a. TVSH e xhiruar nga tatimet</t>
  </si>
  <si>
    <t>Totali i Pergjithshem</t>
  </si>
  <si>
    <t>Te dhena mujore</t>
  </si>
  <si>
    <t>mujore</t>
  </si>
  <si>
    <t>Tetor</t>
  </si>
  <si>
    <t xml:space="preserve">FAKT </t>
  </si>
  <si>
    <t>Tatimi I thjeshtuar I biznesit te vogel</t>
  </si>
  <si>
    <t>Shenim: tabela e mesiperme e publikuar ne dt 12 te cdo muaji eshte provizore.</t>
  </si>
  <si>
    <t>Behet definitive pas dt 20 te cdo muaji</t>
  </si>
  <si>
    <t xml:space="preserve">Kredi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</si>
</sst>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Bookman Old Style"/>
      <family val="1"/>
    </font>
    <font>
      <sz val="12"/>
      <name val="Engravers MT"/>
      <family val="1"/>
    </font>
    <font>
      <sz val="10"/>
      <name val="Arial"/>
      <family val="2"/>
    </font>
    <font>
      <sz val="10"/>
      <name val="Bookman Old Style"/>
      <family val="1"/>
    </font>
    <font>
      <i/>
      <sz val="8"/>
      <color indexed="12"/>
      <name val="Bookman Old Style"/>
      <family val="1"/>
    </font>
    <font>
      <sz val="10"/>
      <color indexed="8"/>
      <name val="MS Sans Serif"/>
      <family val="2"/>
    </font>
    <font>
      <sz val="10"/>
      <color indexed="8"/>
      <name val="Bookman Old Style"/>
      <family val="1"/>
    </font>
    <font>
      <i/>
      <sz val="8"/>
      <name val="Bookman Old Style"/>
      <family val="1"/>
    </font>
    <font>
      <sz val="5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sz val="8"/>
      <name val="Bookman Old Style"/>
      <family val="1"/>
    </font>
    <font>
      <sz val="8"/>
      <color indexed="8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sz val="7"/>
      <name val="Bookman Old Style"/>
      <family val="1"/>
    </font>
    <font>
      <sz val="8"/>
      <color indexed="12"/>
      <name val="Bookman Old Style"/>
      <family val="1"/>
    </font>
    <font>
      <i/>
      <sz val="7"/>
      <name val="Bookman Old Style"/>
      <family val="1"/>
    </font>
    <font>
      <i/>
      <sz val="10"/>
      <color indexed="8"/>
      <name val="Bookman Old Style"/>
      <family val="1"/>
    </font>
    <font>
      <sz val="9"/>
      <name val="Bookman Old Style"/>
      <family val="1"/>
    </font>
    <font>
      <sz val="9"/>
      <color indexed="20"/>
      <name val="Bookman Old Style"/>
      <family val="1"/>
    </font>
    <font>
      <sz val="9"/>
      <name val="Arial"/>
      <family val="2"/>
    </font>
    <font>
      <b/>
      <sz val="9"/>
      <color indexed="20"/>
      <name val="Bookman Old Style"/>
      <family val="1"/>
    </font>
    <font>
      <b/>
      <sz val="9"/>
      <name val="Bookman Old Style"/>
      <family val="1"/>
    </font>
    <font>
      <b/>
      <sz val="8"/>
      <color rgb="FF7030A0"/>
      <name val="Bookman Old Style"/>
      <family val="1"/>
    </font>
    <font>
      <b/>
      <sz val="7"/>
      <color indexed="61"/>
      <name val="Bookman Old Style"/>
      <family val="1"/>
    </font>
    <font>
      <u/>
      <sz val="8"/>
      <color indexed="12"/>
      <name val="Bookman Old Style"/>
      <family val="1"/>
    </font>
    <font>
      <sz val="8"/>
      <name val="Cambria"/>
      <family val="1"/>
      <charset val="238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sz val="8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Times New Roman"/>
      <family val="1"/>
    </font>
    <font>
      <sz val="7"/>
      <name val="Times New Roman"/>
      <family val="1"/>
    </font>
    <font>
      <sz val="7"/>
      <color indexed="2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indexed="20"/>
      <name val="Times New Roman"/>
      <family val="1"/>
    </font>
    <font>
      <sz val="12"/>
      <color indexed="20"/>
      <name val="Times New Roman"/>
      <family val="1"/>
    </font>
    <font>
      <sz val="12"/>
      <name val="Times New Roman"/>
      <family val="1"/>
    </font>
    <font>
      <sz val="8"/>
      <color indexed="20"/>
      <name val="Bookman Old Style"/>
      <family val="1"/>
    </font>
    <font>
      <b/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indexed="20"/>
      <name val="Bookman Old Style"/>
      <family val="1"/>
    </font>
    <font>
      <sz val="10"/>
      <color indexed="12"/>
      <name val="Bookman Old Style"/>
      <family val="1"/>
    </font>
    <font>
      <sz val="12"/>
      <name val="Bookman Old Style"/>
      <family val="1"/>
    </font>
    <font>
      <sz val="12"/>
      <color indexed="20"/>
      <name val="Bookman Old Style"/>
      <family val="1"/>
    </font>
    <font>
      <b/>
      <sz val="20"/>
      <name val="Engravers MT"/>
      <family val="1"/>
    </font>
    <font>
      <i/>
      <sz val="12"/>
      <name val="Bookman Old Style"/>
      <family val="1"/>
    </font>
    <font>
      <b/>
      <sz val="12"/>
      <name val="Bookman Old Style"/>
      <family val="1"/>
    </font>
    <font>
      <sz val="11"/>
      <color indexed="8"/>
      <name val="Bookman Old Style"/>
      <family val="1"/>
    </font>
    <font>
      <b/>
      <sz val="14"/>
      <name val="Bookman Old Style"/>
      <family val="1"/>
    </font>
    <font>
      <b/>
      <i/>
      <u/>
      <sz val="1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top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0" fontId="5" fillId="0" borderId="0"/>
  </cellStyleXfs>
  <cellXfs count="418">
    <xf numFmtId="0" fontId="0" fillId="0" borderId="0" xfId="0">
      <alignment vertical="top"/>
    </xf>
    <xf numFmtId="1" fontId="3" fillId="0" borderId="0" xfId="0" applyNumberFormat="1" applyFont="1" applyFill="1" applyAlignment="1"/>
    <xf numFmtId="1" fontId="4" fillId="0" borderId="0" xfId="0" applyNumberFormat="1" applyFont="1" applyFill="1" applyAlignment="1"/>
    <xf numFmtId="3" fontId="4" fillId="0" borderId="0" xfId="1" applyNumberFormat="1" applyFont="1" applyFill="1" applyAlignment="1"/>
    <xf numFmtId="3" fontId="3" fillId="0" borderId="0" xfId="0" applyNumberFormat="1" applyFont="1" applyFill="1" applyAlignment="1"/>
    <xf numFmtId="3" fontId="3" fillId="2" borderId="0" xfId="0" applyNumberFormat="1" applyFont="1" applyFill="1" applyAlignment="1"/>
    <xf numFmtId="3" fontId="3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1" fontId="6" fillId="0" borderId="0" xfId="0" applyNumberFormat="1" applyFont="1" applyFill="1" applyAlignment="1"/>
    <xf numFmtId="1" fontId="4" fillId="0" borderId="0" xfId="0" applyNumberFormat="1" applyFont="1" applyFill="1" applyBorder="1" applyAlignment="1"/>
    <xf numFmtId="3" fontId="4" fillId="0" borderId="0" xfId="1" applyNumberFormat="1" applyFont="1" applyFill="1" applyBorder="1" applyAlignment="1"/>
    <xf numFmtId="3" fontId="7" fillId="0" borderId="0" xfId="2" quotePrefix="1" applyNumberFormat="1" applyFont="1" applyFill="1" applyBorder="1" applyAlignment="1">
      <alignment horizontal="left"/>
    </xf>
    <xf numFmtId="1" fontId="9" fillId="0" borderId="0" xfId="3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3" fontId="10" fillId="0" borderId="0" xfId="1" applyNumberFormat="1" applyFont="1" applyFill="1" applyBorder="1" applyAlignment="1"/>
    <xf numFmtId="3" fontId="6" fillId="0" borderId="0" xfId="0" applyNumberFormat="1" applyFont="1" applyFill="1" applyAlignment="1"/>
    <xf numFmtId="3" fontId="6" fillId="2" borderId="0" xfId="0" applyNumberFormat="1" applyFont="1" applyFill="1" applyAlignment="1"/>
    <xf numFmtId="3" fontId="11" fillId="0" borderId="0" xfId="0" applyNumberFormat="1" applyFont="1" applyFill="1" applyBorder="1" applyAlignment="1"/>
    <xf numFmtId="9" fontId="7" fillId="0" borderId="0" xfId="2" applyNumberFormat="1" applyFont="1" applyFill="1" applyBorder="1"/>
    <xf numFmtId="3" fontId="10" fillId="0" borderId="0" xfId="0" applyNumberFormat="1" applyFont="1" applyFill="1" applyBorder="1" applyAlignment="1"/>
    <xf numFmtId="3" fontId="7" fillId="0" borderId="0" xfId="2" applyNumberFormat="1" applyFont="1" applyFill="1" applyBorder="1"/>
    <xf numFmtId="1" fontId="9" fillId="0" borderId="1" xfId="3" applyNumberFormat="1" applyFont="1" applyFill="1" applyBorder="1" applyAlignment="1">
      <alignment horizontal="right" wrapText="1"/>
    </xf>
    <xf numFmtId="1" fontId="12" fillId="0" borderId="2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3" fontId="14" fillId="0" borderId="3" xfId="2" applyNumberFormat="1" applyFont="1" applyFill="1" applyBorder="1" applyAlignment="1">
      <alignment horizontal="center" vertical="center" wrapText="1"/>
    </xf>
    <xf numFmtId="9" fontId="14" fillId="0" borderId="3" xfId="2" applyNumberFormat="1" applyFont="1" applyFill="1" applyBorder="1" applyAlignment="1">
      <alignment horizontal="center" vertical="center" wrapText="1"/>
    </xf>
    <xf numFmtId="3" fontId="14" fillId="0" borderId="4" xfId="2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/>
    </xf>
    <xf numFmtId="1" fontId="15" fillId="0" borderId="0" xfId="0" applyNumberFormat="1" applyFont="1" applyFill="1" applyAlignment="1"/>
    <xf numFmtId="1" fontId="16" fillId="0" borderId="6" xfId="3" applyNumberFormat="1" applyFont="1" applyFill="1" applyBorder="1" applyAlignment="1">
      <alignment horizontal="right" wrapText="1"/>
    </xf>
    <xf numFmtId="1" fontId="17" fillId="0" borderId="7" xfId="0" applyNumberFormat="1" applyFont="1" applyFill="1" applyBorder="1" applyAlignment="1"/>
    <xf numFmtId="1" fontId="18" fillId="0" borderId="7" xfId="0" applyNumberFormat="1" applyFont="1" applyFill="1" applyBorder="1" applyAlignment="1">
      <alignment horizontal="left"/>
    </xf>
    <xf numFmtId="3" fontId="12" fillId="0" borderId="7" xfId="1" applyNumberFormat="1" applyFont="1" applyFill="1" applyBorder="1" applyAlignment="1"/>
    <xf numFmtId="3" fontId="14" fillId="0" borderId="7" xfId="0" applyNumberFormat="1" applyFont="1" applyFill="1" applyBorder="1" applyAlignment="1"/>
    <xf numFmtId="9" fontId="14" fillId="0" borderId="7" xfId="0" applyNumberFormat="1" applyFont="1" applyFill="1" applyBorder="1" applyAlignment="1"/>
    <xf numFmtId="3" fontId="14" fillId="0" borderId="0" xfId="0" applyNumberFormat="1" applyFont="1" applyFill="1" applyBorder="1" applyAlignment="1"/>
    <xf numFmtId="1" fontId="18" fillId="0" borderId="8" xfId="0" applyNumberFormat="1" applyFont="1" applyFill="1" applyBorder="1" applyAlignment="1">
      <alignment horizontal="left"/>
    </xf>
    <xf numFmtId="1" fontId="19" fillId="0" borderId="0" xfId="0" applyNumberFormat="1" applyFont="1" applyFill="1" applyAlignment="1"/>
    <xf numFmtId="1" fontId="17" fillId="0" borderId="0" xfId="0" applyNumberFormat="1" applyFont="1" applyFill="1" applyAlignment="1"/>
    <xf numFmtId="1" fontId="9" fillId="0" borderId="6" xfId="3" applyNumberFormat="1" applyFont="1" applyFill="1" applyBorder="1" applyAlignment="1">
      <alignment horizontal="right" wrapText="1"/>
    </xf>
    <xf numFmtId="1" fontId="12" fillId="0" borderId="7" xfId="0" applyNumberFormat="1" applyFont="1" applyFill="1" applyBorder="1" applyAlignment="1"/>
    <xf numFmtId="3" fontId="14" fillId="0" borderId="7" xfId="2" applyNumberFormat="1" applyFont="1" applyFill="1" applyBorder="1"/>
    <xf numFmtId="3" fontId="14" fillId="0" borderId="8" xfId="2" applyNumberFormat="1" applyFont="1" applyFill="1" applyBorder="1"/>
    <xf numFmtId="1" fontId="12" fillId="0" borderId="8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0" fillId="0" borderId="7" xfId="0" applyNumberFormat="1" applyFont="1" applyFill="1" applyBorder="1" applyAlignment="1">
      <alignment horizontal="right"/>
    </xf>
    <xf numFmtId="3" fontId="10" fillId="0" borderId="7" xfId="1" applyNumberFormat="1" applyFont="1" applyFill="1" applyBorder="1" applyAlignment="1"/>
    <xf numFmtId="3" fontId="15" fillId="0" borderId="7" xfId="1" applyNumberFormat="1" applyFont="1" applyFill="1" applyBorder="1" applyAlignment="1"/>
    <xf numFmtId="1" fontId="10" fillId="0" borderId="8" xfId="0" applyNumberFormat="1" applyFont="1" applyFill="1" applyBorder="1" applyAlignment="1"/>
    <xf numFmtId="1" fontId="15" fillId="0" borderId="7" xfId="0" applyNumberFormat="1" applyFont="1" applyFill="1" applyBorder="1" applyAlignment="1"/>
    <xf numFmtId="3" fontId="20" fillId="0" borderId="7" xfId="2" applyNumberFormat="1" applyFont="1" applyFill="1" applyBorder="1"/>
    <xf numFmtId="1" fontId="15" fillId="0" borderId="8" xfId="0" applyNumberFormat="1" applyFont="1" applyFill="1" applyBorder="1" applyAlignment="1"/>
    <xf numFmtId="3" fontId="20" fillId="0" borderId="8" xfId="2" applyNumberFormat="1" applyFont="1" applyFill="1" applyBorder="1"/>
    <xf numFmtId="1" fontId="15" fillId="0" borderId="7" xfId="0" applyNumberFormat="1" applyFont="1" applyFill="1" applyBorder="1" applyAlignment="1">
      <alignment horizontal="right"/>
    </xf>
    <xf numFmtId="1" fontId="10" fillId="0" borderId="7" xfId="0" applyNumberFormat="1" applyFont="1" applyFill="1" applyBorder="1" applyAlignment="1"/>
    <xf numFmtId="3" fontId="7" fillId="0" borderId="8" xfId="2" applyNumberFormat="1" applyFont="1" applyFill="1" applyBorder="1"/>
    <xf numFmtId="1" fontId="15" fillId="0" borderId="9" xfId="0" applyNumberFormat="1" applyFont="1" applyFill="1" applyBorder="1" applyAlignment="1"/>
    <xf numFmtId="1" fontId="21" fillId="0" borderId="0" xfId="0" applyNumberFormat="1" applyFont="1" applyFill="1" applyAlignment="1"/>
    <xf numFmtId="1" fontId="22" fillId="0" borderId="6" xfId="3" applyNumberFormat="1" applyFont="1" applyFill="1" applyBorder="1" applyAlignment="1">
      <alignment horizontal="right" wrapText="1"/>
    </xf>
    <xf numFmtId="1" fontId="18" fillId="0" borderId="7" xfId="0" applyNumberFormat="1" applyFont="1" applyFill="1" applyBorder="1" applyAlignment="1"/>
    <xf numFmtId="1" fontId="18" fillId="0" borderId="8" xfId="0" applyNumberFormat="1" applyFont="1" applyFill="1" applyBorder="1" applyAlignment="1"/>
    <xf numFmtId="3" fontId="23" fillId="0" borderId="8" xfId="0" applyNumberFormat="1" applyFont="1" applyFill="1" applyBorder="1" applyAlignment="1"/>
    <xf numFmtId="3" fontId="23" fillId="0" borderId="7" xfId="0" applyNumberFormat="1" applyFont="1" applyFill="1" applyBorder="1" applyAlignment="1"/>
    <xf numFmtId="3" fontId="24" fillId="0" borderId="7" xfId="0" applyNumberFormat="1" applyFont="1" applyFill="1" applyBorder="1" applyAlignment="1"/>
    <xf numFmtId="3" fontId="15" fillId="2" borderId="7" xfId="1" applyNumberFormat="1" applyFont="1" applyFill="1" applyBorder="1" applyAlignment="1"/>
    <xf numFmtId="3" fontId="25" fillId="2" borderId="7" xfId="4" applyNumberFormat="1" applyFont="1" applyFill="1" applyBorder="1"/>
    <xf numFmtId="3" fontId="25" fillId="0" borderId="7" xfId="0" applyNumberFormat="1" applyFont="1" applyFill="1" applyBorder="1">
      <alignment vertical="top"/>
    </xf>
    <xf numFmtId="3" fontId="15" fillId="0" borderId="8" xfId="0" applyNumberFormat="1" applyFont="1" applyFill="1" applyBorder="1" applyAlignment="1"/>
    <xf numFmtId="3" fontId="26" fillId="0" borderId="8" xfId="0" applyNumberFormat="1" applyFont="1" applyFill="1" applyBorder="1" applyAlignment="1"/>
    <xf numFmtId="3" fontId="27" fillId="0" borderId="7" xfId="0" applyNumberFormat="1" applyFont="1" applyFill="1" applyBorder="1" applyAlignment="1"/>
    <xf numFmtId="1" fontId="12" fillId="0" borderId="7" xfId="0" applyNumberFormat="1" applyFont="1" applyFill="1" applyBorder="1" applyAlignment="1">
      <alignment wrapText="1"/>
    </xf>
    <xf numFmtId="3" fontId="12" fillId="0" borderId="7" xfId="1" applyNumberFormat="1" applyFont="1" applyFill="1" applyBorder="1" applyAlignment="1">
      <alignment wrapText="1"/>
    </xf>
    <xf numFmtId="1" fontId="12" fillId="0" borderId="8" xfId="0" applyNumberFormat="1" applyFont="1" applyFill="1" applyBorder="1" applyAlignment="1">
      <alignment wrapText="1"/>
    </xf>
    <xf numFmtId="3" fontId="13" fillId="0" borderId="8" xfId="0" applyNumberFormat="1" applyFont="1" applyFill="1" applyBorder="1" applyAlignment="1"/>
    <xf numFmtId="3" fontId="28" fillId="0" borderId="7" xfId="0" applyNumberFormat="1" applyFont="1" applyFill="1" applyBorder="1" applyAlignment="1"/>
    <xf numFmtId="1" fontId="15" fillId="0" borderId="7" xfId="0" applyNumberFormat="1" applyFont="1" applyFill="1" applyBorder="1" applyProtection="1">
      <alignment vertical="top"/>
      <protection locked="0"/>
    </xf>
    <xf numFmtId="1" fontId="15" fillId="0" borderId="8" xfId="0" applyNumberFormat="1" applyFont="1" applyFill="1" applyBorder="1" applyProtection="1">
      <alignment vertical="top"/>
      <protection locked="0"/>
    </xf>
    <xf numFmtId="3" fontId="27" fillId="0" borderId="8" xfId="0" applyNumberFormat="1" applyFont="1" applyFill="1" applyBorder="1" applyAlignment="1"/>
    <xf numFmtId="1" fontId="29" fillId="0" borderId="7" xfId="0" applyNumberFormat="1" applyFont="1" applyFill="1" applyBorder="1" applyAlignment="1"/>
    <xf numFmtId="1" fontId="29" fillId="0" borderId="8" xfId="0" applyNumberFormat="1" applyFont="1" applyFill="1" applyBorder="1" applyAlignment="1"/>
    <xf numFmtId="1" fontId="19" fillId="0" borderId="7" xfId="0" applyNumberFormat="1" applyFont="1" applyFill="1" applyBorder="1" applyAlignment="1"/>
    <xf numFmtId="1" fontId="19" fillId="0" borderId="10" xfId="0" applyNumberFormat="1" applyFont="1" applyFill="1" applyBorder="1" applyAlignment="1"/>
    <xf numFmtId="1" fontId="15" fillId="0" borderId="10" xfId="0" applyNumberFormat="1" applyFont="1" applyFill="1" applyBorder="1" applyAlignment="1"/>
    <xf numFmtId="3" fontId="15" fillId="0" borderId="10" xfId="1" applyNumberFormat="1" applyFont="1" applyFill="1" applyBorder="1" applyAlignment="1"/>
    <xf numFmtId="3" fontId="15" fillId="2" borderId="10" xfId="1" applyNumberFormat="1" applyFont="1" applyFill="1" applyBorder="1" applyAlignment="1"/>
    <xf numFmtId="9" fontId="14" fillId="0" borderId="10" xfId="0" applyNumberFormat="1" applyFont="1" applyFill="1" applyBorder="1" applyAlignment="1"/>
    <xf numFmtId="3" fontId="30" fillId="0" borderId="10" xfId="2" applyNumberFormat="1" applyFont="1" applyFill="1" applyBorder="1"/>
    <xf numFmtId="3" fontId="14" fillId="0" borderId="11" xfId="0" applyNumberFormat="1" applyFont="1" applyFill="1" applyBorder="1" applyAlignment="1"/>
    <xf numFmtId="1" fontId="31" fillId="0" borderId="12" xfId="0" applyNumberFormat="1" applyFont="1" applyFill="1" applyBorder="1" applyProtection="1">
      <alignment vertical="top"/>
      <protection locked="0"/>
    </xf>
    <xf numFmtId="3" fontId="19" fillId="0" borderId="0" xfId="1" applyNumberFormat="1" applyFont="1" applyFill="1" applyBorder="1" applyAlignment="1"/>
    <xf numFmtId="3" fontId="32" fillId="0" borderId="0" xfId="0" applyNumberFormat="1" applyFont="1" applyFill="1" applyBorder="1" applyAlignment="1"/>
    <xf numFmtId="3" fontId="32" fillId="2" borderId="0" xfId="0" applyNumberFormat="1" applyFont="1" applyFill="1" applyBorder="1" applyAlignment="1"/>
    <xf numFmtId="3" fontId="19" fillId="0" borderId="0" xfId="0" applyNumberFormat="1" applyFont="1" applyFill="1" applyBorder="1" applyAlignment="1"/>
    <xf numFmtId="3" fontId="15" fillId="0" borderId="0" xfId="1" applyNumberFormat="1" applyFont="1" applyFill="1" applyBorder="1" applyAlignment="1"/>
    <xf numFmtId="3" fontId="19" fillId="0" borderId="0" xfId="1" applyNumberFormat="1" applyFont="1" applyFill="1" applyAlignment="1"/>
    <xf numFmtId="3" fontId="19" fillId="0" borderId="0" xfId="0" applyNumberFormat="1" applyFont="1" applyFill="1" applyAlignment="1"/>
    <xf numFmtId="3" fontId="33" fillId="0" borderId="0" xfId="2" applyNumberFormat="1" applyFont="1" applyFill="1"/>
    <xf numFmtId="3" fontId="32" fillId="0" borderId="0" xfId="0" applyNumberFormat="1" applyFont="1" applyFill="1" applyAlignment="1">
      <alignment horizontal="left"/>
    </xf>
    <xf numFmtId="3" fontId="32" fillId="2" borderId="0" xfId="0" applyNumberFormat="1" applyFont="1" applyFill="1" applyAlignment="1">
      <alignment horizontal="left"/>
    </xf>
    <xf numFmtId="9" fontId="33" fillId="0" borderId="0" xfId="2" applyNumberFormat="1" applyFont="1" applyFill="1"/>
    <xf numFmtId="1" fontId="34" fillId="0" borderId="0" xfId="0" applyNumberFormat="1" applyFont="1" applyFill="1" applyAlignment="1"/>
    <xf numFmtId="1" fontId="35" fillId="0" borderId="0" xfId="0" applyNumberFormat="1" applyFont="1" applyFill="1" applyBorder="1" applyAlignment="1"/>
    <xf numFmtId="1" fontId="36" fillId="0" borderId="0" xfId="0" applyNumberFormat="1" applyFont="1" applyFill="1" applyAlignment="1"/>
    <xf numFmtId="1" fontId="37" fillId="0" borderId="0" xfId="0" applyNumberFormat="1" applyFont="1" applyFill="1" applyAlignment="1"/>
    <xf numFmtId="1" fontId="38" fillId="0" borderId="0" xfId="0" applyNumberFormat="1" applyFont="1" applyFill="1" applyAlignment="1"/>
    <xf numFmtId="1" fontId="39" fillId="0" borderId="0" xfId="0" applyNumberFormat="1" applyFont="1" applyFill="1" applyBorder="1" applyAlignment="1">
      <alignment horizontal="left"/>
    </xf>
    <xf numFmtId="1" fontId="40" fillId="0" borderId="0" xfId="2" applyNumberFormat="1" applyFont="1" applyFill="1" applyBorder="1" applyAlignment="1">
      <alignment horizontal="right"/>
    </xf>
    <xf numFmtId="1" fontId="41" fillId="0" borderId="0" xfId="0" applyNumberFormat="1" applyFont="1" applyFill="1" applyBorder="1" applyAlignment="1"/>
    <xf numFmtId="4" fontId="42" fillId="0" borderId="0" xfId="0" applyNumberFormat="1" applyFont="1" applyFill="1" applyBorder="1" applyAlignment="1"/>
    <xf numFmtId="3" fontId="41" fillId="0" borderId="0" xfId="0" applyNumberFormat="1" applyFont="1" applyFill="1" applyBorder="1" applyAlignment="1">
      <alignment vertical="center"/>
    </xf>
    <xf numFmtId="3" fontId="41" fillId="0" borderId="0" xfId="1" applyNumberFormat="1" applyFont="1" applyFill="1" applyBorder="1" applyAlignment="1"/>
    <xf numFmtId="3" fontId="43" fillId="0" borderId="0" xfId="0" applyNumberFormat="1" applyFont="1" applyFill="1" applyBorder="1" applyAlignment="1">
      <alignment horizontal="left"/>
    </xf>
    <xf numFmtId="3" fontId="42" fillId="0" borderId="0" xfId="0" applyNumberFormat="1" applyFont="1" applyFill="1" applyBorder="1" applyAlignment="1">
      <alignment horizontal="left"/>
    </xf>
    <xf numFmtId="9" fontId="40" fillId="0" borderId="0" xfId="2" applyNumberFormat="1" applyFont="1" applyFill="1" applyBorder="1"/>
    <xf numFmtId="3" fontId="40" fillId="0" borderId="0" xfId="2" applyNumberFormat="1" applyFont="1" applyFill="1" applyBorder="1"/>
    <xf numFmtId="1" fontId="44" fillId="0" borderId="0" xfId="0" applyNumberFormat="1" applyFont="1" applyFill="1" applyBorder="1" applyAlignment="1"/>
    <xf numFmtId="4" fontId="45" fillId="0" borderId="0" xfId="0" applyNumberFormat="1" applyFont="1" applyFill="1" applyBorder="1" applyAlignment="1"/>
    <xf numFmtId="3" fontId="45" fillId="0" borderId="0" xfId="0" applyNumberFormat="1" applyFont="1" applyFill="1" applyBorder="1" applyAlignment="1">
      <alignment vertical="center"/>
    </xf>
    <xf numFmtId="3" fontId="44" fillId="0" borderId="0" xfId="1" applyNumberFormat="1" applyFont="1" applyFill="1" applyBorder="1" applyAlignment="1"/>
    <xf numFmtId="3" fontId="46" fillId="0" borderId="0" xfId="0" applyNumberFormat="1" applyFont="1" applyFill="1" applyBorder="1" applyAlignment="1">
      <alignment horizontal="left"/>
    </xf>
    <xf numFmtId="3" fontId="47" fillId="0" borderId="0" xfId="0" applyNumberFormat="1" applyFont="1" applyFill="1" applyBorder="1" applyAlignment="1">
      <alignment horizontal="left"/>
    </xf>
    <xf numFmtId="3" fontId="48" fillId="0" borderId="0" xfId="0" applyNumberFormat="1" applyFont="1" applyFill="1" applyBorder="1" applyAlignment="1">
      <alignment horizontal="left"/>
    </xf>
    <xf numFmtId="3" fontId="49" fillId="0" borderId="0" xfId="0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/>
    <xf numFmtId="9" fontId="50" fillId="0" borderId="0" xfId="2" applyNumberFormat="1" applyFont="1" applyFill="1" applyBorder="1"/>
    <xf numFmtId="3" fontId="50" fillId="0" borderId="0" xfId="2" applyNumberFormat="1" applyFont="1" applyFill="1" applyBorder="1"/>
    <xf numFmtId="3" fontId="15" fillId="0" borderId="0" xfId="0" applyNumberFormat="1" applyFont="1" applyFill="1" applyBorder="1" applyAlignment="1">
      <alignment horizontal="left"/>
    </xf>
    <xf numFmtId="3" fontId="20" fillId="0" borderId="0" xfId="2" applyNumberFormat="1" applyFont="1" applyFill="1" applyBorder="1" applyAlignment="1">
      <alignment horizontal="left"/>
    </xf>
    <xf numFmtId="9" fontId="20" fillId="0" borderId="0" xfId="2" applyNumberFormat="1" applyFont="1" applyFill="1" applyBorder="1" applyAlignment="1">
      <alignment horizontal="left"/>
    </xf>
    <xf numFmtId="1" fontId="51" fillId="0" borderId="0" xfId="0" applyNumberFormat="1" applyFont="1" applyFill="1" applyBorder="1" applyAlignment="1"/>
    <xf numFmtId="4" fontId="48" fillId="0" borderId="0" xfId="0" applyNumberFormat="1" applyFont="1" applyFill="1" applyBorder="1" applyAlignment="1"/>
    <xf numFmtId="3" fontId="48" fillId="0" borderId="0" xfId="0" applyNumberFormat="1" applyFont="1" applyFill="1" applyBorder="1" applyAlignment="1">
      <alignment vertical="center"/>
    </xf>
    <xf numFmtId="3" fontId="51" fillId="0" borderId="0" xfId="1" applyNumberFormat="1" applyFont="1" applyFill="1" applyBorder="1" applyAlignment="1"/>
    <xf numFmtId="1" fontId="1" fillId="0" borderId="0" xfId="0" applyNumberFormat="1" applyFont="1" applyFill="1" applyBorder="1" applyAlignment="1"/>
    <xf numFmtId="1" fontId="2" fillId="0" borderId="0" xfId="0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4" fontId="0" fillId="0" borderId="0" xfId="0" applyNumberFormat="1" applyFill="1" applyBorder="1" applyAlignment="1"/>
    <xf numFmtId="1" fontId="2" fillId="0" borderId="0" xfId="0" applyNumberFormat="1" applyFont="1" applyFill="1" applyBorder="1" applyAlignment="1"/>
    <xf numFmtId="0" fontId="0" fillId="0" borderId="0" xfId="0" applyFill="1" applyBorder="1" applyAlignment="1"/>
    <xf numFmtId="3" fontId="16" fillId="0" borderId="0" xfId="1" applyNumberFormat="1" applyFont="1" applyFill="1" applyBorder="1" applyAlignment="1"/>
    <xf numFmtId="1" fontId="16" fillId="0" borderId="0" xfId="0" applyNumberFormat="1" applyFont="1" applyFill="1" applyBorder="1" applyAlignment="1"/>
    <xf numFmtId="4" fontId="0" fillId="0" borderId="0" xfId="0" applyNumberFormat="1" applyBorder="1" applyAlignment="1"/>
    <xf numFmtId="3" fontId="15" fillId="2" borderId="0" xfId="1" applyNumberFormat="1" applyFont="1" applyFill="1" applyBorder="1" applyAlignment="1"/>
    <xf numFmtId="3" fontId="6" fillId="0" borderId="0" xfId="1" applyNumberFormat="1" applyFont="1" applyFill="1" applyAlignment="1"/>
    <xf numFmtId="3" fontId="6" fillId="0" borderId="0" xfId="1" applyNumberFormat="1" applyFont="1" applyFill="1" applyBorder="1" applyAlignment="1"/>
    <xf numFmtId="3" fontId="52" fillId="0" borderId="0" xfId="0" applyNumberFormat="1" applyFont="1" applyFill="1" applyBorder="1" applyAlignment="1"/>
    <xf numFmtId="3" fontId="52" fillId="2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3" fontId="53" fillId="0" borderId="0" xfId="2" applyNumberFormat="1" applyFont="1" applyFill="1"/>
    <xf numFmtId="9" fontId="53" fillId="0" borderId="0" xfId="2" applyNumberFormat="1" applyFont="1" applyFill="1"/>
    <xf numFmtId="3" fontId="15" fillId="0" borderId="0" xfId="1" applyNumberFormat="1" applyFont="1" applyFill="1" applyBorder="1" applyAlignment="1">
      <alignment wrapText="1"/>
    </xf>
    <xf numFmtId="3" fontId="52" fillId="0" borderId="0" xfId="0" applyNumberFormat="1" applyFont="1" applyFill="1" applyAlignment="1"/>
    <xf numFmtId="3" fontId="52" fillId="2" borderId="0" xfId="0" applyNumberFormat="1" applyFont="1" applyFill="1" applyAlignment="1"/>
    <xf numFmtId="10" fontId="54" fillId="0" borderId="0" xfId="0" applyNumberFormat="1" applyFont="1" applyFill="1" applyBorder="1" applyAlignment="1"/>
    <xf numFmtId="3" fontId="54" fillId="0" borderId="0" xfId="0" applyNumberFormat="1" applyFont="1" applyFill="1" applyBorder="1" applyAlignment="1"/>
    <xf numFmtId="3" fontId="54" fillId="0" borderId="0" xfId="0" applyNumberFormat="1" applyFont="1" applyFill="1" applyAlignment="1"/>
    <xf numFmtId="10" fontId="54" fillId="0" borderId="0" xfId="0" applyNumberFormat="1" applyFont="1" applyFill="1" applyAlignment="1"/>
    <xf numFmtId="3" fontId="55" fillId="0" borderId="0" xfId="0" applyNumberFormat="1" applyFont="1" applyFill="1" applyAlignment="1"/>
    <xf numFmtId="10" fontId="54" fillId="0" borderId="11" xfId="0" applyNumberFormat="1" applyFont="1" applyFill="1" applyBorder="1" applyAlignment="1"/>
    <xf numFmtId="3" fontId="54" fillId="0" borderId="11" xfId="0" applyNumberFormat="1" applyFont="1" applyFill="1" applyBorder="1" applyAlignment="1"/>
    <xf numFmtId="3" fontId="14" fillId="0" borderId="0" xfId="0" applyNumberFormat="1" applyFont="1" applyFill="1" applyAlignment="1"/>
    <xf numFmtId="10" fontId="54" fillId="0" borderId="14" xfId="0" applyNumberFormat="1" applyFont="1" applyFill="1" applyBorder="1" applyAlignment="1"/>
    <xf numFmtId="3" fontId="54" fillId="0" borderId="14" xfId="0" applyNumberFormat="1" applyFont="1" applyFill="1" applyBorder="1" applyAlignment="1"/>
    <xf numFmtId="9" fontId="54" fillId="0" borderId="0" xfId="0" applyNumberFormat="1" applyFont="1" applyFill="1" applyAlignment="1"/>
    <xf numFmtId="3" fontId="54" fillId="3" borderId="0" xfId="0" applyNumberFormat="1" applyFont="1" applyFill="1" applyAlignment="1"/>
    <xf numFmtId="4" fontId="54" fillId="0" borderId="0" xfId="0" applyNumberFormat="1" applyFont="1" applyFill="1" applyAlignment="1"/>
    <xf numFmtId="3" fontId="56" fillId="0" borderId="0" xfId="0" applyNumberFormat="1" applyFont="1" applyFill="1" applyAlignment="1"/>
    <xf numFmtId="3" fontId="57" fillId="0" borderId="0" xfId="0" applyNumberFormat="1" applyFont="1" applyFill="1" applyAlignment="1"/>
    <xf numFmtId="10" fontId="54" fillId="0" borderId="0" xfId="0" applyNumberFormat="1" applyFont="1" applyFill="1" applyAlignment="1">
      <alignment horizontal="right"/>
    </xf>
    <xf numFmtId="3" fontId="54" fillId="0" borderId="0" xfId="0" applyNumberFormat="1" applyFont="1" applyFill="1" applyAlignment="1">
      <alignment horizontal="right"/>
    </xf>
    <xf numFmtId="3" fontId="58" fillId="0" borderId="19" xfId="0" applyNumberFormat="1" applyFont="1" applyFill="1" applyBorder="1" applyAlignment="1">
      <alignment horizontal="centerContinuous"/>
    </xf>
    <xf numFmtId="3" fontId="54" fillId="0" borderId="22" xfId="0" applyNumberFormat="1" applyFont="1" applyFill="1" applyBorder="1" applyAlignment="1">
      <alignment horizontal="centerContinuous"/>
    </xf>
    <xf numFmtId="3" fontId="54" fillId="0" borderId="23" xfId="0" applyNumberFormat="1" applyFont="1" applyFill="1" applyBorder="1" applyAlignment="1">
      <alignment horizontal="centerContinuous"/>
    </xf>
    <xf numFmtId="3" fontId="58" fillId="0" borderId="22" xfId="0" applyNumberFormat="1" applyFont="1" applyFill="1" applyBorder="1" applyAlignment="1">
      <alignment horizontal="centerContinuous"/>
    </xf>
    <xf numFmtId="3" fontId="58" fillId="0" borderId="17" xfId="0" applyNumberFormat="1" applyFont="1" applyFill="1" applyBorder="1" applyAlignment="1"/>
    <xf numFmtId="3" fontId="58" fillId="0" borderId="17" xfId="0" applyNumberFormat="1" applyFont="1" applyFill="1" applyBorder="1" applyAlignment="1">
      <alignment horizontal="center"/>
    </xf>
    <xf numFmtId="3" fontId="58" fillId="0" borderId="18" xfId="0" applyNumberFormat="1" applyFont="1" applyFill="1" applyBorder="1" applyAlignment="1">
      <alignment horizontal="center"/>
    </xf>
    <xf numFmtId="3" fontId="58" fillId="0" borderId="26" xfId="0" applyNumberFormat="1" applyFont="1" applyFill="1" applyBorder="1" applyAlignment="1">
      <alignment horizontal="centerContinuous"/>
    </xf>
    <xf numFmtId="3" fontId="58" fillId="0" borderId="27" xfId="0" applyNumberFormat="1" applyFont="1" applyFill="1" applyBorder="1" applyAlignment="1">
      <alignment horizontal="centerContinuous"/>
    </xf>
    <xf numFmtId="10" fontId="58" fillId="0" borderId="28" xfId="0" applyNumberFormat="1" applyFont="1" applyFill="1" applyBorder="1" applyAlignment="1">
      <alignment horizontal="centerContinuous"/>
    </xf>
    <xf numFmtId="3" fontId="58" fillId="0" borderId="29" xfId="0" applyNumberFormat="1" applyFont="1" applyFill="1" applyBorder="1" applyAlignment="1">
      <alignment horizontal="centerContinuous"/>
    </xf>
    <xf numFmtId="3" fontId="58" fillId="0" borderId="7" xfId="0" applyNumberFormat="1" applyFont="1" applyFill="1" applyBorder="1" applyAlignment="1">
      <alignment horizontal="centerContinuous"/>
    </xf>
    <xf numFmtId="3" fontId="58" fillId="0" borderId="9" xfId="0" applyNumberFormat="1" applyFont="1" applyFill="1" applyBorder="1" applyAlignment="1">
      <alignment horizontal="centerContinuous"/>
    </xf>
    <xf numFmtId="3" fontId="58" fillId="0" borderId="30" xfId="0" applyNumberFormat="1" applyFont="1" applyFill="1" applyBorder="1" applyAlignment="1">
      <alignment horizontal="centerContinuous"/>
    </xf>
    <xf numFmtId="3" fontId="58" fillId="0" borderId="31" xfId="0" applyNumberFormat="1" applyFont="1" applyFill="1" applyBorder="1" applyAlignment="1">
      <alignment horizontal="centerContinuous"/>
    </xf>
    <xf numFmtId="3" fontId="58" fillId="0" borderId="24" xfId="0" applyNumberFormat="1" applyFont="1" applyFill="1" applyBorder="1" applyAlignment="1">
      <alignment horizontal="centerContinuous"/>
    </xf>
    <xf numFmtId="3" fontId="58" fillId="0" borderId="32" xfId="0" applyNumberFormat="1" applyFont="1" applyFill="1" applyBorder="1" applyAlignment="1">
      <alignment horizontal="centerContinuous"/>
    </xf>
    <xf numFmtId="10" fontId="58" fillId="0" borderId="24" xfId="0" applyNumberFormat="1" applyFont="1" applyFill="1" applyBorder="1" applyAlignment="1">
      <alignment horizontal="centerContinuous"/>
    </xf>
    <xf numFmtId="3" fontId="58" fillId="0" borderId="33" xfId="0" applyNumberFormat="1" applyFont="1" applyFill="1" applyBorder="1" applyAlignment="1">
      <alignment horizontal="centerContinuous"/>
    </xf>
    <xf numFmtId="10" fontId="58" fillId="0" borderId="34" xfId="0" applyNumberFormat="1" applyFont="1" applyFill="1" applyBorder="1" applyAlignment="1">
      <alignment horizontal="centerContinuous"/>
    </xf>
    <xf numFmtId="3" fontId="58" fillId="0" borderId="35" xfId="0" applyNumberFormat="1" applyFont="1" applyFill="1" applyBorder="1" applyAlignment="1">
      <alignment horizontal="centerContinuous"/>
    </xf>
    <xf numFmtId="3" fontId="58" fillId="0" borderId="36" xfId="0" applyNumberFormat="1" applyFont="1" applyFill="1" applyBorder="1" applyAlignment="1">
      <alignment horizontal="centerContinuous"/>
    </xf>
    <xf numFmtId="3" fontId="58" fillId="0" borderId="37" xfId="0" applyNumberFormat="1" applyFont="1" applyFill="1" applyBorder="1" applyAlignment="1">
      <alignment horizontal="centerContinuous"/>
    </xf>
    <xf numFmtId="3" fontId="58" fillId="0" borderId="38" xfId="0" applyNumberFormat="1" applyFont="1" applyFill="1" applyBorder="1" applyAlignment="1">
      <alignment horizontal="centerContinuous"/>
    </xf>
    <xf numFmtId="3" fontId="58" fillId="0" borderId="39" xfId="0" applyNumberFormat="1" applyFont="1" applyFill="1" applyBorder="1" applyAlignment="1">
      <alignment horizontal="centerContinuous"/>
    </xf>
    <xf numFmtId="3" fontId="58" fillId="0" borderId="38" xfId="0" applyNumberFormat="1" applyFont="1" applyFill="1" applyBorder="1" applyAlignment="1">
      <alignment horizontal="left"/>
    </xf>
    <xf numFmtId="3" fontId="58" fillId="0" borderId="40" xfId="0" applyNumberFormat="1" applyFont="1" applyFill="1" applyBorder="1" applyAlignment="1">
      <alignment horizontal="centerContinuous"/>
    </xf>
    <xf numFmtId="3" fontId="58" fillId="0" borderId="41" xfId="0" applyNumberFormat="1" applyFont="1" applyFill="1" applyBorder="1" applyAlignment="1">
      <alignment horizontal="centerContinuous"/>
    </xf>
    <xf numFmtId="3" fontId="58" fillId="0" borderId="20" xfId="0" applyNumberFormat="1" applyFont="1" applyFill="1" applyBorder="1" applyAlignment="1">
      <alignment horizontal="left"/>
    </xf>
    <xf numFmtId="3" fontId="58" fillId="0" borderId="18" xfId="0" applyNumberFormat="1" applyFont="1" applyFill="1" applyBorder="1" applyAlignment="1">
      <alignment horizontal="centerContinuous"/>
    </xf>
    <xf numFmtId="10" fontId="58" fillId="0" borderId="41" xfId="0" applyNumberFormat="1" applyFont="1" applyFill="1" applyBorder="1" applyAlignment="1">
      <alignment horizontal="centerContinuous"/>
    </xf>
    <xf numFmtId="3" fontId="54" fillId="0" borderId="42" xfId="0" applyNumberFormat="1" applyFont="1" applyFill="1" applyBorder="1" applyAlignment="1"/>
    <xf numFmtId="3" fontId="54" fillId="0" borderId="35" xfId="0" applyNumberFormat="1" applyFont="1" applyFill="1" applyBorder="1" applyAlignment="1"/>
    <xf numFmtId="3" fontId="54" fillId="0" borderId="43" xfId="0" applyNumberFormat="1" applyFont="1" applyFill="1" applyBorder="1" applyAlignment="1"/>
    <xf numFmtId="10" fontId="54" fillId="0" borderId="44" xfId="0" applyNumberFormat="1" applyFont="1" applyFill="1" applyBorder="1" applyAlignment="1"/>
    <xf numFmtId="3" fontId="54" fillId="0" borderId="45" xfId="0" applyNumberFormat="1" applyFont="1" applyFill="1" applyBorder="1" applyAlignment="1"/>
    <xf numFmtId="3" fontId="54" fillId="0" borderId="32" xfId="0" applyNumberFormat="1" applyFont="1" applyFill="1" applyBorder="1" applyAlignment="1"/>
    <xf numFmtId="10" fontId="54" fillId="0" borderId="43" xfId="0" applyNumberFormat="1" applyFont="1" applyFill="1" applyBorder="1" applyAlignment="1"/>
    <xf numFmtId="3" fontId="54" fillId="0" borderId="25" xfId="0" applyNumberFormat="1" applyFont="1" applyFill="1" applyBorder="1" applyAlignment="1"/>
    <xf numFmtId="10" fontId="54" fillId="0" borderId="46" xfId="0" applyNumberFormat="1" applyFont="1" applyFill="1" applyBorder="1" applyAlignment="1"/>
    <xf numFmtId="3" fontId="54" fillId="0" borderId="7" xfId="0" applyNumberFormat="1" applyFont="1" applyFill="1" applyBorder="1" applyAlignment="1"/>
    <xf numFmtId="10" fontId="54" fillId="0" borderId="8" xfId="0" applyNumberFormat="1" applyFont="1" applyFill="1" applyBorder="1" applyAlignment="1"/>
    <xf numFmtId="3" fontId="54" fillId="0" borderId="47" xfId="0" applyNumberFormat="1" applyFont="1" applyFill="1" applyBorder="1" applyAlignment="1"/>
    <xf numFmtId="3" fontId="54" fillId="0" borderId="26" xfId="0" applyNumberFormat="1" applyFont="1" applyFill="1" applyBorder="1" applyAlignment="1"/>
    <xf numFmtId="3" fontId="54" fillId="0" borderId="48" xfId="0" applyNumberFormat="1" applyFont="1" applyFill="1" applyBorder="1" applyAlignment="1"/>
    <xf numFmtId="3" fontId="54" fillId="0" borderId="12" xfId="0" applyNumberFormat="1" applyFont="1" applyFill="1" applyBorder="1" applyAlignment="1"/>
    <xf numFmtId="10" fontId="54" fillId="0" borderId="49" xfId="0" applyNumberFormat="1" applyFont="1" applyFill="1" applyBorder="1" applyAlignment="1"/>
    <xf numFmtId="3" fontId="54" fillId="0" borderId="30" xfId="0" applyNumberFormat="1" applyFont="1" applyFill="1" applyBorder="1" applyAlignment="1"/>
    <xf numFmtId="3" fontId="54" fillId="0" borderId="10" xfId="0" applyNumberFormat="1" applyFont="1" applyFill="1" applyBorder="1" applyAlignment="1"/>
    <xf numFmtId="10" fontId="54" fillId="0" borderId="31" xfId="0" applyNumberFormat="1" applyFont="1" applyFill="1" applyBorder="1" applyAlignment="1"/>
    <xf numFmtId="3" fontId="54" fillId="0" borderId="8" xfId="0" applyNumberFormat="1" applyFont="1" applyBorder="1" applyAlignment="1">
      <alignment horizontal="left"/>
    </xf>
    <xf numFmtId="3" fontId="54" fillId="0" borderId="9" xfId="0" applyNumberFormat="1" applyFont="1" applyFill="1" applyBorder="1" applyAlignment="1"/>
    <xf numFmtId="3" fontId="54" fillId="0" borderId="29" xfId="0" applyNumberFormat="1" applyFont="1" applyFill="1" applyBorder="1" applyAlignment="1"/>
    <xf numFmtId="10" fontId="54" fillId="0" borderId="50" xfId="0" applyNumberFormat="1" applyFont="1" applyFill="1" applyBorder="1" applyAlignment="1"/>
    <xf numFmtId="3" fontId="54" fillId="0" borderId="8" xfId="0" applyNumberFormat="1" applyFont="1" applyFill="1" applyBorder="1" applyAlignment="1"/>
    <xf numFmtId="3" fontId="54" fillId="0" borderId="24" xfId="0" applyNumberFormat="1" applyFont="1" applyFill="1" applyBorder="1" applyAlignment="1"/>
    <xf numFmtId="3" fontId="54" fillId="0" borderId="51" xfId="0" applyNumberFormat="1" applyFont="1" applyFill="1" applyBorder="1" applyAlignment="1"/>
    <xf numFmtId="3" fontId="54" fillId="0" borderId="52" xfId="0" applyNumberFormat="1" applyFont="1" applyFill="1" applyBorder="1" applyAlignment="1"/>
    <xf numFmtId="3" fontId="54" fillId="0" borderId="27" xfId="0" applyNumberFormat="1" applyFont="1" applyFill="1" applyBorder="1" applyAlignment="1"/>
    <xf numFmtId="3" fontId="57" fillId="0" borderId="9" xfId="0" applyNumberFormat="1" applyFont="1" applyFill="1" applyBorder="1" applyAlignment="1"/>
    <xf numFmtId="3" fontId="57" fillId="0" borderId="29" xfId="0" applyNumberFormat="1" applyFont="1" applyFill="1" applyBorder="1" applyAlignment="1"/>
    <xf numFmtId="3" fontId="48" fillId="0" borderId="7" xfId="1" applyNumberFormat="1" applyFont="1" applyFill="1" applyBorder="1" applyAlignment="1"/>
    <xf numFmtId="10" fontId="57" fillId="0" borderId="50" xfId="0" applyNumberFormat="1" applyFont="1" applyFill="1" applyBorder="1" applyAlignment="1"/>
    <xf numFmtId="3" fontId="57" fillId="0" borderId="25" xfId="0" applyNumberFormat="1" applyFont="1" applyFill="1" applyBorder="1" applyAlignment="1"/>
    <xf numFmtId="3" fontId="57" fillId="0" borderId="7" xfId="1" applyNumberFormat="1" applyFont="1" applyFill="1" applyBorder="1" applyAlignment="1"/>
    <xf numFmtId="10" fontId="57" fillId="0" borderId="0" xfId="0" applyNumberFormat="1" applyFont="1" applyFill="1" applyBorder="1" applyAlignment="1"/>
    <xf numFmtId="10" fontId="57" fillId="0" borderId="46" xfId="0" applyNumberFormat="1" applyFont="1" applyFill="1" applyBorder="1" applyAlignment="1"/>
    <xf numFmtId="3" fontId="57" fillId="0" borderId="0" xfId="0" applyNumberFormat="1" applyFont="1" applyFill="1" applyBorder="1" applyAlignment="1"/>
    <xf numFmtId="3" fontId="57" fillId="0" borderId="8" xfId="0" applyNumberFormat="1" applyFont="1" applyFill="1" applyBorder="1" applyAlignment="1"/>
    <xf numFmtId="3" fontId="57" fillId="0" borderId="24" xfId="0" applyNumberFormat="1" applyFont="1" applyFill="1" applyBorder="1" applyAlignment="1"/>
    <xf numFmtId="3" fontId="57" fillId="0" borderId="10" xfId="0" applyNumberFormat="1" applyFont="1" applyFill="1" applyBorder="1" applyAlignment="1"/>
    <xf numFmtId="10" fontId="57" fillId="0" borderId="49" xfId="0" applyNumberFormat="1" applyFont="1" applyFill="1" applyBorder="1" applyAlignment="1"/>
    <xf numFmtId="3" fontId="57" fillId="0" borderId="51" xfId="0" applyNumberFormat="1" applyFont="1" applyFill="1" applyBorder="1" applyAlignment="1"/>
    <xf numFmtId="3" fontId="59" fillId="0" borderId="7" xfId="0" applyNumberFormat="1" applyFont="1" applyFill="1" applyBorder="1" applyAlignment="1"/>
    <xf numFmtId="10" fontId="57" fillId="0" borderId="8" xfId="0" applyNumberFormat="1" applyFont="1" applyFill="1" applyBorder="1" applyAlignment="1"/>
    <xf numFmtId="3" fontId="57" fillId="0" borderId="27" xfId="0" applyNumberFormat="1" applyFont="1" applyFill="1" applyBorder="1" applyAlignment="1"/>
    <xf numFmtId="3" fontId="57" fillId="0" borderId="8" xfId="0" applyNumberFormat="1" applyFont="1" applyBorder="1" applyAlignment="1">
      <alignment horizontal="left"/>
    </xf>
    <xf numFmtId="9" fontId="57" fillId="0" borderId="0" xfId="0" applyNumberFormat="1" applyFont="1" applyFill="1" applyAlignment="1"/>
    <xf numFmtId="3" fontId="54" fillId="0" borderId="33" xfId="0" applyNumberFormat="1" applyFont="1" applyFill="1" applyBorder="1" applyAlignment="1"/>
    <xf numFmtId="10" fontId="54" fillId="0" borderId="12" xfId="0" applyNumberFormat="1" applyFont="1" applyFill="1" applyBorder="1" applyAlignment="1"/>
    <xf numFmtId="3" fontId="54" fillId="0" borderId="53" xfId="0" applyNumberFormat="1" applyFont="1" applyFill="1" applyBorder="1" applyAlignment="1"/>
    <xf numFmtId="3" fontId="54" fillId="0" borderId="13" xfId="0" applyNumberFormat="1" applyFont="1" applyFill="1" applyBorder="1" applyAlignment="1"/>
    <xf numFmtId="3" fontId="54" fillId="0" borderId="54" xfId="0" applyNumberFormat="1" applyFont="1" applyFill="1" applyBorder="1" applyAlignment="1"/>
    <xf numFmtId="3" fontId="54" fillId="0" borderId="55" xfId="0" applyNumberFormat="1" applyFont="1" applyFill="1" applyBorder="1" applyAlignment="1"/>
    <xf numFmtId="3" fontId="54" fillId="0" borderId="56" xfId="0" applyNumberFormat="1" applyFont="1" applyFill="1" applyBorder="1" applyAlignment="1"/>
    <xf numFmtId="3" fontId="54" fillId="0" borderId="57" xfId="0" applyNumberFormat="1" applyFont="1" applyFill="1" applyBorder="1" applyAlignment="1"/>
    <xf numFmtId="3" fontId="58" fillId="0" borderId="8" xfId="0" applyNumberFormat="1" applyFont="1" applyBorder="1" applyAlignment="1"/>
    <xf numFmtId="3" fontId="60" fillId="0" borderId="58" xfId="0" applyNumberFormat="1" applyFont="1" applyFill="1" applyBorder="1" applyAlignment="1"/>
    <xf numFmtId="3" fontId="58" fillId="0" borderId="59" xfId="0" applyNumberFormat="1" applyFont="1" applyFill="1" applyBorder="1" applyAlignment="1"/>
    <xf numFmtId="3" fontId="58" fillId="0" borderId="14" xfId="0" applyNumberFormat="1" applyFont="1" applyFill="1" applyBorder="1" applyAlignment="1"/>
    <xf numFmtId="10" fontId="58" fillId="0" borderId="60" xfId="0" applyNumberFormat="1" applyFont="1" applyFill="1" applyBorder="1" applyAlignment="1"/>
    <xf numFmtId="3" fontId="58" fillId="0" borderId="55" xfId="0" applyNumberFormat="1" applyFont="1" applyFill="1" applyBorder="1" applyAlignment="1"/>
    <xf numFmtId="10" fontId="58" fillId="0" borderId="61" xfId="0" applyNumberFormat="1" applyFont="1" applyFill="1" applyBorder="1" applyAlignment="1"/>
    <xf numFmtId="10" fontId="58" fillId="0" borderId="62" xfId="0" applyNumberFormat="1" applyFont="1" applyFill="1" applyBorder="1" applyAlignment="1"/>
    <xf numFmtId="3" fontId="58" fillId="0" borderId="63" xfId="0" applyNumberFormat="1" applyFont="1" applyFill="1" applyBorder="1" applyAlignment="1"/>
    <xf numFmtId="10" fontId="58" fillId="0" borderId="38" xfId="0" applyNumberFormat="1" applyFont="1" applyFill="1" applyBorder="1" applyAlignment="1"/>
    <xf numFmtId="3" fontId="58" fillId="0" borderId="39" xfId="0" applyNumberFormat="1" applyFont="1" applyFill="1" applyBorder="1" applyAlignment="1"/>
    <xf numFmtId="10" fontId="58" fillId="0" borderId="41" xfId="0" applyNumberFormat="1" applyFont="1" applyFill="1" applyBorder="1" applyAlignment="1"/>
    <xf numFmtId="3" fontId="58" fillId="0" borderId="56" xfId="0" applyNumberFormat="1" applyFont="1" applyFill="1" applyBorder="1" applyAlignment="1"/>
    <xf numFmtId="3" fontId="58" fillId="0" borderId="2" xfId="0" applyNumberFormat="1" applyFont="1" applyFill="1" applyBorder="1" applyAlignment="1"/>
    <xf numFmtId="10" fontId="58" fillId="0" borderId="4" xfId="0" applyNumberFormat="1" applyFont="1" applyFill="1" applyBorder="1" applyAlignment="1"/>
    <xf numFmtId="3" fontId="58" fillId="0" borderId="4" xfId="0" applyNumberFormat="1" applyFont="1" applyFill="1" applyBorder="1" applyAlignment="1"/>
    <xf numFmtId="10" fontId="58" fillId="0" borderId="5" xfId="0" applyNumberFormat="1" applyFont="1" applyFill="1" applyBorder="1" applyAlignment="1"/>
    <xf numFmtId="3" fontId="58" fillId="0" borderId="3" xfId="0" applyNumberFormat="1" applyFont="1" applyFill="1" applyBorder="1" applyAlignment="1"/>
    <xf numFmtId="10" fontId="58" fillId="0" borderId="3" xfId="2" applyNumberFormat="1" applyFont="1" applyFill="1" applyBorder="1"/>
    <xf numFmtId="3" fontId="58" fillId="0" borderId="12" xfId="0" applyNumberFormat="1" applyFont="1" applyBorder="1" applyAlignment="1">
      <alignment horizontal="left"/>
    </xf>
    <xf numFmtId="10" fontId="54" fillId="0" borderId="23" xfId="0" applyNumberFormat="1" applyFont="1" applyFill="1" applyBorder="1" applyAlignment="1">
      <alignment horizontal="centerContinuous"/>
    </xf>
    <xf numFmtId="3" fontId="58" fillId="0" borderId="64" xfId="0" applyNumberFormat="1" applyFont="1" applyFill="1" applyBorder="1" applyAlignment="1">
      <alignment horizontal="center"/>
    </xf>
    <xf numFmtId="3" fontId="58" fillId="0" borderId="66" xfId="0" applyNumberFormat="1" applyFont="1" applyFill="1" applyBorder="1" applyAlignment="1">
      <alignment horizontal="centerContinuous"/>
    </xf>
    <xf numFmtId="10" fontId="58" fillId="0" borderId="65" xfId="0" applyNumberFormat="1" applyFont="1" applyFill="1" applyBorder="1" applyAlignment="1">
      <alignment horizontal="centerContinuous"/>
    </xf>
    <xf numFmtId="3" fontId="58" fillId="0" borderId="28" xfId="0" applyNumberFormat="1" applyFont="1" applyFill="1" applyBorder="1" applyAlignment="1">
      <alignment horizontal="centerContinuous"/>
    </xf>
    <xf numFmtId="3" fontId="58" fillId="0" borderId="51" xfId="0" applyNumberFormat="1" applyFont="1" applyFill="1" applyBorder="1" applyAlignment="1">
      <alignment horizontal="centerContinuous"/>
    </xf>
    <xf numFmtId="3" fontId="58" fillId="0" borderId="67" xfId="0" applyNumberFormat="1" applyFont="1" applyFill="1" applyBorder="1" applyAlignment="1">
      <alignment horizontal="centerContinuous"/>
    </xf>
    <xf numFmtId="10" fontId="58" fillId="0" borderId="52" xfId="0" applyNumberFormat="1" applyFont="1" applyFill="1" applyBorder="1" applyAlignment="1">
      <alignment horizontal="centerContinuous"/>
    </xf>
    <xf numFmtId="10" fontId="58" fillId="0" borderId="40" xfId="0" applyNumberFormat="1" applyFont="1" applyFill="1" applyBorder="1" applyAlignment="1">
      <alignment horizontal="centerContinuous"/>
    </xf>
    <xf numFmtId="3" fontId="58" fillId="0" borderId="68" xfId="0" applyNumberFormat="1" applyFont="1" applyFill="1" applyBorder="1" applyAlignment="1">
      <alignment horizontal="left"/>
    </xf>
    <xf numFmtId="3" fontId="54" fillId="0" borderId="69" xfId="0" applyNumberFormat="1" applyFont="1" applyBorder="1" applyAlignment="1">
      <alignment horizontal="left"/>
    </xf>
    <xf numFmtId="3" fontId="54" fillId="0" borderId="69" xfId="0" applyNumberFormat="1" applyFont="1" applyBorder="1" applyAlignment="1"/>
    <xf numFmtId="10" fontId="54" fillId="0" borderId="70" xfId="0" applyNumberFormat="1" applyFont="1" applyFill="1" applyBorder="1" applyAlignment="1"/>
    <xf numFmtId="3" fontId="54" fillId="0" borderId="46" xfId="0" applyNumberFormat="1" applyFont="1" applyFill="1" applyBorder="1" applyAlignment="1"/>
    <xf numFmtId="3" fontId="54" fillId="0" borderId="69" xfId="0" applyNumberFormat="1" applyFont="1" applyFill="1" applyBorder="1" applyAlignment="1"/>
    <xf numFmtId="3" fontId="60" fillId="0" borderId="52" xfId="0" applyNumberFormat="1" applyFont="1" applyFill="1" applyBorder="1" applyAlignment="1"/>
    <xf numFmtId="3" fontId="58" fillId="0" borderId="37" xfId="0" applyNumberFormat="1" applyFont="1" applyFill="1" applyBorder="1" applyAlignment="1"/>
    <xf numFmtId="3" fontId="58" fillId="0" borderId="38" xfId="0" applyNumberFormat="1" applyFont="1" applyFill="1" applyBorder="1" applyAlignment="1"/>
    <xf numFmtId="10" fontId="58" fillId="0" borderId="33" xfId="0" applyNumberFormat="1" applyFont="1" applyFill="1" applyBorder="1" applyAlignment="1"/>
    <xf numFmtId="3" fontId="58" fillId="0" borderId="57" xfId="0" applyNumberFormat="1" applyFont="1" applyFill="1" applyBorder="1" applyAlignment="1"/>
    <xf numFmtId="10" fontId="58" fillId="0" borderId="71" xfId="0" applyNumberFormat="1" applyFont="1" applyFill="1" applyBorder="1" applyAlignment="1"/>
    <xf numFmtId="10" fontId="58" fillId="0" borderId="40" xfId="0" applyNumberFormat="1" applyFont="1" applyFill="1" applyBorder="1" applyAlignment="1"/>
    <xf numFmtId="3" fontId="58" fillId="0" borderId="72" xfId="0" applyNumberFormat="1" applyFont="1" applyFill="1" applyBorder="1" applyAlignment="1"/>
    <xf numFmtId="10" fontId="58" fillId="0" borderId="17" xfId="0" applyNumberFormat="1" applyFont="1" applyFill="1" applyBorder="1" applyAlignment="1"/>
    <xf numFmtId="3" fontId="58" fillId="0" borderId="16" xfId="0" applyNumberFormat="1" applyFont="1" applyFill="1" applyBorder="1" applyAlignment="1"/>
    <xf numFmtId="10" fontId="58" fillId="0" borderId="18" xfId="0" applyNumberFormat="1" applyFont="1" applyFill="1" applyBorder="1" applyAlignment="1"/>
    <xf numFmtId="10" fontId="58" fillId="0" borderId="18" xfId="2" applyNumberFormat="1" applyFont="1" applyFill="1" applyBorder="1"/>
    <xf numFmtId="3" fontId="58" fillId="0" borderId="59" xfId="0" applyNumberFormat="1" applyFont="1" applyBorder="1" applyAlignment="1">
      <alignment horizontal="left"/>
    </xf>
    <xf numFmtId="3" fontId="54" fillId="0" borderId="50" xfId="0" applyNumberFormat="1" applyFont="1" applyFill="1" applyBorder="1" applyAlignment="1"/>
    <xf numFmtId="3" fontId="54" fillId="0" borderId="58" xfId="0" applyNumberFormat="1" applyFont="1" applyFill="1" applyBorder="1" applyAlignment="1"/>
    <xf numFmtId="3" fontId="58" fillId="0" borderId="8" xfId="0" applyNumberFormat="1" applyFont="1" applyFill="1" applyBorder="1" applyAlignment="1"/>
    <xf numFmtId="3" fontId="54" fillId="0" borderId="61" xfId="0" applyNumberFormat="1" applyFont="1" applyFill="1" applyBorder="1" applyAlignment="1"/>
    <xf numFmtId="3" fontId="54" fillId="0" borderId="70" xfId="0" applyNumberFormat="1" applyFont="1" applyFill="1" applyBorder="1" applyAlignment="1"/>
    <xf numFmtId="3" fontId="58" fillId="0" borderId="68" xfId="0" applyNumberFormat="1" applyFont="1" applyBorder="1" applyAlignment="1">
      <alignment horizontal="left"/>
    </xf>
    <xf numFmtId="3" fontId="58" fillId="4" borderId="0" xfId="0" applyNumberFormat="1" applyFont="1" applyFill="1" applyBorder="1" applyAlignment="1"/>
    <xf numFmtId="3" fontId="58" fillId="4" borderId="8" xfId="0" applyNumberFormat="1" applyFont="1" applyFill="1" applyBorder="1" applyAlignment="1"/>
    <xf numFmtId="3" fontId="54" fillId="4" borderId="7" xfId="0" applyNumberFormat="1" applyFont="1" applyFill="1" applyBorder="1" applyAlignment="1"/>
    <xf numFmtId="3" fontId="58" fillId="4" borderId="57" xfId="0" applyNumberFormat="1" applyFont="1" applyFill="1" applyBorder="1" applyAlignment="1"/>
    <xf numFmtId="3" fontId="58" fillId="4" borderId="58" xfId="0" applyNumberFormat="1" applyFont="1" applyFill="1" applyBorder="1" applyAlignment="1"/>
    <xf numFmtId="3" fontId="58" fillId="4" borderId="14" xfId="0" applyNumberFormat="1" applyFont="1" applyFill="1" applyBorder="1" applyAlignment="1"/>
    <xf numFmtId="3" fontId="58" fillId="0" borderId="58" xfId="0" applyNumberFormat="1" applyFont="1" applyFill="1" applyBorder="1" applyAlignment="1"/>
    <xf numFmtId="3" fontId="58" fillId="0" borderId="0" xfId="0" applyNumberFormat="1" applyFont="1" applyFill="1" applyBorder="1" applyAlignment="1"/>
    <xf numFmtId="3" fontId="60" fillId="0" borderId="33" xfId="0" applyNumberFormat="1" applyFont="1" applyFill="1" applyBorder="1" applyAlignment="1"/>
    <xf numFmtId="3" fontId="58" fillId="0" borderId="33" xfId="0" applyNumberFormat="1" applyFont="1" applyFill="1" applyBorder="1" applyAlignment="1"/>
    <xf numFmtId="3" fontId="54" fillId="0" borderId="16" xfId="0" applyNumberFormat="1" applyFont="1" applyFill="1" applyBorder="1" applyAlignment="1"/>
    <xf numFmtId="3" fontId="54" fillId="0" borderId="17" xfId="0" applyNumberFormat="1" applyFont="1" applyFill="1" applyBorder="1" applyAlignment="1"/>
    <xf numFmtId="3" fontId="60" fillId="0" borderId="16" xfId="0" applyNumberFormat="1" applyFont="1" applyFill="1" applyBorder="1" applyAlignment="1"/>
    <xf numFmtId="10" fontId="58" fillId="0" borderId="49" xfId="0" applyNumberFormat="1" applyFont="1" applyFill="1" applyBorder="1" applyAlignment="1"/>
    <xf numFmtId="9" fontId="58" fillId="0" borderId="17" xfId="0" applyNumberFormat="1" applyFont="1" applyFill="1" applyBorder="1" applyAlignment="1"/>
    <xf numFmtId="3" fontId="58" fillId="0" borderId="18" xfId="0" applyNumberFormat="1" applyFont="1" applyFill="1" applyBorder="1" applyAlignment="1"/>
    <xf numFmtId="3" fontId="54" fillId="0" borderId="59" xfId="0" applyNumberFormat="1" applyFont="1" applyFill="1" applyBorder="1" applyAlignment="1"/>
    <xf numFmtId="3" fontId="58" fillId="0" borderId="73" xfId="0" applyNumberFormat="1" applyFont="1" applyFill="1" applyBorder="1" applyAlignment="1">
      <alignment horizontal="centerContinuous"/>
    </xf>
    <xf numFmtId="3" fontId="54" fillId="0" borderId="19" xfId="0" applyNumberFormat="1" applyFont="1" applyFill="1" applyBorder="1" applyAlignment="1">
      <alignment horizontal="centerContinuous"/>
    </xf>
    <xf numFmtId="3" fontId="54" fillId="0" borderId="73" xfId="0" applyNumberFormat="1" applyFont="1" applyFill="1" applyBorder="1" applyAlignment="1">
      <alignment horizontal="centerContinuous"/>
    </xf>
    <xf numFmtId="3" fontId="58" fillId="0" borderId="15" xfId="0" applyNumberFormat="1" applyFont="1" applyFill="1" applyBorder="1" applyAlignment="1">
      <alignment horizontal="center"/>
    </xf>
    <xf numFmtId="3" fontId="58" fillId="0" borderId="74" xfId="0" applyNumberFormat="1" applyFont="1" applyFill="1" applyBorder="1" applyAlignment="1">
      <alignment horizontal="center"/>
    </xf>
    <xf numFmtId="3" fontId="58" fillId="0" borderId="68" xfId="0" applyNumberFormat="1" applyFont="1" applyFill="1" applyBorder="1" applyAlignment="1">
      <alignment horizontal="centerContinuous"/>
    </xf>
    <xf numFmtId="3" fontId="58" fillId="0" borderId="17" xfId="0" applyNumberFormat="1" applyFont="1" applyFill="1" applyBorder="1" applyAlignment="1">
      <alignment horizontal="centerContinuous"/>
    </xf>
    <xf numFmtId="10" fontId="58" fillId="0" borderId="68" xfId="0" applyNumberFormat="1" applyFont="1" applyFill="1" applyBorder="1" applyAlignment="1">
      <alignment horizontal="centerContinuous"/>
    </xf>
    <xf numFmtId="3" fontId="58" fillId="0" borderId="2" xfId="0" applyNumberFormat="1" applyFont="1" applyFill="1" applyBorder="1" applyAlignment="1">
      <alignment horizontal="centerContinuous"/>
    </xf>
    <xf numFmtId="3" fontId="58" fillId="0" borderId="3" xfId="0" applyNumberFormat="1" applyFont="1" applyFill="1" applyBorder="1" applyAlignment="1">
      <alignment horizontal="centerContinuous"/>
    </xf>
    <xf numFmtId="10" fontId="58" fillId="0" borderId="5" xfId="0" applyNumberFormat="1" applyFont="1" applyFill="1" applyBorder="1" applyAlignment="1">
      <alignment horizontal="centerContinuous"/>
    </xf>
    <xf numFmtId="3" fontId="58" fillId="0" borderId="5" xfId="0" applyNumberFormat="1" applyFont="1" applyFill="1" applyBorder="1" applyAlignment="1">
      <alignment horizontal="centerContinuous"/>
    </xf>
    <xf numFmtId="10" fontId="58" fillId="0" borderId="71" xfId="0" applyNumberFormat="1" applyFont="1" applyFill="1" applyBorder="1" applyAlignment="1">
      <alignment horizontal="centerContinuous"/>
    </xf>
    <xf numFmtId="3" fontId="58" fillId="0" borderId="47" xfId="0" applyNumberFormat="1" applyFont="1" applyFill="1" applyBorder="1" applyAlignment="1">
      <alignment horizontal="centerContinuous"/>
    </xf>
    <xf numFmtId="3" fontId="58" fillId="0" borderId="42" xfId="0" applyNumberFormat="1" applyFont="1" applyFill="1" applyBorder="1" applyAlignment="1">
      <alignment horizontal="centerContinuous"/>
    </xf>
    <xf numFmtId="3" fontId="58" fillId="0" borderId="16" xfId="0" applyNumberFormat="1" applyFont="1" applyFill="1" applyBorder="1" applyAlignment="1">
      <alignment horizontal="left"/>
    </xf>
    <xf numFmtId="3" fontId="58" fillId="0" borderId="5" xfId="0" applyNumberFormat="1" applyFont="1" applyFill="1" applyBorder="1" applyAlignment="1">
      <alignment horizontal="left"/>
    </xf>
    <xf numFmtId="10" fontId="54" fillId="0" borderId="27" xfId="0" applyNumberFormat="1" applyFont="1" applyFill="1" applyBorder="1" applyAlignment="1"/>
    <xf numFmtId="10" fontId="54" fillId="0" borderId="9" xfId="0" applyNumberFormat="1" applyFont="1" applyFill="1" applyBorder="1" applyAlignment="1"/>
    <xf numFmtId="10" fontId="54" fillId="0" borderId="0" xfId="2" applyNumberFormat="1" applyFont="1" applyFill="1" applyBorder="1"/>
    <xf numFmtId="10" fontId="54" fillId="0" borderId="7" xfId="0" applyNumberFormat="1" applyFont="1" applyFill="1" applyBorder="1" applyAlignment="1"/>
    <xf numFmtId="3" fontId="57" fillId="0" borderId="7" xfId="0" applyNumberFormat="1" applyFont="1" applyFill="1" applyBorder="1" applyAlignment="1"/>
    <xf numFmtId="10" fontId="54" fillId="0" borderId="61" xfId="0" applyNumberFormat="1" applyFont="1" applyFill="1" applyBorder="1" applyAlignment="1"/>
    <xf numFmtId="10" fontId="54" fillId="0" borderId="56" xfId="0" applyNumberFormat="1" applyFont="1" applyFill="1" applyBorder="1" applyAlignment="1"/>
    <xf numFmtId="3" fontId="57" fillId="0" borderId="56" xfId="0" applyNumberFormat="1" applyFont="1" applyFill="1" applyBorder="1" applyAlignment="1"/>
    <xf numFmtId="10" fontId="54" fillId="0" borderId="10" xfId="0" applyNumberFormat="1" applyFont="1" applyFill="1" applyBorder="1" applyAlignment="1"/>
    <xf numFmtId="10" fontId="54" fillId="0" borderId="14" xfId="2" applyNumberFormat="1" applyFont="1" applyFill="1" applyBorder="1"/>
    <xf numFmtId="3" fontId="58" fillId="0" borderId="59" xfId="0" applyNumberFormat="1" applyFont="1" applyBorder="1" applyAlignment="1"/>
    <xf numFmtId="3" fontId="58" fillId="0" borderId="68" xfId="0" applyNumberFormat="1" applyFont="1" applyFill="1" applyBorder="1" applyAlignment="1"/>
    <xf numFmtId="10" fontId="58" fillId="0" borderId="59" xfId="0" applyNumberFormat="1" applyFont="1" applyFill="1" applyBorder="1" applyAlignment="1"/>
    <xf numFmtId="10" fontId="58" fillId="0" borderId="70" xfId="0" applyNumberFormat="1" applyFont="1" applyFill="1" applyBorder="1" applyAlignment="1"/>
    <xf numFmtId="3" fontId="58" fillId="0" borderId="12" xfId="0" applyNumberFormat="1" applyFont="1" applyFill="1" applyBorder="1" applyAlignment="1"/>
    <xf numFmtId="3" fontId="58" fillId="0" borderId="10" xfId="0" applyNumberFormat="1" applyFont="1" applyFill="1" applyBorder="1" applyAlignment="1"/>
    <xf numFmtId="10" fontId="58" fillId="0" borderId="13" xfId="0" applyNumberFormat="1" applyFont="1" applyFill="1" applyBorder="1" applyAlignment="1"/>
    <xf numFmtId="10" fontId="58" fillId="0" borderId="57" xfId="0" applyNumberFormat="1" applyFont="1" applyFill="1" applyBorder="1" applyAlignment="1"/>
    <xf numFmtId="10" fontId="58" fillId="0" borderId="62" xfId="2" applyNumberFormat="1" applyFont="1" applyFill="1" applyBorder="1"/>
    <xf numFmtId="10" fontId="58" fillId="0" borderId="61" xfId="2" applyNumberFormat="1" applyFont="1" applyFill="1" applyBorder="1"/>
    <xf numFmtId="10" fontId="54" fillId="0" borderId="74" xfId="0" applyNumberFormat="1" applyFont="1" applyFill="1" applyBorder="1" applyAlignment="1"/>
    <xf numFmtId="3" fontId="54" fillId="0" borderId="74" xfId="0" applyNumberFormat="1" applyFont="1" applyFill="1" applyBorder="1" applyAlignment="1"/>
    <xf numFmtId="3" fontId="58" fillId="0" borderId="15" xfId="0" applyNumberFormat="1" applyFont="1" applyFill="1" applyBorder="1" applyAlignment="1">
      <alignment horizontal="centerContinuous"/>
    </xf>
    <xf numFmtId="3" fontId="54" fillId="0" borderId="15" xfId="0" applyNumberFormat="1" applyFont="1" applyFill="1" applyBorder="1" applyAlignment="1">
      <alignment horizontal="centerContinuous"/>
    </xf>
    <xf numFmtId="10" fontId="54" fillId="0" borderId="65" xfId="0" applyNumberFormat="1" applyFont="1" applyFill="1" applyBorder="1" applyAlignment="1">
      <alignment horizontal="centerContinuous"/>
    </xf>
    <xf numFmtId="3" fontId="58" fillId="0" borderId="76" xfId="0" applyNumberFormat="1" applyFont="1" applyFill="1" applyBorder="1" applyAlignment="1">
      <alignment horizontal="centerContinuous"/>
    </xf>
    <xf numFmtId="3" fontId="58" fillId="0" borderId="4" xfId="0" applyNumberFormat="1" applyFont="1" applyFill="1" applyBorder="1" applyAlignment="1">
      <alignment horizontal="centerContinuous"/>
    </xf>
    <xf numFmtId="10" fontId="58" fillId="0" borderId="18" xfId="0" applyNumberFormat="1" applyFont="1" applyFill="1" applyBorder="1" applyAlignment="1">
      <alignment horizontal="centerContinuous"/>
    </xf>
    <xf numFmtId="3" fontId="58" fillId="0" borderId="18" xfId="0" applyNumberFormat="1" applyFont="1" applyFill="1" applyBorder="1" applyAlignment="1">
      <alignment horizontal="left"/>
    </xf>
    <xf numFmtId="10" fontId="54" fillId="0" borderId="31" xfId="2" applyNumberFormat="1" applyFont="1" applyFill="1" applyBorder="1"/>
    <xf numFmtId="3" fontId="60" fillId="0" borderId="54" xfId="0" applyNumberFormat="1" applyFont="1" applyFill="1" applyBorder="1" applyAlignment="1"/>
    <xf numFmtId="3" fontId="58" fillId="0" borderId="23" xfId="0" applyNumberFormat="1" applyFont="1" applyFill="1" applyBorder="1" applyAlignment="1"/>
    <xf numFmtId="3" fontId="58" fillId="0" borderId="19" xfId="0" applyNumberFormat="1" applyFont="1" applyFill="1" applyBorder="1" applyAlignment="1"/>
    <xf numFmtId="10" fontId="58" fillId="0" borderId="23" xfId="0" applyNumberFormat="1" applyFont="1" applyFill="1" applyBorder="1" applyAlignment="1"/>
    <xf numFmtId="3" fontId="58" fillId="0" borderId="73" xfId="0" applyNumberFormat="1" applyFont="1" applyFill="1" applyBorder="1" applyAlignment="1"/>
    <xf numFmtId="3" fontId="58" fillId="0" borderId="20" xfId="0" applyNumberFormat="1" applyFont="1" applyFill="1" applyBorder="1" applyAlignment="1"/>
    <xf numFmtId="10" fontId="58" fillId="0" borderId="21" xfId="0" applyNumberFormat="1" applyFont="1" applyFill="1" applyBorder="1" applyAlignment="1"/>
    <xf numFmtId="3" fontId="58" fillId="0" borderId="53" xfId="0" applyNumberFormat="1" applyFont="1" applyFill="1" applyBorder="1" applyAlignment="1"/>
    <xf numFmtId="10" fontId="58" fillId="0" borderId="21" xfId="2" applyNumberFormat="1" applyFont="1" applyFill="1" applyBorder="1"/>
    <xf numFmtId="3" fontId="54" fillId="0" borderId="23" xfId="0" applyNumberFormat="1" applyFont="1" applyFill="1" applyBorder="1" applyAlignment="1"/>
    <xf numFmtId="9" fontId="54" fillId="0" borderId="11" xfId="0" applyNumberFormat="1" applyFont="1" applyFill="1" applyBorder="1" applyAlignment="1"/>
    <xf numFmtId="3" fontId="58" fillId="4" borderId="10" xfId="0" applyNumberFormat="1" applyFont="1" applyFill="1" applyBorder="1" applyAlignment="1"/>
    <xf numFmtId="10" fontId="58" fillId="4" borderId="10" xfId="0" applyNumberFormat="1" applyFont="1" applyFill="1" applyBorder="1" applyAlignment="1"/>
    <xf numFmtId="10" fontId="58" fillId="0" borderId="10" xfId="0" applyNumberFormat="1" applyFont="1" applyFill="1" applyBorder="1" applyAlignment="1"/>
    <xf numFmtId="10" fontId="58" fillId="0" borderId="10" xfId="2" applyNumberFormat="1" applyFont="1" applyFill="1" applyBorder="1"/>
    <xf numFmtId="10" fontId="58" fillId="0" borderId="64" xfId="0" applyNumberFormat="1" applyFont="1" applyFill="1" applyBorder="1" applyAlignment="1"/>
    <xf numFmtId="10" fontId="58" fillId="0" borderId="0" xfId="0" applyNumberFormat="1" applyFont="1" applyFill="1" applyBorder="1" applyAlignment="1"/>
    <xf numFmtId="3" fontId="61" fillId="0" borderId="0" xfId="0" applyNumberFormat="1" applyFont="1" applyFill="1" applyAlignment="1"/>
    <xf numFmtId="10" fontId="58" fillId="0" borderId="67" xfId="0" applyNumberFormat="1" applyFont="1" applyFill="1" applyBorder="1" applyAlignment="1"/>
    <xf numFmtId="3" fontId="54" fillId="0" borderId="67" xfId="0" applyNumberFormat="1" applyFont="1" applyFill="1" applyBorder="1" applyAlignment="1"/>
    <xf numFmtId="3" fontId="58" fillId="0" borderId="51" xfId="0" applyNumberFormat="1" applyFont="1" applyFill="1" applyBorder="1" applyAlignment="1"/>
    <xf numFmtId="3" fontId="58" fillId="0" borderId="67" xfId="0" applyNumberFormat="1" applyFont="1" applyFill="1" applyBorder="1" applyAlignment="1"/>
    <xf numFmtId="9" fontId="58" fillId="0" borderId="67" xfId="0" applyNumberFormat="1" applyFont="1" applyFill="1" applyBorder="1" applyAlignment="1"/>
    <xf numFmtId="10" fontId="58" fillId="0" borderId="77" xfId="0" applyNumberFormat="1" applyFont="1" applyFill="1" applyBorder="1" applyAlignment="1"/>
    <xf numFmtId="10" fontId="58" fillId="0" borderId="31" xfId="0" applyNumberFormat="1" applyFont="1" applyFill="1" applyBorder="1" applyAlignment="1"/>
    <xf numFmtId="0" fontId="6" fillId="0" borderId="0" xfId="0" applyFont="1" applyFill="1" applyAlignment="1"/>
    <xf numFmtId="3" fontId="58" fillId="0" borderId="65" xfId="0" applyNumberFormat="1" applyFont="1" applyBorder="1" applyAlignment="1">
      <alignment horizontal="center"/>
    </xf>
    <xf numFmtId="3" fontId="58" fillId="0" borderId="59" xfId="0" applyNumberFormat="1" applyFont="1" applyBorder="1" applyAlignment="1">
      <alignment horizontal="center"/>
    </xf>
    <xf numFmtId="3" fontId="58" fillId="0" borderId="22" xfId="0" applyNumberFormat="1" applyFont="1" applyFill="1" applyBorder="1" applyAlignment="1">
      <alignment horizontal="center"/>
    </xf>
    <xf numFmtId="3" fontId="58" fillId="0" borderId="19" xfId="0" applyNumberFormat="1" applyFont="1" applyFill="1" applyBorder="1" applyAlignment="1">
      <alignment horizontal="center"/>
    </xf>
    <xf numFmtId="3" fontId="58" fillId="0" borderId="21" xfId="0" applyNumberFormat="1" applyFont="1" applyFill="1" applyBorder="1" applyAlignment="1">
      <alignment horizontal="center"/>
    </xf>
    <xf numFmtId="3" fontId="58" fillId="0" borderId="23" xfId="0" applyNumberFormat="1" applyFont="1" applyBorder="1" applyAlignment="1">
      <alignment horizontal="center"/>
    </xf>
    <xf numFmtId="3" fontId="58" fillId="0" borderId="75" xfId="0" applyNumberFormat="1" applyFont="1" applyBorder="1" applyAlignment="1">
      <alignment horizontal="center"/>
    </xf>
    <xf numFmtId="3" fontId="54" fillId="0" borderId="15" xfId="0" applyNumberFormat="1" applyFont="1" applyFill="1" applyBorder="1" applyAlignment="1">
      <alignment horizontal="center"/>
    </xf>
    <xf numFmtId="3" fontId="54" fillId="0" borderId="25" xfId="0" applyNumberFormat="1" applyFont="1" applyFill="1" applyBorder="1" applyAlignment="1">
      <alignment horizontal="center"/>
    </xf>
    <xf numFmtId="3" fontId="58" fillId="0" borderId="16" xfId="0" applyNumberFormat="1" applyFont="1" applyFill="1" applyBorder="1" applyAlignment="1">
      <alignment horizontal="center"/>
    </xf>
    <xf numFmtId="3" fontId="58" fillId="0" borderId="17" xfId="0" applyNumberFormat="1" applyFont="1" applyFill="1" applyBorder="1" applyAlignment="1">
      <alignment horizontal="center"/>
    </xf>
    <xf numFmtId="3" fontId="58" fillId="0" borderId="18" xfId="0" applyNumberFormat="1" applyFont="1" applyFill="1" applyBorder="1" applyAlignment="1">
      <alignment horizontal="center"/>
    </xf>
    <xf numFmtId="3" fontId="58" fillId="0" borderId="20" xfId="0" applyNumberFormat="1" applyFont="1" applyFill="1" applyBorder="1" applyAlignment="1">
      <alignment horizontal="center"/>
    </xf>
    <xf numFmtId="3" fontId="58" fillId="0" borderId="24" xfId="0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_Buxh_kons" xfId="3"/>
    <cellStyle name="Normal_Buxheti i Konsoliduar 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skale%202013/shkurt%202013/Documents%20and%20Settings/mpeco/Local%20Settings/Temporary%20Internet%20Files/OLK162/Buletini%202010_Janar_Ma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19/tetor%202019/Treguesit%20fiskal%2010-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xhela.kasapi/AppData/Local/Microsoft/Windows/Temporary%20Internet%20Files/Content.Outlook/DOWNEVU9/Treguesit%20fiskale%2007-2016%20(dt.09.08.201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keta.brace/Local%20Settings/Temporary%20Internet%20Files/Content.Outlook/5F7RS9J0/Treguesit%20fiskal%20paraprak%20(publikimi%20dt.15.05.20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Fakt_Plan progresiv"/>
      <sheetName val="Fatk_Plan mujor"/>
      <sheetName val="Pasqyra Fiskale"/>
      <sheetName val="Buxheti i Konsoliduar "/>
      <sheetName val="Deficiti"/>
      <sheetName val="Klas.Ekonomik Te ardhurat"/>
      <sheetName val="Te ardhura Tatime&amp;Dogana"/>
      <sheetName val="Shpenzime.Klas.Funksional"/>
      <sheetName val="FUNKSIONAL"/>
      <sheetName val="MINISTRI"/>
      <sheetName val="Shpenzime.Klas.Institucional"/>
      <sheetName val="Shpenzime.Sipas.Rretheve"/>
      <sheetName val="Shpenzime per Investime"/>
      <sheetName val="Borxhi i Brendshem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98.5</v>
          </cell>
          <cell r="L44">
            <v>98.7</v>
          </cell>
          <cell r="M44">
            <v>100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92.62</v>
          </cell>
          <cell r="L46">
            <v>96.84</v>
          </cell>
          <cell r="M46">
            <v>90.96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>
            <v>1.1106598984771574</v>
          </cell>
          <cell r="L49">
            <v>1.1175278622087133</v>
          </cell>
          <cell r="M49">
            <v>1.123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>
            <v>1.0544158928957028</v>
          </cell>
          <cell r="L51">
            <v>0.99648905410987187</v>
          </cell>
          <cell r="M51">
            <v>1.029023746701847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)"/>
      <sheetName val="Buxheti i Konsoliduar  (2)"/>
      <sheetName val=" Tatime&amp;Dogana Fakt-Plan"/>
      <sheetName val="DeficBUL (2)"/>
      <sheetName val="Pasqyra Fiskale"/>
      <sheetName val="shpenzimet per investime"/>
      <sheetName val="funksionali sipas issh"/>
      <sheetName val="Shpezime Klas Funksional"/>
      <sheetName val="Shpenzime Klas Instittucional"/>
      <sheetName val="tat_dog_ndihmes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B8">
            <v>409.51</v>
          </cell>
          <cell r="C8">
            <v>430.15</v>
          </cell>
          <cell r="D8">
            <v>571.35</v>
          </cell>
          <cell r="E8">
            <v>554.77</v>
          </cell>
          <cell r="F8">
            <v>591.79000000000019</v>
          </cell>
          <cell r="H8">
            <v>630.73</v>
          </cell>
          <cell r="I8">
            <v>579.19999999999936</v>
          </cell>
          <cell r="J8">
            <v>477.89000000000033</v>
          </cell>
          <cell r="K8">
            <v>549.94000000000051</v>
          </cell>
          <cell r="L8">
            <v>545.6899999999996</v>
          </cell>
          <cell r="M8">
            <v>591.52000000000044</v>
          </cell>
          <cell r="R8">
            <v>409.51</v>
          </cell>
          <cell r="S8">
            <v>839.66</v>
          </cell>
          <cell r="T8">
            <v>1411.01</v>
          </cell>
          <cell r="U8">
            <v>1965.78</v>
          </cell>
          <cell r="V8">
            <v>2557.5700000000002</v>
          </cell>
          <cell r="W8">
            <v>3116.55</v>
          </cell>
          <cell r="X8">
            <v>3747.28</v>
          </cell>
          <cell r="Y8">
            <v>4326.4799999999996</v>
          </cell>
          <cell r="Z8">
            <v>4804.37</v>
          </cell>
          <cell r="AA8">
            <v>5354.31</v>
          </cell>
          <cell r="AB8">
            <v>5900</v>
          </cell>
          <cell r="AC8">
            <v>6491.52</v>
          </cell>
        </row>
        <row r="9">
          <cell r="B9">
            <v>6892.82</v>
          </cell>
          <cell r="C9">
            <v>7849.49</v>
          </cell>
          <cell r="D9">
            <v>8683.9100000000017</v>
          </cell>
          <cell r="E9">
            <v>9339.989999999998</v>
          </cell>
          <cell r="F9">
            <v>9476.68</v>
          </cell>
          <cell r="H9">
            <v>10194.959999999999</v>
          </cell>
          <cell r="I9">
            <v>9788.4600000000064</v>
          </cell>
          <cell r="J9">
            <v>8323.1699999999983</v>
          </cell>
          <cell r="K9">
            <v>9656.1699999999983</v>
          </cell>
          <cell r="L9">
            <v>5129.75</v>
          </cell>
          <cell r="M9">
            <v>10395</v>
          </cell>
          <cell r="R9">
            <v>6892.82</v>
          </cell>
          <cell r="S9">
            <v>14742.31</v>
          </cell>
          <cell r="T9">
            <v>23426.22</v>
          </cell>
          <cell r="U9">
            <v>32766.21</v>
          </cell>
          <cell r="V9">
            <v>42242.89</v>
          </cell>
          <cell r="W9">
            <v>51098.49</v>
          </cell>
          <cell r="X9">
            <v>61293.45</v>
          </cell>
          <cell r="Y9">
            <v>71081.91</v>
          </cell>
          <cell r="Z9">
            <v>79405.08</v>
          </cell>
          <cell r="AA9">
            <v>89061.25</v>
          </cell>
          <cell r="AB9">
            <v>94191</v>
          </cell>
          <cell r="AC9">
            <v>104586</v>
          </cell>
        </row>
        <row r="10">
          <cell r="B10">
            <v>2900.2</v>
          </cell>
          <cell r="C10">
            <v>3124.71</v>
          </cell>
          <cell r="D10">
            <v>3837.91</v>
          </cell>
          <cell r="E10">
            <v>3367.4300000000003</v>
          </cell>
          <cell r="F10">
            <v>3752.130000000001</v>
          </cell>
          <cell r="G10">
            <v>4271.8499999999985</v>
          </cell>
          <cell r="H10">
            <v>4802.8100000000013</v>
          </cell>
          <cell r="I10">
            <v>5046.32</v>
          </cell>
          <cell r="J10">
            <v>3787.4599999999991</v>
          </cell>
          <cell r="K10">
            <v>3956.8559999999998</v>
          </cell>
          <cell r="L10">
            <v>2585.3240000000005</v>
          </cell>
          <cell r="M10">
            <v>3671.7699999999968</v>
          </cell>
          <cell r="R10">
            <v>2900.2</v>
          </cell>
          <cell r="S10">
            <v>6024.91</v>
          </cell>
          <cell r="T10">
            <v>9862.82</v>
          </cell>
          <cell r="U10">
            <v>13230.25</v>
          </cell>
          <cell r="V10">
            <v>16982.38</v>
          </cell>
          <cell r="W10">
            <v>21254.23</v>
          </cell>
          <cell r="X10">
            <v>26057.040000000001</v>
          </cell>
          <cell r="Y10">
            <v>31103.360000000001</v>
          </cell>
          <cell r="Z10">
            <v>34890.82</v>
          </cell>
          <cell r="AA10">
            <v>38847.675999999999</v>
          </cell>
          <cell r="AB10">
            <v>41433</v>
          </cell>
          <cell r="AC10">
            <v>45104.77</v>
          </cell>
        </row>
        <row r="11">
          <cell r="C11">
            <v>3268.3599999999997</v>
          </cell>
          <cell r="D11">
            <v>3839.6400000000003</v>
          </cell>
          <cell r="E11">
            <v>3690</v>
          </cell>
          <cell r="F11">
            <v>3890</v>
          </cell>
          <cell r="G11">
            <v>4327.7890000000007</v>
          </cell>
          <cell r="H11">
            <v>4861.1260000000002</v>
          </cell>
          <cell r="I11">
            <v>5308.6749999999993</v>
          </cell>
          <cell r="K11">
            <v>4125.0670000000027</v>
          </cell>
          <cell r="R11">
            <v>3101</v>
          </cell>
          <cell r="S11">
            <v>6369.36</v>
          </cell>
          <cell r="T11">
            <v>10209</v>
          </cell>
          <cell r="U11">
            <v>13899</v>
          </cell>
          <cell r="V11">
            <v>17789</v>
          </cell>
          <cell r="W11">
            <v>22116.789000000001</v>
          </cell>
          <cell r="X11">
            <v>26977.915000000001</v>
          </cell>
          <cell r="Y11">
            <v>32286.59</v>
          </cell>
          <cell r="Z11">
            <v>36246.572999999997</v>
          </cell>
          <cell r="AA11">
            <v>40371.64</v>
          </cell>
          <cell r="AB11" t="e">
            <v>#REF!</v>
          </cell>
          <cell r="AC11" t="e">
            <v>#REF!</v>
          </cell>
        </row>
        <row r="12">
          <cell r="C12">
            <v>144.44999999999999</v>
          </cell>
          <cell r="D12">
            <v>1.75</v>
          </cell>
          <cell r="E12">
            <v>322.2</v>
          </cell>
          <cell r="G12">
            <v>55.55499999999995</v>
          </cell>
          <cell r="H12">
            <v>58.319000000000074</v>
          </cell>
          <cell r="I12">
            <v>262.35599999999999</v>
          </cell>
          <cell r="K12">
            <v>168.21299999999997</v>
          </cell>
          <cell r="R12">
            <v>200</v>
          </cell>
          <cell r="S12">
            <v>344.45</v>
          </cell>
          <cell r="T12">
            <v>346.2</v>
          </cell>
          <cell r="U12">
            <v>668.4</v>
          </cell>
          <cell r="V12">
            <v>807</v>
          </cell>
          <cell r="W12">
            <v>862.55499999999995</v>
          </cell>
          <cell r="X12">
            <v>920.87400000000002</v>
          </cell>
          <cell r="Y12">
            <v>1183.23</v>
          </cell>
          <cell r="Z12">
            <v>1355.751</v>
          </cell>
          <cell r="AA12">
            <v>1523.9639999999999</v>
          </cell>
          <cell r="AB12">
            <v>485</v>
          </cell>
          <cell r="AC12">
            <v>579</v>
          </cell>
        </row>
        <row r="13">
          <cell r="B13">
            <v>200.613</v>
          </cell>
          <cell r="C13">
            <v>155.423</v>
          </cell>
          <cell r="D13">
            <v>175.964</v>
          </cell>
          <cell r="E13">
            <v>199.00199999999995</v>
          </cell>
          <cell r="F13">
            <v>286.45800000000008</v>
          </cell>
          <cell r="H13">
            <v>178.22900000000004</v>
          </cell>
          <cell r="I13">
            <v>148.27399999999989</v>
          </cell>
          <cell r="J13">
            <v>247.49099999999999</v>
          </cell>
          <cell r="K13">
            <v>295.13300000000027</v>
          </cell>
          <cell r="L13">
            <v>-1848.3300000000002</v>
          </cell>
          <cell r="M13">
            <v>0</v>
          </cell>
          <cell r="S13">
            <v>356.036</v>
          </cell>
          <cell r="V13">
            <v>1017.46</v>
          </cell>
          <cell r="W13">
            <v>1179.816</v>
          </cell>
          <cell r="X13">
            <v>1358.0450000000001</v>
          </cell>
          <cell r="Y13">
            <v>1506.319</v>
          </cell>
          <cell r="Z13">
            <v>1753.81</v>
          </cell>
          <cell r="AA13">
            <v>2048.9430000000002</v>
          </cell>
          <cell r="AB13">
            <v>200.613</v>
          </cell>
          <cell r="AC13">
            <v>200.613</v>
          </cell>
        </row>
        <row r="21">
          <cell r="B21">
            <v>4078.56</v>
          </cell>
          <cell r="C21">
            <v>2729.35</v>
          </cell>
          <cell r="D21">
            <v>2145.8600000000006</v>
          </cell>
          <cell r="E21">
            <v>1797.58</v>
          </cell>
          <cell r="F21">
            <v>1966.4899999999998</v>
          </cell>
          <cell r="G21">
            <v>2096.2399999999998</v>
          </cell>
          <cell r="H21">
            <v>2363.1200000000008</v>
          </cell>
          <cell r="I21">
            <v>2279.8899999999994</v>
          </cell>
          <cell r="J21">
            <v>1865.8100000000013</v>
          </cell>
          <cell r="K21">
            <v>2999.0599999999977</v>
          </cell>
          <cell r="L21">
            <v>7440.0400000000009</v>
          </cell>
          <cell r="M21">
            <v>3192</v>
          </cell>
          <cell r="AB21">
            <v>31762</v>
          </cell>
        </row>
        <row r="22">
          <cell r="J22">
            <v>0</v>
          </cell>
          <cell r="L22">
            <v>0</v>
          </cell>
          <cell r="M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</row>
        <row r="23">
          <cell r="B23">
            <v>1612.71</v>
          </cell>
          <cell r="C23">
            <v>2436.1999999999998</v>
          </cell>
          <cell r="D23">
            <v>7601.59</v>
          </cell>
          <cell r="E23">
            <v>3621.1900000000005</v>
          </cell>
          <cell r="F23">
            <v>2424.5599999999995</v>
          </cell>
          <cell r="G23">
            <v>2747.7999999999993</v>
          </cell>
          <cell r="H23">
            <v>2099.4500000000007</v>
          </cell>
          <cell r="I23">
            <v>2043.8600000000006</v>
          </cell>
          <cell r="J23">
            <v>2586.0999999999985</v>
          </cell>
          <cell r="K23">
            <v>2510.6700000000019</v>
          </cell>
          <cell r="L23">
            <v>-2053.130000000001</v>
          </cell>
          <cell r="M23">
            <v>4013.9300000000003</v>
          </cell>
          <cell r="R23">
            <v>1612.71</v>
          </cell>
          <cell r="S23">
            <v>4048.91</v>
          </cell>
          <cell r="T23">
            <v>11650.5</v>
          </cell>
          <cell r="U23">
            <v>15271.69</v>
          </cell>
          <cell r="V23">
            <v>17696.25</v>
          </cell>
          <cell r="W23">
            <v>20444.05</v>
          </cell>
          <cell r="X23">
            <v>22543.5</v>
          </cell>
          <cell r="Y23">
            <v>24587.360000000001</v>
          </cell>
          <cell r="Z23">
            <v>27173.46</v>
          </cell>
          <cell r="AA23">
            <v>29684.13</v>
          </cell>
          <cell r="AB23">
            <v>27631</v>
          </cell>
          <cell r="AC23">
            <v>31644.93</v>
          </cell>
        </row>
        <row r="24">
          <cell r="B24">
            <v>3677</v>
          </cell>
          <cell r="C24">
            <v>2916.3999999999996</v>
          </cell>
          <cell r="D24">
            <v>2782.7299999999996</v>
          </cell>
          <cell r="E24">
            <v>3275.3600000000006</v>
          </cell>
          <cell r="F24">
            <v>5788.6400000000012</v>
          </cell>
          <cell r="G24">
            <v>3688.6699999999983</v>
          </cell>
          <cell r="H24">
            <v>3903.84</v>
          </cell>
          <cell r="I24">
            <v>5620.2000000000007</v>
          </cell>
          <cell r="J24">
            <v>5738.7100000000028</v>
          </cell>
          <cell r="K24">
            <v>3093.8299999999945</v>
          </cell>
          <cell r="L24">
            <v>-10981.379999999997</v>
          </cell>
          <cell r="M24">
            <v>2597.9300000000003</v>
          </cell>
          <cell r="R24">
            <v>3677</v>
          </cell>
          <cell r="S24">
            <v>6593.4</v>
          </cell>
          <cell r="T24">
            <v>9376.1299999999992</v>
          </cell>
          <cell r="U24">
            <v>12651.49</v>
          </cell>
          <cell r="V24">
            <v>18440.13</v>
          </cell>
          <cell r="W24">
            <v>22128.799999999999</v>
          </cell>
          <cell r="X24">
            <v>26032.639999999999</v>
          </cell>
          <cell r="Y24">
            <v>31652.84</v>
          </cell>
          <cell r="Z24">
            <v>37391.550000000003</v>
          </cell>
          <cell r="AA24">
            <v>40485.379999999997</v>
          </cell>
          <cell r="AB24">
            <v>29504</v>
          </cell>
          <cell r="AC24">
            <v>32101.93</v>
          </cell>
        </row>
        <row r="26">
          <cell r="B26">
            <v>2866.9870000000001</v>
          </cell>
          <cell r="C26">
            <v>2648.2969999999996</v>
          </cell>
          <cell r="D26">
            <v>2045.116</v>
          </cell>
          <cell r="E26">
            <v>2826.8780000000006</v>
          </cell>
          <cell r="F26">
            <v>2671.641999999998</v>
          </cell>
          <cell r="G26">
            <v>3269.3240000000023</v>
          </cell>
          <cell r="H26">
            <v>2387.6810000000023</v>
          </cell>
          <cell r="I26">
            <v>3366.9459999999963</v>
          </cell>
          <cell r="J26">
            <v>2552.3189999999995</v>
          </cell>
          <cell r="K26">
            <v>3145.3570000000036</v>
          </cell>
          <cell r="L26">
            <v>7838.84</v>
          </cell>
          <cell r="M26">
            <v>2682.4300000000003</v>
          </cell>
          <cell r="R26">
            <v>2866.9870000000001</v>
          </cell>
          <cell r="S26">
            <v>5515.2839999999997</v>
          </cell>
          <cell r="T26">
            <v>7560.4</v>
          </cell>
          <cell r="U26">
            <v>10387.278</v>
          </cell>
          <cell r="V26">
            <v>13058.919999999998</v>
          </cell>
          <cell r="W26">
            <v>16328.244000000001</v>
          </cell>
          <cell r="X26">
            <v>18715.925000000003</v>
          </cell>
          <cell r="Y26">
            <v>22082.870999999999</v>
          </cell>
          <cell r="Z26">
            <v>24635.19</v>
          </cell>
          <cell r="AA26">
            <v>27780.547000000002</v>
          </cell>
          <cell r="AB26">
            <v>35619.387000000002</v>
          </cell>
          <cell r="AC26">
            <v>38301.817000000003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lestare e Mozes"/>
      <sheetName val="Fillestare Lokali"/>
      <sheetName val="Deficiti "/>
      <sheetName val="PUBLIKIM"/>
      <sheetName val="Te ardhura "/>
      <sheetName val="Pasqyra Fiskale"/>
      <sheetName val="Shpenzime "/>
      <sheetName val="shpenzimet per investime"/>
      <sheetName val="Tat&amp;Dog "/>
      <sheetName val="LLog speciale"/>
      <sheetName val="dividenti"/>
      <sheetName val="DeficBUL"/>
      <sheetName val="Fiskale SIFQ"/>
      <sheetName val=" Tatime&amp;Dogana Fakt-Plan"/>
      <sheetName val="Shpenzime Klas Instittucional"/>
      <sheetName val="Shpezime Klas Funksional"/>
      <sheetName val="tat_dog_ndihmese "/>
      <sheetName val="FUNKSIONAL ndihmes"/>
      <sheetName val="Shpenzime.Sipas.Rretheve"/>
      <sheetName val="funksionali sipas iss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8">
          <cell r="B8">
            <v>398</v>
          </cell>
          <cell r="K8">
            <v>537</v>
          </cell>
          <cell r="AD8">
            <v>4833</v>
          </cell>
        </row>
        <row r="9">
          <cell r="K9">
            <v>8883</v>
          </cell>
          <cell r="AD9">
            <v>80481</v>
          </cell>
        </row>
        <row r="10">
          <cell r="K10">
            <v>3121</v>
          </cell>
          <cell r="AD10">
            <v>34131</v>
          </cell>
        </row>
        <row r="13">
          <cell r="K13">
            <v>315</v>
          </cell>
          <cell r="AD13">
            <v>5815</v>
          </cell>
        </row>
        <row r="21">
          <cell r="K21">
            <v>2882</v>
          </cell>
        </row>
        <row r="22">
          <cell r="B22">
            <v>0</v>
          </cell>
          <cell r="K22">
            <v>0</v>
          </cell>
          <cell r="AD22">
            <v>6</v>
          </cell>
        </row>
        <row r="23">
          <cell r="K23">
            <v>1403</v>
          </cell>
          <cell r="AD23">
            <v>17634</v>
          </cell>
        </row>
        <row r="24">
          <cell r="K24">
            <v>2276.5635608999983</v>
          </cell>
          <cell r="AD24">
            <v>22674</v>
          </cell>
        </row>
        <row r="26">
          <cell r="K26">
            <v>2738.0693169999977</v>
          </cell>
          <cell r="AD26">
            <v>21316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xheti i Konsoliduar "/>
    </sheetNames>
    <sheetDataSet>
      <sheetData sheetId="0" refreshError="1">
        <row r="5">
          <cell r="C5">
            <v>25687.350031000002</v>
          </cell>
        </row>
        <row r="76">
          <cell r="N76">
            <v>462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Z412"/>
  <sheetViews>
    <sheetView topLeftCell="A55" zoomScale="70" workbookViewId="0">
      <pane xSplit="1" ySplit="2" topLeftCell="R57" activePane="bottomRight" state="frozen"/>
      <selection activeCell="F33" sqref="F33"/>
      <selection pane="topRight" activeCell="F33" sqref="F33"/>
      <selection pane="bottomLeft" activeCell="F33" sqref="F33"/>
      <selection pane="bottomRight" activeCell="AC87" sqref="AC87"/>
    </sheetView>
  </sheetViews>
  <sheetFormatPr defaultColWidth="9.140625" defaultRowHeight="15.75" x14ac:dyDescent="0.25"/>
  <cols>
    <col min="1" max="1" width="44.85546875" style="159" customWidth="1"/>
    <col min="2" max="2" width="11.28515625" style="159" customWidth="1"/>
    <col min="3" max="3" width="11.7109375" style="159" customWidth="1"/>
    <col min="4" max="4" width="13.7109375" style="160" customWidth="1"/>
    <col min="5" max="5" width="9.7109375" style="159" customWidth="1"/>
    <col min="6" max="6" width="11.28515625" style="159" customWidth="1"/>
    <col min="7" max="7" width="13.42578125" style="160" customWidth="1"/>
    <col min="8" max="8" width="9.7109375" style="159" customWidth="1"/>
    <col min="9" max="9" width="10.7109375" style="159" customWidth="1"/>
    <col min="10" max="10" width="16.7109375" style="159" customWidth="1"/>
    <col min="11" max="11" width="11.140625" style="159" customWidth="1"/>
    <col min="12" max="12" width="10.42578125" style="161" customWidth="1"/>
    <col min="13" max="13" width="14.28515625" style="159" customWidth="1"/>
    <col min="14" max="14" width="13.28515625" style="159" customWidth="1"/>
    <col min="15" max="15" width="11.85546875" style="159" customWidth="1"/>
    <col min="16" max="16" width="18.7109375" style="160" customWidth="1"/>
    <col min="17" max="17" width="11.85546875" style="159" customWidth="1"/>
    <col min="18" max="18" width="15.7109375" style="159" customWidth="1"/>
    <col min="19" max="19" width="13.42578125" style="160" customWidth="1"/>
    <col min="20" max="20" width="12.42578125" style="159" customWidth="1"/>
    <col min="21" max="21" width="13.42578125" style="159" customWidth="1"/>
    <col min="22" max="22" width="14" style="159" customWidth="1"/>
    <col min="23" max="23" width="13.85546875" style="159" customWidth="1"/>
    <col min="24" max="24" width="11.5703125" style="159" customWidth="1"/>
    <col min="25" max="25" width="15.28515625" style="159" customWidth="1"/>
    <col min="26" max="26" width="19.140625" style="159" customWidth="1"/>
    <col min="27" max="27" width="11.5703125" style="159" customWidth="1"/>
    <col min="28" max="28" width="15.7109375" style="159" customWidth="1"/>
    <col min="29" max="29" width="13.85546875" style="159" customWidth="1"/>
    <col min="30" max="30" width="14" style="159" customWidth="1"/>
    <col min="31" max="31" width="15.7109375" style="159" customWidth="1"/>
    <col min="32" max="40" width="15.7109375" style="159" hidden="1" customWidth="1"/>
    <col min="41" max="41" width="48.140625" style="159" customWidth="1"/>
    <col min="42" max="42" width="9.140625" style="159"/>
    <col min="43" max="43" width="10.85546875" style="159" bestFit="1" customWidth="1"/>
    <col min="44" max="45" width="10" style="159" bestFit="1" customWidth="1"/>
    <col min="46" max="50" width="9.140625" style="159"/>
    <col min="51" max="51" width="9.140625" style="167"/>
    <col min="52" max="16384" width="9.140625" style="159"/>
  </cols>
  <sheetData>
    <row r="1" spans="4:35" hidden="1" x14ac:dyDescent="0.25">
      <c r="D1" s="157"/>
      <c r="E1" s="158"/>
      <c r="Q1" s="158"/>
      <c r="R1" s="158"/>
      <c r="AE1" s="159">
        <f>730-695</f>
        <v>35</v>
      </c>
    </row>
    <row r="2" spans="4:35" hidden="1" x14ac:dyDescent="0.25">
      <c r="D2" s="157"/>
      <c r="E2" s="158"/>
      <c r="Q2" s="158"/>
      <c r="R2" s="158"/>
    </row>
    <row r="3" spans="4:35" hidden="1" x14ac:dyDescent="0.25">
      <c r="D3" s="162"/>
      <c r="E3" s="163"/>
      <c r="Q3" s="163"/>
      <c r="R3" s="163"/>
    </row>
    <row r="4" spans="4:35" ht="16.5" hidden="1" thickBot="1" x14ac:dyDescent="0.3">
      <c r="O4" s="164" t="s">
        <v>173</v>
      </c>
      <c r="P4" s="165"/>
      <c r="Q4" s="166"/>
      <c r="AH4" s="164" t="s">
        <v>174</v>
      </c>
    </row>
    <row r="5" spans="4:35" hidden="1" x14ac:dyDescent="0.25">
      <c r="AI5" s="159">
        <f>+V5-AH5</f>
        <v>0</v>
      </c>
    </row>
    <row r="6" spans="4:35" hidden="1" x14ac:dyDescent="0.25">
      <c r="O6" s="159">
        <v>1357</v>
      </c>
      <c r="AH6" s="159">
        <v>354</v>
      </c>
    </row>
    <row r="7" spans="4:35" hidden="1" x14ac:dyDescent="0.25"/>
    <row r="8" spans="4:35" hidden="1" x14ac:dyDescent="0.25">
      <c r="G8" s="160">
        <f>SUM(G9+G12+G13+G16+G17+G18)</f>
        <v>0</v>
      </c>
    </row>
    <row r="9" spans="4:35" hidden="1" x14ac:dyDescent="0.25">
      <c r="O9" s="159">
        <v>35811</v>
      </c>
      <c r="AH9" s="159">
        <v>9187</v>
      </c>
    </row>
    <row r="10" spans="4:35" hidden="1" x14ac:dyDescent="0.25">
      <c r="O10" s="159">
        <v>7269</v>
      </c>
      <c r="AH10" s="159">
        <v>1474</v>
      </c>
    </row>
    <row r="11" spans="4:35" hidden="1" x14ac:dyDescent="0.25">
      <c r="O11" s="159">
        <v>12064</v>
      </c>
      <c r="AH11" s="159">
        <v>3457</v>
      </c>
    </row>
    <row r="12" spans="4:35" hidden="1" x14ac:dyDescent="0.25">
      <c r="O12" s="159">
        <v>6922</v>
      </c>
      <c r="AH12" s="159">
        <v>1780</v>
      </c>
    </row>
    <row r="13" spans="4:35" hidden="1" x14ac:dyDescent="0.25">
      <c r="O13" s="159">
        <v>4989</v>
      </c>
      <c r="AH13" s="159">
        <v>1337</v>
      </c>
    </row>
    <row r="14" spans="4:35" hidden="1" x14ac:dyDescent="0.25">
      <c r="O14" s="159">
        <v>1918</v>
      </c>
      <c r="AH14" s="159">
        <v>499</v>
      </c>
    </row>
    <row r="15" spans="4:35" hidden="1" x14ac:dyDescent="0.25"/>
    <row r="16" spans="4:35" hidden="1" x14ac:dyDescent="0.25">
      <c r="O16" s="159">
        <v>1272</v>
      </c>
      <c r="AH16" s="159">
        <v>359</v>
      </c>
    </row>
    <row r="17" spans="2:52" hidden="1" x14ac:dyDescent="0.25">
      <c r="O17" s="159">
        <v>1230</v>
      </c>
      <c r="AH17" s="159">
        <v>332</v>
      </c>
    </row>
    <row r="18" spans="2:52" hidden="1" x14ac:dyDescent="0.25">
      <c r="O18" s="159">
        <v>3991</v>
      </c>
      <c r="AH18" s="159">
        <v>1118</v>
      </c>
    </row>
    <row r="19" spans="2:52" hidden="1" x14ac:dyDescent="0.25"/>
    <row r="20" spans="2:52" hidden="1" x14ac:dyDescent="0.25">
      <c r="M20" s="168"/>
      <c r="O20" s="159">
        <v>15726</v>
      </c>
      <c r="AH20" s="159">
        <v>4467</v>
      </c>
    </row>
    <row r="21" spans="2:52" hidden="1" x14ac:dyDescent="0.25">
      <c r="B21" s="159" t="s">
        <v>62</v>
      </c>
      <c r="C21" s="159">
        <f>9+5</f>
        <v>14</v>
      </c>
      <c r="D21" s="160">
        <f>267+9</f>
        <v>276</v>
      </c>
      <c r="E21" s="159">
        <f>347+15</f>
        <v>362</v>
      </c>
      <c r="F21" s="159">
        <f>600+28</f>
        <v>628</v>
      </c>
      <c r="G21" s="160">
        <f>696+33</f>
        <v>729</v>
      </c>
      <c r="O21" s="159">
        <v>1980</v>
      </c>
      <c r="AE21" s="159" t="s">
        <v>61</v>
      </c>
      <c r="AH21" s="159" t="s">
        <v>62</v>
      </c>
      <c r="AZ21" s="159" t="s">
        <v>61</v>
      </c>
    </row>
    <row r="22" spans="2:52" hidden="1" x14ac:dyDescent="0.25"/>
    <row r="23" spans="2:52" hidden="1" x14ac:dyDescent="0.25">
      <c r="O23" s="159">
        <v>1585</v>
      </c>
      <c r="AH23" s="159">
        <v>529</v>
      </c>
    </row>
    <row r="24" spans="2:52" hidden="1" x14ac:dyDescent="0.25">
      <c r="O24" s="159">
        <v>3963</v>
      </c>
      <c r="AH24" s="159">
        <v>1116</v>
      </c>
    </row>
    <row r="25" spans="2:52" hidden="1" x14ac:dyDescent="0.25"/>
    <row r="26" spans="2:52" hidden="1" x14ac:dyDescent="0.25"/>
    <row r="27" spans="2:52" hidden="1" x14ac:dyDescent="0.25">
      <c r="O27" s="159">
        <v>32</v>
      </c>
      <c r="AH27" s="159">
        <v>23</v>
      </c>
    </row>
    <row r="28" spans="2:52" hidden="1" x14ac:dyDescent="0.25"/>
    <row r="29" spans="2:52" hidden="1" x14ac:dyDescent="0.25"/>
    <row r="30" spans="2:52" hidden="1" x14ac:dyDescent="0.25">
      <c r="O30" s="159">
        <v>1264</v>
      </c>
    </row>
    <row r="31" spans="2:52" hidden="1" x14ac:dyDescent="0.25">
      <c r="O31" s="159">
        <v>286</v>
      </c>
      <c r="AH31" s="159">
        <v>93</v>
      </c>
    </row>
    <row r="32" spans="2:52" hidden="1" x14ac:dyDescent="0.25"/>
    <row r="33" spans="15:38" hidden="1" x14ac:dyDescent="0.25">
      <c r="O33" s="159">
        <v>68901</v>
      </c>
      <c r="AL33" s="159">
        <f>F33-E33</f>
        <v>0</v>
      </c>
    </row>
    <row r="34" spans="15:38" hidden="1" x14ac:dyDescent="0.25">
      <c r="O34" s="159">
        <v>57736</v>
      </c>
    </row>
    <row r="35" spans="15:38" hidden="1" x14ac:dyDescent="0.25">
      <c r="O35" s="159">
        <v>14898</v>
      </c>
      <c r="R35" s="159">
        <v>55005</v>
      </c>
      <c r="AH35" s="159">
        <v>3859</v>
      </c>
    </row>
    <row r="36" spans="15:38" hidden="1" x14ac:dyDescent="0.25">
      <c r="O36" s="159">
        <v>2478</v>
      </c>
      <c r="R36" s="159">
        <v>8396</v>
      </c>
      <c r="AH36" s="159">
        <v>627</v>
      </c>
    </row>
    <row r="37" spans="15:38" hidden="1" x14ac:dyDescent="0.25"/>
    <row r="38" spans="15:38" hidden="1" x14ac:dyDescent="0.25"/>
    <row r="39" spans="15:38" hidden="1" x14ac:dyDescent="0.25">
      <c r="O39" s="159">
        <v>9927</v>
      </c>
      <c r="AH39" s="159">
        <v>2231</v>
      </c>
    </row>
    <row r="40" spans="15:38" hidden="1" x14ac:dyDescent="0.25">
      <c r="O40" s="159">
        <v>1266</v>
      </c>
      <c r="AH40" s="159">
        <v>504</v>
      </c>
    </row>
    <row r="41" spans="15:38" hidden="1" x14ac:dyDescent="0.25">
      <c r="O41" s="159">
        <v>9508</v>
      </c>
      <c r="AH41" s="159">
        <v>2765</v>
      </c>
    </row>
    <row r="42" spans="15:38" hidden="1" x14ac:dyDescent="0.25">
      <c r="O42" s="159">
        <v>2575</v>
      </c>
    </row>
    <row r="43" spans="15:38" hidden="1" x14ac:dyDescent="0.25">
      <c r="O43" s="159">
        <v>587</v>
      </c>
      <c r="AH43" s="159">
        <v>170</v>
      </c>
    </row>
    <row r="44" spans="15:38" hidden="1" x14ac:dyDescent="0.25"/>
    <row r="45" spans="15:38" hidden="1" x14ac:dyDescent="0.25"/>
    <row r="46" spans="15:38" hidden="1" x14ac:dyDescent="0.25">
      <c r="O46" s="159">
        <v>23394</v>
      </c>
      <c r="AH46" s="159">
        <v>6097</v>
      </c>
    </row>
    <row r="47" spans="15:38" hidden="1" x14ac:dyDescent="0.25">
      <c r="O47" s="159">
        <v>7338</v>
      </c>
      <c r="AH47" s="159">
        <v>1942</v>
      </c>
    </row>
    <row r="48" spans="15:38" hidden="1" x14ac:dyDescent="0.25">
      <c r="O48" s="159">
        <v>10566</v>
      </c>
      <c r="AH48" s="159">
        <v>3185</v>
      </c>
    </row>
    <row r="49" spans="1:51" hidden="1" x14ac:dyDescent="0.25"/>
    <row r="50" spans="1:51" hidden="1" x14ac:dyDescent="0.25">
      <c r="O50" s="159">
        <v>301</v>
      </c>
      <c r="AH50" s="159">
        <v>77</v>
      </c>
    </row>
    <row r="51" spans="1:51" hidden="1" x14ac:dyDescent="0.25">
      <c r="O51" s="159">
        <v>4263</v>
      </c>
      <c r="AH51" s="159">
        <v>1286</v>
      </c>
    </row>
    <row r="52" spans="1:51" hidden="1" x14ac:dyDescent="0.25">
      <c r="O52" s="159">
        <v>600</v>
      </c>
      <c r="AH52" s="159">
        <v>400</v>
      </c>
    </row>
    <row r="53" spans="1:51" hidden="1" x14ac:dyDescent="0.25"/>
    <row r="54" spans="1:51" hidden="1" x14ac:dyDescent="0.25">
      <c r="O54" s="159">
        <v>500</v>
      </c>
      <c r="AH54" s="159">
        <v>200</v>
      </c>
    </row>
    <row r="55" spans="1:51" x14ac:dyDescent="0.25">
      <c r="P55" s="169"/>
    </row>
    <row r="56" spans="1:51" ht="25.5" x14ac:dyDescent="0.35">
      <c r="A56" s="170" t="s">
        <v>175</v>
      </c>
      <c r="L56" s="159"/>
    </row>
    <row r="57" spans="1:51" x14ac:dyDescent="0.25">
      <c r="L57" s="159"/>
    </row>
    <row r="58" spans="1:51" ht="16.5" thickBot="1" x14ac:dyDescent="0.3">
      <c r="A58" s="171" t="s">
        <v>176</v>
      </c>
      <c r="B58" s="171" t="s">
        <v>177</v>
      </c>
      <c r="L58" s="159"/>
      <c r="P58" s="172" t="s">
        <v>178</v>
      </c>
      <c r="AO58" s="173" t="s">
        <v>179</v>
      </c>
    </row>
    <row r="59" spans="1:51" ht="16.5" thickBot="1" x14ac:dyDescent="0.3">
      <c r="A59" s="411"/>
      <c r="B59" s="413" t="s">
        <v>180</v>
      </c>
      <c r="C59" s="414"/>
      <c r="D59" s="415"/>
      <c r="E59" s="413" t="s">
        <v>181</v>
      </c>
      <c r="F59" s="414"/>
      <c r="G59" s="415"/>
      <c r="H59" s="413" t="s">
        <v>182</v>
      </c>
      <c r="I59" s="414"/>
      <c r="J59" s="414"/>
      <c r="K59" s="413" t="s">
        <v>183</v>
      </c>
      <c r="L59" s="414"/>
      <c r="M59" s="415"/>
      <c r="N59" s="407" t="s">
        <v>184</v>
      </c>
      <c r="O59" s="407"/>
      <c r="P59" s="416"/>
      <c r="Q59" s="407" t="s">
        <v>185</v>
      </c>
      <c r="R59" s="407"/>
      <c r="S59" s="408"/>
      <c r="T59" s="406" t="s">
        <v>186</v>
      </c>
      <c r="U59" s="407"/>
      <c r="V59" s="408"/>
      <c r="W59" s="406" t="s">
        <v>187</v>
      </c>
      <c r="X59" s="407"/>
      <c r="Y59" s="416"/>
      <c r="Z59" s="174" t="s">
        <v>188</v>
      </c>
      <c r="AA59" s="175"/>
      <c r="AB59" s="176"/>
      <c r="AC59" s="174" t="s">
        <v>189</v>
      </c>
      <c r="AD59" s="175"/>
      <c r="AE59" s="176"/>
      <c r="AF59" s="177" t="s">
        <v>190</v>
      </c>
      <c r="AG59" s="175"/>
      <c r="AH59" s="176"/>
      <c r="AI59" s="406" t="s">
        <v>191</v>
      </c>
      <c r="AJ59" s="407"/>
      <c r="AK59" s="416"/>
      <c r="AL59" s="178" t="s">
        <v>192</v>
      </c>
      <c r="AM59" s="179"/>
      <c r="AN59" s="180"/>
      <c r="AO59" s="417"/>
    </row>
    <row r="60" spans="1:51" ht="16.5" thickBot="1" x14ac:dyDescent="0.3">
      <c r="A60" s="412"/>
      <c r="B60" s="181" t="s">
        <v>193</v>
      </c>
      <c r="C60" s="182" t="s">
        <v>194</v>
      </c>
      <c r="D60" s="183" t="s">
        <v>195</v>
      </c>
      <c r="E60" s="181" t="s">
        <v>193</v>
      </c>
      <c r="F60" s="182" t="s">
        <v>194</v>
      </c>
      <c r="G60" s="183" t="s">
        <v>195</v>
      </c>
      <c r="H60" s="184" t="s">
        <v>193</v>
      </c>
      <c r="I60" s="185" t="s">
        <v>196</v>
      </c>
      <c r="J60" s="186" t="s">
        <v>195</v>
      </c>
      <c r="K60" s="187" t="s">
        <v>193</v>
      </c>
      <c r="L60" s="185" t="s">
        <v>194</v>
      </c>
      <c r="M60" s="188" t="s">
        <v>195</v>
      </c>
      <c r="N60" s="189" t="s">
        <v>193</v>
      </c>
      <c r="O60" s="190" t="s">
        <v>194</v>
      </c>
      <c r="P60" s="191" t="s">
        <v>195</v>
      </c>
      <c r="Q60" s="189" t="s">
        <v>193</v>
      </c>
      <c r="R60" s="192" t="s">
        <v>194</v>
      </c>
      <c r="S60" s="193" t="s">
        <v>195</v>
      </c>
      <c r="T60" s="194" t="s">
        <v>193</v>
      </c>
      <c r="U60" s="190" t="s">
        <v>194</v>
      </c>
      <c r="V60" s="195" t="s">
        <v>195</v>
      </c>
      <c r="W60" s="196" t="s">
        <v>193</v>
      </c>
      <c r="X60" s="197" t="s">
        <v>194</v>
      </c>
      <c r="Y60" s="197" t="s">
        <v>195</v>
      </c>
      <c r="Z60" s="198" t="s">
        <v>193</v>
      </c>
      <c r="AA60" s="199" t="s">
        <v>194</v>
      </c>
      <c r="AB60" s="200" t="s">
        <v>195</v>
      </c>
      <c r="AC60" s="198" t="s">
        <v>193</v>
      </c>
      <c r="AD60" s="197" t="s">
        <v>194</v>
      </c>
      <c r="AE60" s="201" t="s">
        <v>195</v>
      </c>
      <c r="AF60" s="196" t="s">
        <v>193</v>
      </c>
      <c r="AG60" s="197" t="s">
        <v>194</v>
      </c>
      <c r="AH60" s="201" t="s">
        <v>195</v>
      </c>
      <c r="AI60" s="196" t="s">
        <v>193</v>
      </c>
      <c r="AJ60" s="197" t="s">
        <v>194</v>
      </c>
      <c r="AK60" s="197" t="s">
        <v>195</v>
      </c>
      <c r="AL60" s="202" t="s">
        <v>197</v>
      </c>
      <c r="AM60" s="203" t="s">
        <v>196</v>
      </c>
      <c r="AN60" s="204" t="s">
        <v>195</v>
      </c>
      <c r="AO60" s="417"/>
    </row>
    <row r="61" spans="1:51" ht="16.5" thickBot="1" x14ac:dyDescent="0.3">
      <c r="A61" s="205" t="s">
        <v>198</v>
      </c>
      <c r="B61" s="206">
        <v>477</v>
      </c>
      <c r="C61" s="207">
        <f>'[2]tat_dog_ndihmese '!R8</f>
        <v>409.51</v>
      </c>
      <c r="D61" s="208">
        <f>+C61/B61</f>
        <v>0.85851153039832284</v>
      </c>
      <c r="E61" s="209">
        <v>991</v>
      </c>
      <c r="F61" s="207">
        <f>'[2]tat_dog_ndihmese '!S8</f>
        <v>839.66</v>
      </c>
      <c r="G61" s="208">
        <f>+F61/E61</f>
        <v>0.84728557013118055</v>
      </c>
      <c r="H61" s="209">
        <v>1598</v>
      </c>
      <c r="I61" s="210">
        <f>'[2]tat_dog_ndihmese '!T8</f>
        <v>1411.01</v>
      </c>
      <c r="J61" s="211">
        <f>+I61/H61</f>
        <v>0.88298498122653313</v>
      </c>
      <c r="K61" s="212">
        <v>2155</v>
      </c>
      <c r="L61" s="210">
        <f>'[2]tat_dog_ndihmese '!U8</f>
        <v>1965.78</v>
      </c>
      <c r="M61" s="213">
        <f>+L61/K61</f>
        <v>0.91219489559164735</v>
      </c>
      <c r="N61" s="158">
        <v>2817</v>
      </c>
      <c r="O61" s="214">
        <f>'[2]tat_dog_ndihmese '!V8</f>
        <v>2557.5700000000002</v>
      </c>
      <c r="P61" s="215">
        <f>+O61/N61</f>
        <v>0.90790557330493438</v>
      </c>
      <c r="Q61" s="216">
        <v>3457</v>
      </c>
      <c r="R61" s="207">
        <f>'[2]tat_dog_ndihmese '!W8</f>
        <v>3116.55</v>
      </c>
      <c r="S61" s="213">
        <f>+R61/Q61</f>
        <v>0.90151865779577678</v>
      </c>
      <c r="T61" s="206">
        <v>4139</v>
      </c>
      <c r="U61" s="207">
        <f>'[2]tat_dog_ndihmese '!X8</f>
        <v>3747.28</v>
      </c>
      <c r="V61" s="208">
        <f>+U61/T61</f>
        <v>0.90535878231456879</v>
      </c>
      <c r="W61" s="217">
        <v>4802</v>
      </c>
      <c r="X61" s="207">
        <f>'[2]tat_dog_ndihmese '!Y8</f>
        <v>4326.4799999999996</v>
      </c>
      <c r="Y61" s="215">
        <f>+X61/W61</f>
        <v>0.90097459391920021</v>
      </c>
      <c r="Z61" s="218">
        <v>5394</v>
      </c>
      <c r="AA61" s="207">
        <f>'[2]tat_dog_ndihmese '!Z8</f>
        <v>4804.37</v>
      </c>
      <c r="AB61" s="213">
        <f>+AA61/Z61</f>
        <v>0.89068780126065994</v>
      </c>
      <c r="AC61" s="219">
        <v>6059</v>
      </c>
      <c r="AD61" s="207">
        <f>'[2]tat_dog_ndihmese '!AA8</f>
        <v>5354.31</v>
      </c>
      <c r="AE61" s="220">
        <f>+AD61/AC61</f>
        <v>0.88369532926225458</v>
      </c>
      <c r="AF61" s="221">
        <v>5825</v>
      </c>
      <c r="AG61" s="222">
        <f>'[2]tat_dog_ndihmese '!AB8</f>
        <v>5900</v>
      </c>
      <c r="AH61" s="223">
        <f>+AG61/AF61</f>
        <v>1.0128755364806867</v>
      </c>
      <c r="AI61" s="221">
        <v>6400</v>
      </c>
      <c r="AJ61" s="222">
        <f>'[2]tat_dog_ndihmese '!AC8</f>
        <v>6491.52</v>
      </c>
      <c r="AK61" s="215">
        <f>+AJ61/AI61</f>
        <v>1.0143</v>
      </c>
      <c r="AL61" s="218">
        <v>4768</v>
      </c>
      <c r="AM61" s="210">
        <f>+'[3]tat_dog_ndihmese '!AD8</f>
        <v>4833</v>
      </c>
      <c r="AN61" s="213">
        <f>+AM61/AL61</f>
        <v>1.0136325503355705</v>
      </c>
      <c r="AO61" s="224" t="s">
        <v>54</v>
      </c>
    </row>
    <row r="62" spans="1:51" ht="16.5" thickBot="1" x14ac:dyDescent="0.3">
      <c r="A62" s="225" t="s">
        <v>199</v>
      </c>
      <c r="B62" s="226">
        <v>7111</v>
      </c>
      <c r="C62" s="158">
        <f>'[2]tat_dog_ndihmese '!R9</f>
        <v>6892.82</v>
      </c>
      <c r="D62" s="227">
        <f>+C62/B62</f>
        <v>0.96931795809309518</v>
      </c>
      <c r="E62" s="212">
        <v>15056</v>
      </c>
      <c r="F62" s="158">
        <f>'[2]tat_dog_ndihmese '!S9</f>
        <v>14742.31</v>
      </c>
      <c r="G62" s="227">
        <f>+F62/E62</f>
        <v>0.9791651168969181</v>
      </c>
      <c r="H62" s="212">
        <v>24509</v>
      </c>
      <c r="I62" s="214">
        <f>'[2]tat_dog_ndihmese '!T9</f>
        <v>23426.22</v>
      </c>
      <c r="J62" s="157">
        <f>+I62/H62</f>
        <v>0.95582112693296339</v>
      </c>
      <c r="K62" s="212">
        <v>33469</v>
      </c>
      <c r="L62" s="214">
        <f>'[2]tat_dog_ndihmese '!U9</f>
        <v>32766.21</v>
      </c>
      <c r="M62" s="213">
        <f>+L62/K62</f>
        <v>0.97900176282530105</v>
      </c>
      <c r="N62" s="158">
        <v>42950</v>
      </c>
      <c r="O62" s="214">
        <f>'[2]tat_dog_ndihmese '!V9</f>
        <v>42242.89</v>
      </c>
      <c r="P62" s="215">
        <f>+O62/N62</f>
        <v>0.98353643771827703</v>
      </c>
      <c r="Q62" s="228">
        <v>52716</v>
      </c>
      <c r="R62" s="207">
        <f>'[2]tat_dog_ndihmese '!W9</f>
        <v>51098.49</v>
      </c>
      <c r="S62" s="213">
        <f>+R62/Q62</f>
        <v>0.96931652629182785</v>
      </c>
      <c r="T62" s="226">
        <v>62742</v>
      </c>
      <c r="U62" s="214">
        <f>'[2]tat_dog_ndihmese '!X9</f>
        <v>61293.45</v>
      </c>
      <c r="V62" s="213">
        <f>+U62/T62</f>
        <v>0.97691259443435019</v>
      </c>
      <c r="W62" s="226">
        <v>73468</v>
      </c>
      <c r="X62" s="207">
        <f>'[2]tat_dog_ndihmese '!Y9</f>
        <v>71081.91</v>
      </c>
      <c r="Y62" s="215">
        <f>+X62/W62</f>
        <v>0.96752205041650796</v>
      </c>
      <c r="Z62" s="228">
        <v>81070</v>
      </c>
      <c r="AA62" s="214">
        <f>'[2]tat_dog_ndihmese '!Z9</f>
        <v>79405.08</v>
      </c>
      <c r="AB62" s="213">
        <f>+AA62/Z62</f>
        <v>0.97946317996792898</v>
      </c>
      <c r="AC62" s="229">
        <v>91477</v>
      </c>
      <c r="AD62" s="214">
        <f>'[2]tat_dog_ndihmese '!AA9</f>
        <v>89061.25</v>
      </c>
      <c r="AE62" s="220">
        <f>+AD62/AC62</f>
        <v>0.97359172250948323</v>
      </c>
      <c r="AF62" s="230">
        <v>92451</v>
      </c>
      <c r="AG62" s="222">
        <f>'[2]tat_dog_ndihmese '!AB9</f>
        <v>94191</v>
      </c>
      <c r="AH62" s="223">
        <f>+AG62/AF62</f>
        <v>1.0188207807379044</v>
      </c>
      <c r="AI62" s="230">
        <v>101877</v>
      </c>
      <c r="AJ62" s="231">
        <f>'[2]tat_dog_ndihmese '!AC9</f>
        <v>104586</v>
      </c>
      <c r="AK62" s="215">
        <f>+AJ62/AI62</f>
        <v>1.0265908890132218</v>
      </c>
      <c r="AL62" s="228">
        <v>80305</v>
      </c>
      <c r="AM62" s="232">
        <f>+'[3]tat_dog_ndihmese '!AD9</f>
        <v>80481</v>
      </c>
      <c r="AN62" s="213">
        <f>+AM62/AL62</f>
        <v>1.0021916443558931</v>
      </c>
      <c r="AO62" s="224" t="s">
        <v>200</v>
      </c>
    </row>
    <row r="63" spans="1:51" ht="16.5" thickBot="1" x14ac:dyDescent="0.3">
      <c r="A63" s="225" t="s">
        <v>201</v>
      </c>
      <c r="B63" s="226">
        <v>2698</v>
      </c>
      <c r="C63" s="158">
        <f>'[2]tat_dog_ndihmese '!R10</f>
        <v>2900.2</v>
      </c>
      <c r="D63" s="227">
        <f>+C63/B63</f>
        <v>1.0749444032616753</v>
      </c>
      <c r="E63" s="212">
        <v>5762</v>
      </c>
      <c r="F63" s="158">
        <f>'[2]tat_dog_ndihmese '!S10</f>
        <v>6024.91</v>
      </c>
      <c r="G63" s="227">
        <f>+F63/E63</f>
        <v>1.045628254078445</v>
      </c>
      <c r="H63" s="212">
        <v>9190</v>
      </c>
      <c r="I63" s="214">
        <f>'[2]tat_dog_ndihmese '!T10</f>
        <v>9862.82</v>
      </c>
      <c r="J63" s="157">
        <f>+I63/H63</f>
        <v>1.0732121871599565</v>
      </c>
      <c r="K63" s="212">
        <v>13051</v>
      </c>
      <c r="L63" s="214">
        <f>'[2]tat_dog_ndihmese '!U10</f>
        <v>13230.25</v>
      </c>
      <c r="M63" s="213">
        <f>+L63/K63</f>
        <v>1.0137345797256916</v>
      </c>
      <c r="N63" s="158">
        <v>17079</v>
      </c>
      <c r="O63" s="214">
        <f>'[2]tat_dog_ndihmese '!V10</f>
        <v>16982.38</v>
      </c>
      <c r="P63" s="215">
        <f>+O63/N63</f>
        <v>0.99434276011476086</v>
      </c>
      <c r="Q63" s="228">
        <v>21535</v>
      </c>
      <c r="R63" s="207">
        <f>'[2]tat_dog_ndihmese '!W10</f>
        <v>21254.23</v>
      </c>
      <c r="S63" s="213">
        <f>+R63/Q63</f>
        <v>0.98696215463199444</v>
      </c>
      <c r="T63" s="226">
        <v>26097</v>
      </c>
      <c r="U63" s="214">
        <f>'[2]tat_dog_ndihmese '!X10</f>
        <v>26057.040000000001</v>
      </c>
      <c r="V63" s="213">
        <f>+U63/T63</f>
        <v>0.99846878951603635</v>
      </c>
      <c r="W63" s="226">
        <v>31448</v>
      </c>
      <c r="X63" s="207">
        <f>'[2]tat_dog_ndihmese '!Y10</f>
        <v>31103.360000000001</v>
      </c>
      <c r="Y63" s="215">
        <f>+X63/W63</f>
        <v>0.98904095649961843</v>
      </c>
      <c r="Z63" s="228">
        <v>35738</v>
      </c>
      <c r="AA63" s="214">
        <f>'[2]tat_dog_ndihmese '!Z10</f>
        <v>34890.82</v>
      </c>
      <c r="AB63" s="213">
        <f>+AA63/Z63</f>
        <v>0.97629470031898813</v>
      </c>
      <c r="AC63" s="229">
        <v>40043</v>
      </c>
      <c r="AD63" s="222">
        <f>'[2]tat_dog_ndihmese '!AA10</f>
        <v>38847.675999999999</v>
      </c>
      <c r="AE63" s="220">
        <f>+AD63/AC63</f>
        <v>0.97014898983592635</v>
      </c>
      <c r="AF63" s="230">
        <v>42464</v>
      </c>
      <c r="AG63" s="222">
        <f>'[2]tat_dog_ndihmese '!AB10</f>
        <v>41433</v>
      </c>
      <c r="AH63" s="223">
        <f>+AG63/AF63</f>
        <v>0.97572061039939717</v>
      </c>
      <c r="AI63" s="230">
        <v>46700</v>
      </c>
      <c r="AJ63" s="231">
        <f>'[2]tat_dog_ndihmese '!AC10</f>
        <v>45104.77</v>
      </c>
      <c r="AK63" s="215">
        <f>+AJ63/AI63</f>
        <v>0.96584089935760165</v>
      </c>
      <c r="AL63" s="228">
        <v>33897</v>
      </c>
      <c r="AM63" s="232">
        <f>+'[3]tat_dog_ndihmese '!AD10</f>
        <v>34131</v>
      </c>
      <c r="AN63" s="213">
        <f>+AM63/AL63</f>
        <v>1.0069032657757324</v>
      </c>
      <c r="AO63" s="224" t="s">
        <v>202</v>
      </c>
    </row>
    <row r="64" spans="1:51" s="171" customFormat="1" ht="16.5" thickBot="1" x14ac:dyDescent="0.3">
      <c r="A64" s="233" t="s">
        <v>203</v>
      </c>
      <c r="B64" s="234"/>
      <c r="C64" s="235">
        <f>'[2]tat_dog_ndihmese '!R11</f>
        <v>3101</v>
      </c>
      <c r="D64" s="236"/>
      <c r="E64" s="237"/>
      <c r="F64" s="158">
        <f>'[2]tat_dog_ndihmese '!S11</f>
        <v>6369.36</v>
      </c>
      <c r="G64" s="227"/>
      <c r="H64" s="237"/>
      <c r="I64" s="238">
        <f>'[2]tat_dog_ndihmese '!T11</f>
        <v>10209</v>
      </c>
      <c r="J64" s="239"/>
      <c r="K64" s="237"/>
      <c r="L64" s="214">
        <f>'[2]tat_dog_ndihmese '!U11</f>
        <v>13899</v>
      </c>
      <c r="M64" s="240"/>
      <c r="N64" s="241"/>
      <c r="O64" s="214">
        <f>'[2]tat_dog_ndihmese '!V11</f>
        <v>17789</v>
      </c>
      <c r="P64" s="215"/>
      <c r="Q64" s="242"/>
      <c r="R64" s="207">
        <f>'[2]tat_dog_ndihmese '!W11</f>
        <v>22116.789000000001</v>
      </c>
      <c r="S64" s="240"/>
      <c r="T64" s="234" t="s">
        <v>204</v>
      </c>
      <c r="U64" s="214">
        <f>'[2]tat_dog_ndihmese '!X11</f>
        <v>26977.915000000001</v>
      </c>
      <c r="V64" s="213"/>
      <c r="W64" s="234"/>
      <c r="X64" s="207">
        <f>'[2]tat_dog_ndihmese '!Y11</f>
        <v>32286.59</v>
      </c>
      <c r="Y64" s="215"/>
      <c r="Z64" s="242"/>
      <c r="AA64" s="207">
        <f>'[2]tat_dog_ndihmese '!Z11</f>
        <v>36246.572999999997</v>
      </c>
      <c r="AB64" s="213"/>
      <c r="AC64" s="243"/>
      <c r="AD64" s="244">
        <f>'[2]tat_dog_ndihmese '!AA11</f>
        <v>40371.64</v>
      </c>
      <c r="AE64" s="245"/>
      <c r="AF64" s="246"/>
      <c r="AG64" s="244" t="e">
        <f>'[2]tat_dog_ndihmese '!AB11</f>
        <v>#REF!</v>
      </c>
      <c r="AH64" s="223"/>
      <c r="AI64" s="246"/>
      <c r="AJ64" s="247" t="e">
        <f>'[2]tat_dog_ndihmese '!AC11</f>
        <v>#REF!</v>
      </c>
      <c r="AK64" s="248"/>
      <c r="AL64" s="242"/>
      <c r="AM64" s="249"/>
      <c r="AN64" s="240"/>
      <c r="AO64" s="250"/>
      <c r="AY64" s="251"/>
    </row>
    <row r="65" spans="1:51" s="171" customFormat="1" ht="16.5" thickBot="1" x14ac:dyDescent="0.3">
      <c r="A65" s="233" t="s">
        <v>205</v>
      </c>
      <c r="B65" s="234"/>
      <c r="C65" s="235">
        <f>'[2]tat_dog_ndihmese '!R12</f>
        <v>200</v>
      </c>
      <c r="D65" s="236"/>
      <c r="E65" s="237"/>
      <c r="F65" s="158">
        <f>'[2]tat_dog_ndihmese '!S12</f>
        <v>344.45</v>
      </c>
      <c r="G65" s="227"/>
      <c r="H65" s="237"/>
      <c r="I65" s="238">
        <f>'[2]tat_dog_ndihmese '!T12</f>
        <v>346.2</v>
      </c>
      <c r="J65" s="239"/>
      <c r="K65" s="237"/>
      <c r="L65" s="214">
        <f>'[2]tat_dog_ndihmese '!U12</f>
        <v>668.4</v>
      </c>
      <c r="M65" s="240"/>
      <c r="N65" s="241"/>
      <c r="O65" s="214">
        <f>'[2]tat_dog_ndihmese '!V12</f>
        <v>807</v>
      </c>
      <c r="P65" s="215"/>
      <c r="Q65" s="242"/>
      <c r="R65" s="207">
        <f>'[2]tat_dog_ndihmese '!W12</f>
        <v>862.55499999999995</v>
      </c>
      <c r="S65" s="240"/>
      <c r="T65" s="234"/>
      <c r="U65" s="214">
        <f>'[2]tat_dog_ndihmese '!X12</f>
        <v>920.87400000000002</v>
      </c>
      <c r="V65" s="213"/>
      <c r="W65" s="234"/>
      <c r="X65" s="207">
        <f>'[2]tat_dog_ndihmese '!Y12</f>
        <v>1183.23</v>
      </c>
      <c r="Y65" s="215"/>
      <c r="Z65" s="242"/>
      <c r="AA65" s="207">
        <f>'[2]tat_dog_ndihmese '!Z12</f>
        <v>1355.751</v>
      </c>
      <c r="AB65" s="213"/>
      <c r="AC65" s="243"/>
      <c r="AD65" s="244">
        <f>'[2]tat_dog_ndihmese '!AA12</f>
        <v>1523.9639999999999</v>
      </c>
      <c r="AE65" s="245"/>
      <c r="AF65" s="246"/>
      <c r="AG65" s="244">
        <f>'[2]tat_dog_ndihmese '!AB12</f>
        <v>485</v>
      </c>
      <c r="AH65" s="223"/>
      <c r="AI65" s="246"/>
      <c r="AJ65" s="247">
        <f>'[2]tat_dog_ndihmese '!AC12</f>
        <v>579</v>
      </c>
      <c r="AK65" s="248"/>
      <c r="AL65" s="242"/>
      <c r="AM65" s="249"/>
      <c r="AN65" s="240"/>
      <c r="AO65" s="250"/>
      <c r="AY65" s="251"/>
    </row>
    <row r="66" spans="1:51" x14ac:dyDescent="0.25">
      <c r="A66" s="225" t="s">
        <v>206</v>
      </c>
      <c r="B66" s="226"/>
      <c r="C66" s="158">
        <v>201</v>
      </c>
      <c r="D66" s="227"/>
      <c r="E66" s="212"/>
      <c r="F66" s="158">
        <f>'[2]tat_dog_ndihmese '!S13</f>
        <v>356.036</v>
      </c>
      <c r="G66" s="227"/>
      <c r="H66" s="212"/>
      <c r="I66" s="214">
        <v>532</v>
      </c>
      <c r="J66" s="157"/>
      <c r="K66" s="212"/>
      <c r="L66" s="214">
        <v>731.00199999999995</v>
      </c>
      <c r="M66" s="213"/>
      <c r="N66" s="158"/>
      <c r="O66" s="214">
        <f>'[2]tat_dog_ndihmese '!V13</f>
        <v>1017.46</v>
      </c>
      <c r="P66" s="215"/>
      <c r="Q66" s="228"/>
      <c r="R66" s="207">
        <f>'[2]tat_dog_ndihmese '!W13</f>
        <v>1179.816</v>
      </c>
      <c r="S66" s="213"/>
      <c r="T66" s="226"/>
      <c r="U66" s="214">
        <f>'[2]tat_dog_ndihmese '!X13</f>
        <v>1358.0450000000001</v>
      </c>
      <c r="V66" s="213"/>
      <c r="W66" s="226"/>
      <c r="X66" s="207">
        <f>'[2]tat_dog_ndihmese '!Y13</f>
        <v>1506.319</v>
      </c>
      <c r="Y66" s="215"/>
      <c r="Z66" s="228"/>
      <c r="AA66" s="214">
        <f>'[2]tat_dog_ndihmese '!Z13</f>
        <v>1753.81</v>
      </c>
      <c r="AB66" s="213"/>
      <c r="AC66" s="229"/>
      <c r="AD66" s="222">
        <f>'[2]tat_dog_ndihmese '!AA13</f>
        <v>2048.9430000000002</v>
      </c>
      <c r="AE66" s="220"/>
      <c r="AF66" s="230"/>
      <c r="AG66" s="222">
        <f>'[2]tat_dog_ndihmese '!AB13</f>
        <v>200.613</v>
      </c>
      <c r="AH66" s="223"/>
      <c r="AI66" s="230"/>
      <c r="AJ66" s="252">
        <f>'[2]tat_dog_ndihmese '!AC13</f>
        <v>200.613</v>
      </c>
      <c r="AK66" s="253"/>
      <c r="AL66" s="228"/>
      <c r="AM66" s="254">
        <f>+'[3]tat_dog_ndihmese '!AD13</f>
        <v>5815</v>
      </c>
      <c r="AN66" s="213"/>
      <c r="AO66" s="224" t="s">
        <v>152</v>
      </c>
    </row>
    <row r="67" spans="1:51" ht="16.5" thickBot="1" x14ac:dyDescent="0.3">
      <c r="A67" s="255" t="s">
        <v>207</v>
      </c>
      <c r="B67" s="221">
        <v>230</v>
      </c>
      <c r="C67" s="163">
        <v>200.613</v>
      </c>
      <c r="D67" s="227">
        <f>+C67/B67</f>
        <v>0.87223043478260864</v>
      </c>
      <c r="E67" s="256">
        <v>442</v>
      </c>
      <c r="F67" s="255">
        <v>356</v>
      </c>
      <c r="G67" s="227">
        <f>+F67/E67</f>
        <v>0.80542986425339369</v>
      </c>
      <c r="H67" s="256">
        <v>653</v>
      </c>
      <c r="I67" s="222">
        <v>532</v>
      </c>
      <c r="J67" s="162">
        <f>I67/H67</f>
        <v>0.81470137825421129</v>
      </c>
      <c r="K67" s="256">
        <v>940</v>
      </c>
      <c r="L67" s="222">
        <v>731.00199999999995</v>
      </c>
      <c r="M67" s="223"/>
      <c r="N67" s="158">
        <v>1200</v>
      </c>
      <c r="O67" s="222">
        <v>1017</v>
      </c>
      <c r="P67" s="215">
        <f>+O67/N67</f>
        <v>0.84750000000000003</v>
      </c>
      <c r="Q67" s="219">
        <v>1454</v>
      </c>
      <c r="R67" s="222">
        <v>1180</v>
      </c>
      <c r="S67" s="213">
        <f>+R67/Q67</f>
        <v>0.81155433287482803</v>
      </c>
      <c r="T67" s="221">
        <v>1679</v>
      </c>
      <c r="U67" s="219">
        <v>1358</v>
      </c>
      <c r="V67" s="213">
        <f>+U67/T67</f>
        <v>0.80881477069684338</v>
      </c>
      <c r="W67" s="257">
        <v>1906</v>
      </c>
      <c r="X67" s="258">
        <v>1506</v>
      </c>
      <c r="Y67" s="215">
        <f>+X67/W67</f>
        <v>0.79013641133263379</v>
      </c>
      <c r="Z67" s="259">
        <v>2123</v>
      </c>
      <c r="AA67" s="258">
        <v>1754</v>
      </c>
      <c r="AB67" s="213">
        <f t="shared" ref="AB67" si="0">+AA67/Z67</f>
        <v>0.82618935468676402</v>
      </c>
      <c r="AC67" s="229">
        <v>2346</v>
      </c>
      <c r="AD67" s="258">
        <v>2049</v>
      </c>
      <c r="AE67" s="220">
        <f>+AD67/AC67</f>
        <v>0.87340153452685421</v>
      </c>
      <c r="AF67" s="206">
        <v>1957</v>
      </c>
      <c r="AG67" s="222">
        <v>2112</v>
      </c>
      <c r="AH67" s="223">
        <f>+AG67/AF67</f>
        <v>1.0792028615227389</v>
      </c>
      <c r="AI67" s="206">
        <v>2100</v>
      </c>
      <c r="AJ67" s="210">
        <v>2333</v>
      </c>
      <c r="AK67" s="253">
        <f>+AJ67/AI67</f>
        <v>1.1109523809523809</v>
      </c>
      <c r="AL67" s="259">
        <v>6365</v>
      </c>
      <c r="AM67" s="258">
        <v>5625</v>
      </c>
      <c r="AN67" s="213">
        <f>+AM67/AL67</f>
        <v>0.88373919874312645</v>
      </c>
      <c r="AO67" s="260"/>
    </row>
    <row r="68" spans="1:51" ht="27.75" customHeight="1" thickBot="1" x14ac:dyDescent="0.3">
      <c r="A68" s="261" t="s">
        <v>208</v>
      </c>
      <c r="B68" s="262">
        <f>SUM(B61:B67)</f>
        <v>10516</v>
      </c>
      <c r="C68" s="263">
        <f>SUM(C61:C63)+C66</f>
        <v>10403.529999999999</v>
      </c>
      <c r="D68" s="264">
        <f>+C68/B68</f>
        <v>0.9893048687713959</v>
      </c>
      <c r="E68" s="265">
        <f>SUM(E61:E67)</f>
        <v>22251</v>
      </c>
      <c r="F68" s="263">
        <f>SUM(F61:F63)+F66</f>
        <v>21962.915999999997</v>
      </c>
      <c r="G68" s="266">
        <f>+F68/E68</f>
        <v>0.98705298638263439</v>
      </c>
      <c r="H68" s="265">
        <f>SUM(H61:H67)</f>
        <v>35950</v>
      </c>
      <c r="I68" s="263">
        <f>SUM(I61:I63)+I66</f>
        <v>35232.050000000003</v>
      </c>
      <c r="J68" s="267">
        <f>+I68/H68</f>
        <v>0.98002920723226716</v>
      </c>
      <c r="K68" s="265">
        <f>SUM(K61:K67)</f>
        <v>49615</v>
      </c>
      <c r="L68" s="263">
        <f>SUM(L61:L63)+L66</f>
        <v>48693.241999999998</v>
      </c>
      <c r="M68" s="266">
        <f>+L68/K68</f>
        <v>0.98142178776579658</v>
      </c>
      <c r="N68" s="268">
        <f>SUM(N61:N67)</f>
        <v>64046</v>
      </c>
      <c r="O68" s="263">
        <f>SUM(O61:O63)+O66</f>
        <v>62800.299999999996</v>
      </c>
      <c r="P68" s="269">
        <f>+O68/N68</f>
        <v>0.98054991724697871</v>
      </c>
      <c r="Q68" s="270">
        <f>SUM(Q61:Q67)</f>
        <v>79162</v>
      </c>
      <c r="R68" s="263">
        <f>SUM(R61:R63)+R66</f>
        <v>76649.08600000001</v>
      </c>
      <c r="S68" s="271">
        <f>+R68/Q68</f>
        <v>0.9682560571991613</v>
      </c>
      <c r="T68" s="265">
        <f>SUM(T61:T67)</f>
        <v>94657</v>
      </c>
      <c r="U68" s="272">
        <f>U61+U62+U63+U66</f>
        <v>92455.814999999988</v>
      </c>
      <c r="V68" s="266">
        <f>+U68/T68</f>
        <v>0.97674567121290545</v>
      </c>
      <c r="W68" s="273">
        <f>SUM(W61:W67)</f>
        <v>111624</v>
      </c>
      <c r="X68" s="272">
        <f>X61+X62+X63+X66</f>
        <v>108018.069</v>
      </c>
      <c r="Y68" s="274">
        <f>+X68/W68</f>
        <v>0.96769573747581172</v>
      </c>
      <c r="Z68" s="275">
        <f>SUM(Z61:Z67)</f>
        <v>124325</v>
      </c>
      <c r="AA68" s="272">
        <f>AA61+AA62+AA63+AA66</f>
        <v>120854.07999999999</v>
      </c>
      <c r="AB68" s="276">
        <f>+AA68/Z68</f>
        <v>0.97208188216368374</v>
      </c>
      <c r="AC68" s="273">
        <f>SUM(AC61:AC67)</f>
        <v>139925</v>
      </c>
      <c r="AD68" s="272">
        <f>AD61+AD62+AD63+AD66</f>
        <v>135312.179</v>
      </c>
      <c r="AE68" s="276">
        <f>+AD68/AC68</f>
        <v>0.96703361800964804</v>
      </c>
      <c r="AF68" s="273">
        <f>SUM(AF61:AF67)</f>
        <v>142697</v>
      </c>
      <c r="AG68" s="277">
        <f>SUM(AG61:AG63,AG66)</f>
        <v>141724.61300000001</v>
      </c>
      <c r="AH68" s="276">
        <f>+AG68/AF68</f>
        <v>0.99318565211602217</v>
      </c>
      <c r="AI68" s="273">
        <f>SUM(AI61:AI67)</f>
        <v>157077</v>
      </c>
      <c r="AJ68" s="277">
        <f>SUM(AJ61:AJ63,AJ66)</f>
        <v>156382.90300000002</v>
      </c>
      <c r="AK68" s="278">
        <f>+AJ68/AI68</f>
        <v>0.99558116719825318</v>
      </c>
      <c r="AL68" s="275">
        <f>SUM(AL61:AL67)</f>
        <v>125335</v>
      </c>
      <c r="AM68" s="273">
        <f>SUM(AM61:AM66)</f>
        <v>125260</v>
      </c>
      <c r="AN68" s="276">
        <f>+AM68/AL68</f>
        <v>0.99940160370207842</v>
      </c>
      <c r="AO68" s="279" t="s">
        <v>209</v>
      </c>
    </row>
    <row r="69" spans="1:51" ht="16.5" thickBot="1" x14ac:dyDescent="0.3">
      <c r="A69" s="166"/>
      <c r="B69" s="166"/>
      <c r="C69" s="166"/>
      <c r="D69" s="165"/>
      <c r="E69" s="166"/>
      <c r="F69" s="166"/>
      <c r="G69" s="165"/>
      <c r="L69" s="159"/>
      <c r="Y69" s="160"/>
      <c r="AB69" s="160"/>
      <c r="AE69" s="160"/>
      <c r="AH69" s="160"/>
    </row>
    <row r="70" spans="1:51" ht="16.5" thickBot="1" x14ac:dyDescent="0.3">
      <c r="A70" s="411"/>
      <c r="B70" s="413" t="s">
        <v>180</v>
      </c>
      <c r="C70" s="414"/>
      <c r="D70" s="415"/>
      <c r="E70" s="413" t="s">
        <v>181</v>
      </c>
      <c r="F70" s="414"/>
      <c r="G70" s="415"/>
      <c r="H70" s="413" t="s">
        <v>182</v>
      </c>
      <c r="I70" s="414"/>
      <c r="J70" s="415"/>
      <c r="K70" s="177" t="s">
        <v>183</v>
      </c>
      <c r="L70" s="175"/>
      <c r="M70" s="175"/>
      <c r="N70" s="406" t="s">
        <v>184</v>
      </c>
      <c r="O70" s="407"/>
      <c r="P70" s="407"/>
      <c r="Q70" s="406" t="s">
        <v>185</v>
      </c>
      <c r="R70" s="407"/>
      <c r="S70" s="408"/>
      <c r="T70" s="407" t="s">
        <v>186</v>
      </c>
      <c r="U70" s="407"/>
      <c r="V70" s="407"/>
      <c r="W70" s="406" t="s">
        <v>187</v>
      </c>
      <c r="X70" s="407"/>
      <c r="Y70" s="407"/>
      <c r="Z70" s="177" t="s">
        <v>188</v>
      </c>
      <c r="AA70" s="175"/>
      <c r="AB70" s="280"/>
      <c r="AC70" s="174" t="s">
        <v>189</v>
      </c>
      <c r="AD70" s="175"/>
      <c r="AE70" s="280"/>
      <c r="AF70" s="177" t="s">
        <v>190</v>
      </c>
      <c r="AG70" s="175"/>
      <c r="AH70" s="280"/>
      <c r="AI70" s="406" t="s">
        <v>191</v>
      </c>
      <c r="AJ70" s="407"/>
      <c r="AK70" s="408"/>
      <c r="AL70" s="281"/>
      <c r="AM70" s="281" t="s">
        <v>189</v>
      </c>
      <c r="AN70" s="281"/>
      <c r="AO70" s="404"/>
    </row>
    <row r="71" spans="1:51" ht="16.5" thickBot="1" x14ac:dyDescent="0.3">
      <c r="A71" s="412"/>
      <c r="B71" s="181" t="s">
        <v>193</v>
      </c>
      <c r="C71" s="282" t="s">
        <v>194</v>
      </c>
      <c r="D71" s="283" t="s">
        <v>195</v>
      </c>
      <c r="E71" s="181" t="s">
        <v>193</v>
      </c>
      <c r="F71" s="182" t="s">
        <v>194</v>
      </c>
      <c r="G71" s="183" t="s">
        <v>195</v>
      </c>
      <c r="H71" s="181" t="s">
        <v>193</v>
      </c>
      <c r="I71" s="182" t="s">
        <v>210</v>
      </c>
      <c r="J71" s="284" t="s">
        <v>195</v>
      </c>
      <c r="K71" s="285" t="s">
        <v>193</v>
      </c>
      <c r="L71" s="190" t="s">
        <v>194</v>
      </c>
      <c r="M71" s="286" t="s">
        <v>195</v>
      </c>
      <c r="N71" s="285" t="s">
        <v>193</v>
      </c>
      <c r="O71" s="192" t="s">
        <v>194</v>
      </c>
      <c r="P71" s="287" t="s">
        <v>195</v>
      </c>
      <c r="Q71" s="285" t="s">
        <v>193</v>
      </c>
      <c r="R71" s="192" t="s">
        <v>194</v>
      </c>
      <c r="S71" s="193" t="s">
        <v>195</v>
      </c>
      <c r="T71" s="198" t="s">
        <v>193</v>
      </c>
      <c r="U71" s="197" t="s">
        <v>194</v>
      </c>
      <c r="V71" s="200" t="s">
        <v>195</v>
      </c>
      <c r="W71" s="196" t="s">
        <v>193</v>
      </c>
      <c r="X71" s="197" t="s">
        <v>194</v>
      </c>
      <c r="Y71" s="288" t="s">
        <v>195</v>
      </c>
      <c r="Z71" s="196" t="s">
        <v>193</v>
      </c>
      <c r="AA71" s="197" t="s">
        <v>194</v>
      </c>
      <c r="AB71" s="204" t="s">
        <v>195</v>
      </c>
      <c r="AC71" s="198" t="s">
        <v>193</v>
      </c>
      <c r="AD71" s="197" t="s">
        <v>194</v>
      </c>
      <c r="AE71" s="204" t="s">
        <v>195</v>
      </c>
      <c r="AF71" s="196" t="s">
        <v>193</v>
      </c>
      <c r="AG71" s="197" t="s">
        <v>194</v>
      </c>
      <c r="AH71" s="204" t="s">
        <v>195</v>
      </c>
      <c r="AI71" s="196" t="s">
        <v>193</v>
      </c>
      <c r="AJ71" s="197" t="s">
        <v>194</v>
      </c>
      <c r="AK71" s="201" t="s">
        <v>195</v>
      </c>
      <c r="AL71" s="289" t="s">
        <v>197</v>
      </c>
      <c r="AM71" s="203" t="s">
        <v>196</v>
      </c>
      <c r="AN71" s="204" t="s">
        <v>195</v>
      </c>
      <c r="AO71" s="405"/>
    </row>
    <row r="72" spans="1:51" x14ac:dyDescent="0.25">
      <c r="A72" s="205" t="s">
        <v>199</v>
      </c>
      <c r="B72" s="206">
        <v>3444</v>
      </c>
      <c r="C72" s="210">
        <f>C73-C74</f>
        <v>4078.5599999999995</v>
      </c>
      <c r="D72" s="208">
        <f>+C72/B72</f>
        <v>1.1842508710801392</v>
      </c>
      <c r="E72" s="206">
        <v>6389</v>
      </c>
      <c r="F72" s="210">
        <f>F73-F74</f>
        <v>6807.92</v>
      </c>
      <c r="G72" s="208">
        <f>+F72/E72</f>
        <v>1.0655689466270153</v>
      </c>
      <c r="H72" s="206">
        <v>9333</v>
      </c>
      <c r="I72" s="210">
        <f>I73-I74</f>
        <v>8953.77</v>
      </c>
      <c r="J72" s="208">
        <f>+I72/H72</f>
        <v>0.95936676309868218</v>
      </c>
      <c r="K72" s="212">
        <v>12278</v>
      </c>
      <c r="L72" s="210">
        <f>L73-L74</f>
        <v>10751.34</v>
      </c>
      <c r="M72" s="157">
        <f>+L72/K72</f>
        <v>0.87565890210131947</v>
      </c>
      <c r="N72" s="226">
        <v>15222</v>
      </c>
      <c r="O72" s="214">
        <f>O73-O74</f>
        <v>12717.84</v>
      </c>
      <c r="P72" s="157">
        <f>+O72/N72</f>
        <v>0.83549073709105248</v>
      </c>
      <c r="Q72" s="206">
        <v>18167</v>
      </c>
      <c r="R72" s="210">
        <f>R73-R74</f>
        <v>14814.079999999998</v>
      </c>
      <c r="S72" s="213">
        <f>+R72/Q72</f>
        <v>0.81543898277095828</v>
      </c>
      <c r="T72" s="218">
        <v>21111</v>
      </c>
      <c r="U72" s="232">
        <f>U73-U74</f>
        <v>17177.199999999997</v>
      </c>
      <c r="V72" s="157">
        <f>+U72/T72</f>
        <v>0.81366112453223427</v>
      </c>
      <c r="W72" s="217">
        <v>24388</v>
      </c>
      <c r="X72" s="228">
        <f>X73-X74</f>
        <v>19457.080000000002</v>
      </c>
      <c r="Y72" s="157">
        <f>+X72/W72</f>
        <v>0.797813678858455</v>
      </c>
      <c r="Z72" s="217">
        <v>27709</v>
      </c>
      <c r="AA72" s="232">
        <f>AA73-AA74</f>
        <v>21323.089999999997</v>
      </c>
      <c r="AB72" s="213">
        <f>+AA72/Z72</f>
        <v>0.7695366126529285</v>
      </c>
      <c r="AC72" s="219">
        <v>31252</v>
      </c>
      <c r="AD72" s="232">
        <f>AD73-AD74</f>
        <v>24321.96</v>
      </c>
      <c r="AE72" s="223">
        <f>+AD72/AC72</f>
        <v>0.77825291181364387</v>
      </c>
      <c r="AF72" s="221">
        <v>34922</v>
      </c>
      <c r="AG72" s="232">
        <f>'[2]tat_dog_ndihmese '!AB21</f>
        <v>31762</v>
      </c>
      <c r="AH72" s="223">
        <f>+AG72/AF72</f>
        <v>0.90951262814271805</v>
      </c>
      <c r="AI72" s="221">
        <v>39323</v>
      </c>
      <c r="AJ72" s="222">
        <f>AJ73-AJ74</f>
        <v>34954</v>
      </c>
      <c r="AK72" s="223">
        <f>+AJ72/AI72</f>
        <v>0.88889454009104085</v>
      </c>
      <c r="AL72" s="217">
        <v>22945</v>
      </c>
      <c r="AM72" s="232">
        <f>AM73-AM74</f>
        <v>22945</v>
      </c>
      <c r="AN72" s="213">
        <f>+AM72/AL72</f>
        <v>1</v>
      </c>
      <c r="AO72" s="290" t="s">
        <v>200</v>
      </c>
    </row>
    <row r="73" spans="1:51" x14ac:dyDescent="0.25">
      <c r="A73" s="225" t="s">
        <v>211</v>
      </c>
      <c r="B73" s="226"/>
      <c r="C73" s="214">
        <v>5784.7</v>
      </c>
      <c r="D73" s="227"/>
      <c r="E73" s="226"/>
      <c r="F73" s="214">
        <v>9101.15</v>
      </c>
      <c r="G73" s="227"/>
      <c r="H73" s="226"/>
      <c r="I73" s="214">
        <v>12645.58</v>
      </c>
      <c r="J73" s="227"/>
      <c r="K73" s="212"/>
      <c r="L73" s="214">
        <v>16021.92</v>
      </c>
      <c r="M73" s="157"/>
      <c r="N73" s="226"/>
      <c r="O73" s="214">
        <v>19671.55</v>
      </c>
      <c r="P73" s="157"/>
      <c r="Q73" s="226"/>
      <c r="R73" s="214">
        <v>23413.42</v>
      </c>
      <c r="S73" s="213"/>
      <c r="T73" s="228"/>
      <c r="U73" s="214">
        <v>27368.639999999999</v>
      </c>
      <c r="V73" s="157"/>
      <c r="W73" s="226"/>
      <c r="X73" s="214">
        <v>31326.47</v>
      </c>
      <c r="Y73" s="157"/>
      <c r="Z73" s="226"/>
      <c r="AA73" s="214">
        <v>35815.089999999997</v>
      </c>
      <c r="AB73" s="213"/>
      <c r="AC73" s="219"/>
      <c r="AD73" s="214">
        <v>40465.53</v>
      </c>
      <c r="AE73" s="223"/>
      <c r="AF73" s="221"/>
      <c r="AG73" s="222">
        <v>44206</v>
      </c>
      <c r="AH73" s="223"/>
      <c r="AI73" s="221"/>
      <c r="AJ73" s="222">
        <v>48845</v>
      </c>
      <c r="AK73" s="223"/>
      <c r="AL73" s="226"/>
      <c r="AM73" s="214">
        <v>28689</v>
      </c>
      <c r="AN73" s="213"/>
      <c r="AO73" s="290"/>
    </row>
    <row r="74" spans="1:51" x14ac:dyDescent="0.25">
      <c r="A74" s="225" t="s">
        <v>212</v>
      </c>
      <c r="B74" s="226"/>
      <c r="C74" s="214">
        <v>1706.14</v>
      </c>
      <c r="D74" s="227"/>
      <c r="E74" s="226"/>
      <c r="F74" s="214">
        <v>2293.23</v>
      </c>
      <c r="G74" s="227"/>
      <c r="H74" s="226"/>
      <c r="I74" s="214">
        <v>3691.81</v>
      </c>
      <c r="J74" s="227"/>
      <c r="K74" s="212"/>
      <c r="L74" s="214">
        <v>5270.58</v>
      </c>
      <c r="M74" s="157"/>
      <c r="N74" s="212"/>
      <c r="O74" s="214">
        <v>6953.71</v>
      </c>
      <c r="P74" s="157"/>
      <c r="Q74" s="226"/>
      <c r="R74" s="214">
        <v>8599.34</v>
      </c>
      <c r="S74" s="213"/>
      <c r="T74" s="228"/>
      <c r="U74" s="214">
        <v>10191.44</v>
      </c>
      <c r="V74" s="157"/>
      <c r="W74" s="226"/>
      <c r="X74" s="214">
        <v>11869.39</v>
      </c>
      <c r="Y74" s="157"/>
      <c r="Z74" s="226"/>
      <c r="AA74" s="214">
        <v>14492</v>
      </c>
      <c r="AB74" s="213"/>
      <c r="AC74" s="219"/>
      <c r="AD74" s="214">
        <v>16143.57</v>
      </c>
      <c r="AE74" s="223"/>
      <c r="AF74" s="221"/>
      <c r="AG74" s="222">
        <v>12444</v>
      </c>
      <c r="AH74" s="223"/>
      <c r="AI74" s="221"/>
      <c r="AJ74" s="222">
        <v>13891</v>
      </c>
      <c r="AK74" s="223"/>
      <c r="AL74" s="226"/>
      <c r="AM74" s="214">
        <f>5727+17</f>
        <v>5744</v>
      </c>
      <c r="AN74" s="213"/>
      <c r="AO74" s="290"/>
    </row>
    <row r="75" spans="1:51" x14ac:dyDescent="0.25">
      <c r="A75" s="225" t="s">
        <v>213</v>
      </c>
      <c r="B75" s="226"/>
      <c r="C75" s="214">
        <v>0</v>
      </c>
      <c r="D75" s="227"/>
      <c r="E75" s="226"/>
      <c r="F75" s="214">
        <v>0</v>
      </c>
      <c r="G75" s="227"/>
      <c r="H75" s="226"/>
      <c r="I75" s="214">
        <v>0</v>
      </c>
      <c r="J75" s="227"/>
      <c r="K75" s="212"/>
      <c r="L75" s="214">
        <f>'[2]tat_dog_ndihmese '!U22</f>
        <v>0</v>
      </c>
      <c r="M75" s="157"/>
      <c r="N75" s="212"/>
      <c r="O75" s="214">
        <f>'[2]tat_dog_ndihmese '!V22</f>
        <v>0</v>
      </c>
      <c r="P75" s="157"/>
      <c r="Q75" s="226"/>
      <c r="R75" s="207">
        <f>'[2]tat_dog_ndihmese '!W22</f>
        <v>0</v>
      </c>
      <c r="S75" s="213"/>
      <c r="T75" s="158"/>
      <c r="U75" s="214">
        <f>'[2]tat_dog_ndihmese '!X22</f>
        <v>0</v>
      </c>
      <c r="V75" s="157"/>
      <c r="W75" s="226"/>
      <c r="X75" s="207">
        <f>'[2]tat_dog_ndihmese '!Y22</f>
        <v>0</v>
      </c>
      <c r="Y75" s="157"/>
      <c r="Z75" s="226"/>
      <c r="AA75" s="214">
        <f>'[2]tat_dog_ndihmese '!Z22</f>
        <v>0</v>
      </c>
      <c r="AB75" s="213"/>
      <c r="AC75" s="219"/>
      <c r="AD75" s="214">
        <v>0</v>
      </c>
      <c r="AE75" s="223"/>
      <c r="AF75" s="221"/>
      <c r="AG75" s="222">
        <f>'[2]tat_dog_ndihmese '!AB22</f>
        <v>0</v>
      </c>
      <c r="AH75" s="223"/>
      <c r="AI75" s="221"/>
      <c r="AJ75" s="252">
        <f>'[2]tat_dog_ndihmese '!AC22</f>
        <v>0</v>
      </c>
      <c r="AK75" s="223"/>
      <c r="AL75" s="226"/>
      <c r="AM75" s="214">
        <f>+'[3]tat_dog_ndihmese '!AD22</f>
        <v>6</v>
      </c>
      <c r="AN75" s="213"/>
      <c r="AO75" s="290" t="s">
        <v>202</v>
      </c>
    </row>
    <row r="76" spans="1:51" x14ac:dyDescent="0.25">
      <c r="A76" s="225" t="s">
        <v>214</v>
      </c>
      <c r="B76" s="226">
        <v>1452</v>
      </c>
      <c r="C76" s="214">
        <f>'[2]tat_dog_ndihmese '!R23</f>
        <v>1612.71</v>
      </c>
      <c r="D76" s="227">
        <f>+C76/B76</f>
        <v>1.1106818181818181</v>
      </c>
      <c r="E76" s="226">
        <v>3627</v>
      </c>
      <c r="F76" s="158">
        <f>'[2]tat_dog_ndihmese '!S23</f>
        <v>4048.91</v>
      </c>
      <c r="G76" s="227">
        <f>+F76/E76</f>
        <v>1.1163247863247863</v>
      </c>
      <c r="H76" s="226">
        <v>11099</v>
      </c>
      <c r="I76" s="207">
        <f>'[2]tat_dog_ndihmese '!T23</f>
        <v>11650.5</v>
      </c>
      <c r="J76" s="227">
        <f>+I76/H76</f>
        <v>1.0496891611856924</v>
      </c>
      <c r="K76" s="212">
        <v>13574</v>
      </c>
      <c r="L76" s="214">
        <f>'[2]tat_dog_ndihmese '!U23</f>
        <v>15271.69</v>
      </c>
      <c r="M76" s="157">
        <f>+L76/K76</f>
        <v>1.1250692500368351</v>
      </c>
      <c r="N76" s="212">
        <v>15745</v>
      </c>
      <c r="O76" s="214">
        <f>'[2]tat_dog_ndihmese '!V23</f>
        <v>17696.25</v>
      </c>
      <c r="P76" s="157">
        <f>+O76/N76</f>
        <v>1.1239282311845029</v>
      </c>
      <c r="Q76" s="226">
        <v>18102</v>
      </c>
      <c r="R76" s="207">
        <f>'[2]tat_dog_ndihmese '!W23</f>
        <v>20444.05</v>
      </c>
      <c r="S76" s="213">
        <f>+R76/Q76</f>
        <v>1.1293807314108937</v>
      </c>
      <c r="T76" s="158">
        <v>20156</v>
      </c>
      <c r="U76" s="214">
        <f>'[2]tat_dog_ndihmese '!X23</f>
        <v>22543.5</v>
      </c>
      <c r="V76" s="157">
        <f>+U76/T76</f>
        <v>1.1184510815638022</v>
      </c>
      <c r="W76" s="226">
        <v>22068</v>
      </c>
      <c r="X76" s="207">
        <f>'[2]tat_dog_ndihmese '!Y23</f>
        <v>24587.360000000001</v>
      </c>
      <c r="Y76" s="157">
        <f>+X76/W76</f>
        <v>1.1141634946528911</v>
      </c>
      <c r="Z76" s="226">
        <v>24649</v>
      </c>
      <c r="AA76" s="214">
        <f>'[2]tat_dog_ndihmese '!Z23</f>
        <v>27173.46</v>
      </c>
      <c r="AB76" s="213">
        <f>+AA76/Z76</f>
        <v>1.1024163252058907</v>
      </c>
      <c r="AC76" s="219">
        <v>26912</v>
      </c>
      <c r="AD76" s="214">
        <f>'[2]tat_dog_ndihmese '!AA23</f>
        <v>29684.13</v>
      </c>
      <c r="AE76" s="223">
        <f>+AD76/AC76</f>
        <v>1.1030072086801428</v>
      </c>
      <c r="AF76" s="221">
        <v>26785</v>
      </c>
      <c r="AG76" s="222">
        <f>'[2]tat_dog_ndihmese '!AB23</f>
        <v>27631</v>
      </c>
      <c r="AH76" s="223">
        <f>+AG76/AF76</f>
        <v>1.0315848422624603</v>
      </c>
      <c r="AI76" s="221">
        <v>29200</v>
      </c>
      <c r="AJ76" s="252">
        <f>'[2]tat_dog_ndihmese '!AC23</f>
        <v>31644.93</v>
      </c>
      <c r="AK76" s="223">
        <f>+AJ76/AI76</f>
        <v>1.0837304794520548</v>
      </c>
      <c r="AL76" s="226">
        <v>17796</v>
      </c>
      <c r="AM76" s="214">
        <f>+'[3]tat_dog_ndihmese '!AD23</f>
        <v>17634</v>
      </c>
      <c r="AN76" s="213">
        <f>+AM76/AL76</f>
        <v>0.99089683074848278</v>
      </c>
      <c r="AO76" s="290" t="s">
        <v>42</v>
      </c>
    </row>
    <row r="77" spans="1:51" x14ac:dyDescent="0.25">
      <c r="A77" s="225" t="s">
        <v>215</v>
      </c>
      <c r="B77" s="226">
        <v>3811</v>
      </c>
      <c r="C77" s="214">
        <f>'[2]tat_dog_ndihmese '!R24</f>
        <v>3677</v>
      </c>
      <c r="D77" s="227">
        <f>+C77/B77</f>
        <v>0.96483862503279982</v>
      </c>
      <c r="E77" s="226">
        <v>6801</v>
      </c>
      <c r="F77" s="158">
        <f>'[2]tat_dog_ndihmese '!S24</f>
        <v>6593.4</v>
      </c>
      <c r="G77" s="227">
        <f>+F77/E77</f>
        <v>0.96947507719453019</v>
      </c>
      <c r="H77" s="226">
        <v>9707</v>
      </c>
      <c r="I77" s="207">
        <f>'[2]tat_dog_ndihmese '!T24</f>
        <v>9376.1299999999992</v>
      </c>
      <c r="J77" s="227">
        <f>+I77/H77</f>
        <v>0.9659142886576696</v>
      </c>
      <c r="K77" s="212">
        <v>13130</v>
      </c>
      <c r="L77" s="214">
        <f>'[2]tat_dog_ndihmese '!U24</f>
        <v>12651.49</v>
      </c>
      <c r="M77" s="157">
        <f>+L77/K77</f>
        <v>0.96355597867479059</v>
      </c>
      <c r="N77" s="212">
        <v>16597</v>
      </c>
      <c r="O77" s="214">
        <f>'[2]tat_dog_ndihmese '!V24</f>
        <v>18440.13</v>
      </c>
      <c r="P77" s="157">
        <f>+O77/N77</f>
        <v>1.1110519973489186</v>
      </c>
      <c r="Q77" s="226">
        <v>20019</v>
      </c>
      <c r="R77" s="207">
        <f>'[2]tat_dog_ndihmese '!W24</f>
        <v>22128.799999999999</v>
      </c>
      <c r="S77" s="213">
        <f>+R77/Q77</f>
        <v>1.1053898796143664</v>
      </c>
      <c r="T77" s="158">
        <v>24087</v>
      </c>
      <c r="U77" s="214">
        <f>'[2]tat_dog_ndihmese '!X24</f>
        <v>26032.639999999999</v>
      </c>
      <c r="V77" s="157">
        <f>+U77/T77</f>
        <v>1.0807755220658446</v>
      </c>
      <c r="W77" s="226">
        <v>28277</v>
      </c>
      <c r="X77" s="207">
        <f>'[2]tat_dog_ndihmese '!Y24</f>
        <v>31652.84</v>
      </c>
      <c r="Y77" s="157">
        <f>+X77/W77</f>
        <v>1.1193846589100682</v>
      </c>
      <c r="Z77" s="226">
        <v>31531</v>
      </c>
      <c r="AA77" s="214">
        <f>'[2]tat_dog_ndihmese '!Z24</f>
        <v>37391.550000000003</v>
      </c>
      <c r="AB77" s="213">
        <f>+AA77/Z77</f>
        <v>1.1858662903174655</v>
      </c>
      <c r="AC77" s="219">
        <v>34676</v>
      </c>
      <c r="AD77" s="214">
        <f>'[2]tat_dog_ndihmese '!AA24</f>
        <v>40485.379999999997</v>
      </c>
      <c r="AE77" s="223">
        <f>+AD77/AC77</f>
        <v>1.1675331641481139</v>
      </c>
      <c r="AF77" s="221">
        <v>31748</v>
      </c>
      <c r="AG77" s="222">
        <f>'[2]tat_dog_ndihmese '!AB24</f>
        <v>29504</v>
      </c>
      <c r="AH77" s="223">
        <f>+AG77/AF77</f>
        <v>0.92931838226029984</v>
      </c>
      <c r="AI77" s="221">
        <v>36200</v>
      </c>
      <c r="AJ77" s="252">
        <f>'[2]tat_dog_ndihmese '!AC24</f>
        <v>32101.93</v>
      </c>
      <c r="AK77" s="223">
        <f>+AJ77/AI77</f>
        <v>0.88679364640883984</v>
      </c>
      <c r="AL77" s="226">
        <v>22888</v>
      </c>
      <c r="AM77" s="214">
        <f>+'[3]tat_dog_ndihmese '!AD24</f>
        <v>22674</v>
      </c>
      <c r="AN77" s="213">
        <f>+AM77/AL77</f>
        <v>0.99065012233484795</v>
      </c>
      <c r="AO77" s="291" t="s">
        <v>216</v>
      </c>
    </row>
    <row r="78" spans="1:51" x14ac:dyDescent="0.25">
      <c r="A78" s="225" t="s">
        <v>217</v>
      </c>
      <c r="B78" s="226">
        <v>3026</v>
      </c>
      <c r="C78" s="214">
        <f>'[2]tat_dog_ndihmese '!R26</f>
        <v>2866.9870000000001</v>
      </c>
      <c r="D78" s="227">
        <f>+C78/B78</f>
        <v>0.94745109054857901</v>
      </c>
      <c r="E78" s="226">
        <v>5747</v>
      </c>
      <c r="F78" s="158">
        <f>'[2]tat_dog_ndihmese '!S26</f>
        <v>5515.2839999999997</v>
      </c>
      <c r="G78" s="227">
        <f>+F78/E78</f>
        <v>0.95968052897163736</v>
      </c>
      <c r="H78" s="226">
        <v>8478</v>
      </c>
      <c r="I78" s="207">
        <f>'[2]tat_dog_ndihmese '!T26</f>
        <v>7560.4</v>
      </c>
      <c r="J78" s="227">
        <f>+I78/H78</f>
        <v>0.89176692616183062</v>
      </c>
      <c r="K78" s="212">
        <v>11401</v>
      </c>
      <c r="L78" s="214">
        <f>'[2]tat_dog_ndihmese '!U26</f>
        <v>10387.278</v>
      </c>
      <c r="M78" s="157">
        <f>+L78/K78</f>
        <v>0.91108481712130518</v>
      </c>
      <c r="N78" s="212">
        <v>14876</v>
      </c>
      <c r="O78" s="214">
        <f>'[2]tat_dog_ndihmese '!V26</f>
        <v>13058.919999999998</v>
      </c>
      <c r="P78" s="157">
        <f>+O78/N78</f>
        <v>0.87785157300349548</v>
      </c>
      <c r="Q78" s="226">
        <v>18031</v>
      </c>
      <c r="R78" s="207">
        <f>'[2]tat_dog_ndihmese '!W26</f>
        <v>16328.244000000001</v>
      </c>
      <c r="S78" s="213">
        <f>+R78/Q78</f>
        <v>0.90556508235816102</v>
      </c>
      <c r="T78" s="158">
        <v>21406</v>
      </c>
      <c r="U78" s="214">
        <f>'[2]tat_dog_ndihmese '!X26</f>
        <v>18715.925000000003</v>
      </c>
      <c r="V78" s="157">
        <f>+U78/T78</f>
        <v>0.87433079510417655</v>
      </c>
      <c r="W78" s="226">
        <v>24898</v>
      </c>
      <c r="X78" s="207">
        <f>'[2]tat_dog_ndihmese '!Y26</f>
        <v>22082.870999999999</v>
      </c>
      <c r="Y78" s="157">
        <f>+X78/W78</f>
        <v>0.88693352879749376</v>
      </c>
      <c r="Z78" s="226">
        <v>28617</v>
      </c>
      <c r="AA78" s="214">
        <f>'[2]tat_dog_ndihmese '!Z26</f>
        <v>24635.19</v>
      </c>
      <c r="AB78" s="213">
        <f>+AA78/Z78</f>
        <v>0.86085858056400033</v>
      </c>
      <c r="AC78" s="219">
        <v>31803</v>
      </c>
      <c r="AD78" s="214">
        <f>'[2]tat_dog_ndihmese '!AA26</f>
        <v>27780.547000000002</v>
      </c>
      <c r="AE78" s="223">
        <f>+AD78/AC78</f>
        <v>0.87351969939942775</v>
      </c>
      <c r="AF78" s="221">
        <v>34373</v>
      </c>
      <c r="AG78" s="222">
        <f>'[2]tat_dog_ndihmese '!AB26</f>
        <v>35619.387000000002</v>
      </c>
      <c r="AH78" s="223">
        <f>+AG78/AF78</f>
        <v>1.0362606406190906</v>
      </c>
      <c r="AI78" s="221">
        <v>37600</v>
      </c>
      <c r="AJ78" s="252">
        <f>'[2]tat_dog_ndihmese '!AC26</f>
        <v>38301.817000000003</v>
      </c>
      <c r="AK78" s="223">
        <f>+AJ78/AI78</f>
        <v>1.0186653457446808</v>
      </c>
      <c r="AL78" s="226">
        <v>21713</v>
      </c>
      <c r="AM78" s="214">
        <f>+'[3]tat_dog_ndihmese '!AD26</f>
        <v>21316</v>
      </c>
      <c r="AN78" s="213">
        <f>+AM78/AL78</f>
        <v>0.98171602265923641</v>
      </c>
      <c r="AO78" s="291" t="s">
        <v>218</v>
      </c>
    </row>
    <row r="79" spans="1:51" ht="16.5" thickBot="1" x14ac:dyDescent="0.3">
      <c r="A79" s="225"/>
      <c r="B79" s="226"/>
      <c r="C79" s="214"/>
      <c r="D79" s="227"/>
      <c r="E79" s="226"/>
      <c r="F79" s="214"/>
      <c r="G79" s="227"/>
      <c r="H79" s="226"/>
      <c r="I79" s="214"/>
      <c r="J79" s="227"/>
      <c r="K79" s="212"/>
      <c r="L79" s="222"/>
      <c r="M79" s="157"/>
      <c r="N79" s="212"/>
      <c r="O79" s="222"/>
      <c r="P79" s="157"/>
      <c r="Q79" s="226"/>
      <c r="R79" s="214"/>
      <c r="S79" s="213"/>
      <c r="T79" s="259"/>
      <c r="U79" s="258"/>
      <c r="V79" s="158"/>
      <c r="W79" s="226"/>
      <c r="X79" s="214"/>
      <c r="Y79" s="157"/>
      <c r="Z79" s="257"/>
      <c r="AA79" s="258"/>
      <c r="AB79" s="292"/>
      <c r="AC79" s="228"/>
      <c r="AD79" s="210"/>
      <c r="AE79" s="213"/>
      <c r="AF79" s="226"/>
      <c r="AG79" s="210"/>
      <c r="AH79" s="213"/>
      <c r="AI79" s="226"/>
      <c r="AJ79" s="210"/>
      <c r="AK79" s="293"/>
      <c r="AL79" s="257"/>
      <c r="AM79" s="293"/>
      <c r="AN79" s="293"/>
      <c r="AO79" s="294"/>
    </row>
    <row r="80" spans="1:51" ht="27" customHeight="1" thickBot="1" x14ac:dyDescent="0.3">
      <c r="A80" s="295" t="s">
        <v>219</v>
      </c>
      <c r="B80" s="296">
        <f>SUM(B72:B79)</f>
        <v>11733</v>
      </c>
      <c r="C80" s="297">
        <f>SUM(C72+C75+C76+C77+C78+C79)</f>
        <v>12235.257000000001</v>
      </c>
      <c r="D80" s="271">
        <f t="shared" ref="D80:D87" si="1">+C80/B80</f>
        <v>1.0428072104321147</v>
      </c>
      <c r="E80" s="296">
        <f>E72+E76+E77+E78</f>
        <v>22564</v>
      </c>
      <c r="F80" s="297">
        <f>SUM(F72+F75+F76+F77+F78+F79)</f>
        <v>22965.513999999999</v>
      </c>
      <c r="G80" s="298">
        <f t="shared" ref="G80:G87" si="2">+F80/E80</f>
        <v>1.0177944513384152</v>
      </c>
      <c r="H80" s="270">
        <f>SUM(H72:H78)</f>
        <v>38617</v>
      </c>
      <c r="I80" s="297">
        <f>SUM(I72+I75+I76+I77+I78+I79)</f>
        <v>37540.800000000003</v>
      </c>
      <c r="J80" s="271">
        <f>+I80/H80</f>
        <v>0.9721314447005206</v>
      </c>
      <c r="K80" s="296">
        <f>SUM(K72:K78)</f>
        <v>50383</v>
      </c>
      <c r="L80" s="299">
        <f>SUM(L72+L75+L76+L77+L78+L79)</f>
        <v>49061.797999999995</v>
      </c>
      <c r="M80" s="300">
        <f t="shared" ref="M80:M87" si="3">+L80/K80</f>
        <v>0.97377682948613609</v>
      </c>
      <c r="N80" s="268">
        <f>SUM(N72:N78)</f>
        <v>62440</v>
      </c>
      <c r="O80" s="299">
        <f>SUM(O72+O75+O76+O77+O78+O79)</f>
        <v>61913.14</v>
      </c>
      <c r="P80" s="301">
        <f t="shared" ref="P80:P87" si="4">+O80/N80</f>
        <v>0.99156213965406792</v>
      </c>
      <c r="Q80" s="302">
        <f>SUM(Q72:Q78)</f>
        <v>74319</v>
      </c>
      <c r="R80" s="297">
        <f>SUM(R72:R78)-R73-R74</f>
        <v>73715.174000000014</v>
      </c>
      <c r="S80" s="300">
        <f t="shared" ref="S80:S87" si="5">+R80/Q80</f>
        <v>0.99187521360621123</v>
      </c>
      <c r="T80" s="178">
        <f>SUM(T72:T78)</f>
        <v>86760</v>
      </c>
      <c r="U80" s="277">
        <f>U72+U75+U76+U77+U78</f>
        <v>84469.264999999999</v>
      </c>
      <c r="V80" s="303">
        <f t="shared" ref="V80:V87" si="6">+U80/T80</f>
        <v>0.9735968764407561</v>
      </c>
      <c r="W80" s="304">
        <f>SUM(W72:W78)</f>
        <v>99631</v>
      </c>
      <c r="X80" s="277">
        <f>X72+X75+X76+X77+X78</f>
        <v>97780.150999999998</v>
      </c>
      <c r="Y80" s="305">
        <f t="shared" ref="Y80:Y87" si="7">+X80/W80</f>
        <v>0.98142296072507551</v>
      </c>
      <c r="Z80" s="178">
        <f>SUM(Z72:Z78)</f>
        <v>112506</v>
      </c>
      <c r="AA80" s="277">
        <f>SUM(AA72,AA75:AA78)</f>
        <v>110523.29000000001</v>
      </c>
      <c r="AB80" s="305">
        <f>+AA80/Z80</f>
        <v>0.98237685101239047</v>
      </c>
      <c r="AC80" s="304">
        <f>SUM(AC72:AC78)</f>
        <v>124643</v>
      </c>
      <c r="AD80" s="277">
        <f>SUM(AD72,AD75:AD78)</f>
        <v>122272.01700000001</v>
      </c>
      <c r="AE80" s="305">
        <f t="shared" ref="AE80:AE87" si="8">+AD80/AC80</f>
        <v>0.98097780862142281</v>
      </c>
      <c r="AF80" s="304">
        <f>SUM(AF72:AF78)</f>
        <v>127828</v>
      </c>
      <c r="AG80" s="277">
        <f>SUM(AG72,AG75:AG78)</f>
        <v>124516.387</v>
      </c>
      <c r="AH80" s="305">
        <f>+AG80/AF80</f>
        <v>0.97409321119003667</v>
      </c>
      <c r="AI80" s="304">
        <f>SUM(AI72:AI78)</f>
        <v>142323</v>
      </c>
      <c r="AJ80" s="277">
        <f>SUM(AJ72,AJ75:AJ78)</f>
        <v>137002.677</v>
      </c>
      <c r="AK80" s="306">
        <f>+AJ80/AI80</f>
        <v>0.96261796758078455</v>
      </c>
      <c r="AL80" s="178">
        <f>SUM(AL72:AL78)</f>
        <v>85342</v>
      </c>
      <c r="AM80" s="277">
        <f>SUM(AM72,AM75:AM78)</f>
        <v>84575</v>
      </c>
      <c r="AN80" s="305">
        <f>+AM80/AL80</f>
        <v>0.99101263152961028</v>
      </c>
      <c r="AO80" s="307" t="s">
        <v>209</v>
      </c>
    </row>
    <row r="81" spans="1:41" ht="16.5" hidden="1" thickBot="1" x14ac:dyDescent="0.3">
      <c r="A81" s="212"/>
      <c r="B81" s="212"/>
      <c r="C81" s="214"/>
      <c r="D81" s="271" t="e">
        <f t="shared" si="1"/>
        <v>#DIV/0!</v>
      </c>
      <c r="E81" s="226"/>
      <c r="F81" s="228"/>
      <c r="G81" s="227" t="e">
        <f t="shared" si="2"/>
        <v>#DIV/0!</v>
      </c>
      <c r="H81" s="228"/>
      <c r="I81" s="228"/>
      <c r="J81" s="214"/>
      <c r="K81" s="226"/>
      <c r="L81" s="159"/>
      <c r="M81" s="300" t="e">
        <f t="shared" si="3"/>
        <v>#DIV/0!</v>
      </c>
      <c r="N81" s="226"/>
      <c r="O81" s="228"/>
      <c r="P81" s="301" t="e">
        <f t="shared" si="4"/>
        <v>#DIV/0!</v>
      </c>
      <c r="Q81" s="226"/>
      <c r="R81" s="228"/>
      <c r="S81" s="300" t="e">
        <f t="shared" si="5"/>
        <v>#DIV/0!</v>
      </c>
      <c r="T81" s="226"/>
      <c r="U81" s="228"/>
      <c r="V81" s="303" t="e">
        <f t="shared" si="6"/>
        <v>#DIV/0!</v>
      </c>
      <c r="W81" s="226"/>
      <c r="X81" s="228"/>
      <c r="Y81" s="305" t="e">
        <f t="shared" si="7"/>
        <v>#DIV/0!</v>
      </c>
      <c r="Z81" s="226"/>
      <c r="AA81" s="228"/>
      <c r="AB81" s="308"/>
      <c r="AC81" s="226"/>
      <c r="AE81" s="305" t="e">
        <f t="shared" si="8"/>
        <v>#DIV/0!</v>
      </c>
      <c r="AF81" s="226"/>
      <c r="AG81" s="228"/>
      <c r="AH81" s="308"/>
      <c r="AI81" s="226"/>
      <c r="AJ81" s="228"/>
      <c r="AK81" s="308"/>
      <c r="AL81" s="293"/>
      <c r="AM81" s="293"/>
      <c r="AN81" s="293"/>
      <c r="AO81" s="290"/>
    </row>
    <row r="82" spans="1:41" ht="16.5" hidden="1" thickBot="1" x14ac:dyDescent="0.3">
      <c r="A82" s="309"/>
      <c r="B82" s="265"/>
      <c r="C82" s="299"/>
      <c r="D82" s="271" t="e">
        <f t="shared" si="1"/>
        <v>#DIV/0!</v>
      </c>
      <c r="E82" s="265"/>
      <c r="F82" s="299"/>
      <c r="G82" s="227" t="e">
        <f t="shared" si="2"/>
        <v>#DIV/0!</v>
      </c>
      <c r="H82" s="299"/>
      <c r="I82" s="299"/>
      <c r="J82" s="258"/>
      <c r="K82" s="265"/>
      <c r="L82" s="310"/>
      <c r="M82" s="300" t="e">
        <f t="shared" si="3"/>
        <v>#DIV/0!</v>
      </c>
      <c r="N82" s="265"/>
      <c r="O82" s="299"/>
      <c r="P82" s="301" t="e">
        <f t="shared" si="4"/>
        <v>#DIV/0!</v>
      </c>
      <c r="Q82" s="265"/>
      <c r="R82" s="299"/>
      <c r="S82" s="300" t="e">
        <f t="shared" si="5"/>
        <v>#DIV/0!</v>
      </c>
      <c r="T82" s="265"/>
      <c r="U82" s="299"/>
      <c r="V82" s="303" t="e">
        <f t="shared" si="6"/>
        <v>#DIV/0!</v>
      </c>
      <c r="W82" s="265"/>
      <c r="X82" s="299"/>
      <c r="Y82" s="305" t="e">
        <f t="shared" si="7"/>
        <v>#DIV/0!</v>
      </c>
      <c r="Z82" s="265"/>
      <c r="AA82" s="299"/>
      <c r="AB82" s="311"/>
      <c r="AC82" s="265"/>
      <c r="AD82" s="299"/>
      <c r="AE82" s="305" t="e">
        <f t="shared" si="8"/>
        <v>#DIV/0!</v>
      </c>
      <c r="AF82" s="265"/>
      <c r="AG82" s="299"/>
      <c r="AH82" s="311"/>
      <c r="AI82" s="265"/>
      <c r="AJ82" s="299"/>
      <c r="AK82" s="311"/>
      <c r="AL82" s="312"/>
      <c r="AM82" s="312"/>
      <c r="AN82" s="312"/>
      <c r="AO82" s="313" t="s">
        <v>220</v>
      </c>
    </row>
    <row r="83" spans="1:41" ht="16.5" hidden="1" thickBot="1" x14ac:dyDescent="0.3">
      <c r="A83" s="314" t="s">
        <v>221</v>
      </c>
      <c r="B83" s="315"/>
      <c r="C83" s="315"/>
      <c r="D83" s="271" t="e">
        <f t="shared" si="1"/>
        <v>#DIV/0!</v>
      </c>
      <c r="E83" s="315"/>
      <c r="F83" s="315">
        <v>267</v>
      </c>
      <c r="G83" s="227" t="e">
        <f t="shared" si="2"/>
        <v>#DIV/0!</v>
      </c>
      <c r="H83" s="315"/>
      <c r="I83" s="315">
        <v>347</v>
      </c>
      <c r="J83" s="316"/>
      <c r="K83" s="317"/>
      <c r="L83" s="315">
        <v>600</v>
      </c>
      <c r="M83" s="300" t="e">
        <f t="shared" si="3"/>
        <v>#DIV/0!</v>
      </c>
      <c r="N83" s="318"/>
      <c r="O83" s="317">
        <v>696</v>
      </c>
      <c r="P83" s="301" t="e">
        <f t="shared" si="4"/>
        <v>#DIV/0!</v>
      </c>
      <c r="Q83" s="318"/>
      <c r="R83" s="319">
        <v>839</v>
      </c>
      <c r="S83" s="300" t="e">
        <f t="shared" si="5"/>
        <v>#DIV/0!</v>
      </c>
      <c r="T83" s="320"/>
      <c r="U83" s="263"/>
      <c r="V83" s="303" t="e">
        <f t="shared" si="6"/>
        <v>#DIV/0!</v>
      </c>
      <c r="W83" s="320"/>
      <c r="X83" s="263"/>
      <c r="Y83" s="305" t="e">
        <f t="shared" si="7"/>
        <v>#DIV/0!</v>
      </c>
      <c r="Z83" s="321"/>
      <c r="AA83" s="321"/>
      <c r="AB83" s="158"/>
      <c r="AC83" s="321"/>
      <c r="AD83" s="321"/>
      <c r="AE83" s="305" t="e">
        <f t="shared" si="8"/>
        <v>#DIV/0!</v>
      </c>
      <c r="AF83" s="321"/>
      <c r="AG83" s="321"/>
      <c r="AH83" s="158"/>
      <c r="AI83" s="321"/>
      <c r="AJ83" s="321"/>
      <c r="AK83" s="158"/>
      <c r="AL83" s="158"/>
      <c r="AM83" s="158"/>
      <c r="AN83" s="158"/>
      <c r="AO83" s="307"/>
    </row>
    <row r="84" spans="1:41" ht="18.75" hidden="1" thickBot="1" x14ac:dyDescent="0.3">
      <c r="A84" s="322" t="s">
        <v>222</v>
      </c>
      <c r="B84" s="323"/>
      <c r="C84" s="323"/>
      <c r="D84" s="271" t="e">
        <f t="shared" si="1"/>
        <v>#DIV/0!</v>
      </c>
      <c r="E84" s="323"/>
      <c r="F84" s="323"/>
      <c r="G84" s="227" t="e">
        <f t="shared" si="2"/>
        <v>#DIV/0!</v>
      </c>
      <c r="H84" s="323"/>
      <c r="I84" s="323"/>
      <c r="J84" s="298"/>
      <c r="K84" s="275"/>
      <c r="L84" s="275"/>
      <c r="M84" s="300" t="e">
        <f t="shared" si="3"/>
        <v>#DIV/0!</v>
      </c>
      <c r="N84" s="304"/>
      <c r="O84" s="275"/>
      <c r="P84" s="301" t="e">
        <f t="shared" si="4"/>
        <v>#DIV/0!</v>
      </c>
      <c r="Q84" s="324"/>
      <c r="R84" s="325">
        <f>R85-R86</f>
        <v>0</v>
      </c>
      <c r="S84" s="300" t="e">
        <f t="shared" si="5"/>
        <v>#DIV/0!</v>
      </c>
      <c r="T84" s="324"/>
      <c r="U84" s="325">
        <f>U85-U86</f>
        <v>0</v>
      </c>
      <c r="V84" s="303" t="e">
        <f t="shared" si="6"/>
        <v>#DIV/0!</v>
      </c>
      <c r="W84" s="324"/>
      <c r="X84" s="325">
        <f>X85-X86</f>
        <v>0</v>
      </c>
      <c r="Y84" s="305" t="e">
        <f t="shared" si="7"/>
        <v>#DIV/0!</v>
      </c>
      <c r="AE84" s="305" t="e">
        <f t="shared" si="8"/>
        <v>#DIV/0!</v>
      </c>
      <c r="AO84" s="307" t="s">
        <v>209</v>
      </c>
    </row>
    <row r="85" spans="1:41" ht="16.5" hidden="1" thickBot="1" x14ac:dyDescent="0.3">
      <c r="A85" s="214" t="s">
        <v>223</v>
      </c>
      <c r="D85" s="271" t="e">
        <f t="shared" si="1"/>
        <v>#DIV/0!</v>
      </c>
      <c r="G85" s="227" t="e">
        <f t="shared" si="2"/>
        <v>#DIV/0!</v>
      </c>
      <c r="L85" s="158"/>
      <c r="M85" s="300" t="e">
        <f t="shared" si="3"/>
        <v>#DIV/0!</v>
      </c>
      <c r="O85" s="158"/>
      <c r="P85" s="301" t="e">
        <f t="shared" si="4"/>
        <v>#DIV/0!</v>
      </c>
      <c r="S85" s="300" t="e">
        <f t="shared" si="5"/>
        <v>#DIV/0!</v>
      </c>
      <c r="V85" s="303" t="e">
        <f t="shared" si="6"/>
        <v>#DIV/0!</v>
      </c>
      <c r="Y85" s="305" t="e">
        <f t="shared" si="7"/>
        <v>#DIV/0!</v>
      </c>
      <c r="AE85" s="305" t="e">
        <f t="shared" si="8"/>
        <v>#DIV/0!</v>
      </c>
      <c r="AO85" s="294"/>
    </row>
    <row r="86" spans="1:41" ht="16.5" hidden="1" thickBot="1" x14ac:dyDescent="0.3">
      <c r="A86" s="214" t="s">
        <v>212</v>
      </c>
      <c r="D86" s="271" t="e">
        <f t="shared" si="1"/>
        <v>#DIV/0!</v>
      </c>
      <c r="G86" s="227" t="e">
        <f t="shared" si="2"/>
        <v>#DIV/0!</v>
      </c>
      <c r="L86" s="158"/>
      <c r="M86" s="300" t="e">
        <f t="shared" si="3"/>
        <v>#DIV/0!</v>
      </c>
      <c r="O86" s="158"/>
      <c r="P86" s="301" t="e">
        <f t="shared" si="4"/>
        <v>#DIV/0!</v>
      </c>
      <c r="S86" s="300" t="e">
        <f t="shared" si="5"/>
        <v>#DIV/0!</v>
      </c>
      <c r="V86" s="303" t="e">
        <f t="shared" si="6"/>
        <v>#DIV/0!</v>
      </c>
      <c r="Y86" s="305" t="e">
        <f t="shared" si="7"/>
        <v>#DIV/0!</v>
      </c>
      <c r="AE86" s="305" t="e">
        <f t="shared" si="8"/>
        <v>#DIV/0!</v>
      </c>
      <c r="AO86" s="294"/>
    </row>
    <row r="87" spans="1:41" ht="18.75" thickBot="1" x14ac:dyDescent="0.3">
      <c r="A87" s="326" t="s">
        <v>224</v>
      </c>
      <c r="B87" s="178">
        <f>B68+B80</f>
        <v>22249</v>
      </c>
      <c r="C87" s="275">
        <f>C68+C80</f>
        <v>22638.787</v>
      </c>
      <c r="D87" s="271">
        <f t="shared" si="1"/>
        <v>1.0175193042383928</v>
      </c>
      <c r="E87" s="178">
        <f>E68+E80</f>
        <v>44815</v>
      </c>
      <c r="F87" s="178">
        <f>F68+F80</f>
        <v>44928.429999999993</v>
      </c>
      <c r="G87" s="327">
        <f t="shared" si="2"/>
        <v>1.002531072185652</v>
      </c>
      <c r="H87" s="178">
        <f>H68+H80</f>
        <v>74567</v>
      </c>
      <c r="I87" s="178">
        <f>I68+I80</f>
        <v>72772.850000000006</v>
      </c>
      <c r="J87" s="328">
        <f>I87/H87</f>
        <v>0.97593908833666376</v>
      </c>
      <c r="K87" s="178">
        <f>K68+K80</f>
        <v>99998</v>
      </c>
      <c r="L87" s="178">
        <f>L68+L80+L84</f>
        <v>97755.04</v>
      </c>
      <c r="M87" s="300">
        <f t="shared" si="3"/>
        <v>0.97756995139902791</v>
      </c>
      <c r="N87" s="178">
        <f>N68+N80</f>
        <v>126486</v>
      </c>
      <c r="O87" s="178">
        <f>O68+O80+O84</f>
        <v>124713.44</v>
      </c>
      <c r="P87" s="301">
        <f t="shared" si="4"/>
        <v>0.98598611704062111</v>
      </c>
      <c r="Q87" s="178">
        <f>Q68+Q80</f>
        <v>153481</v>
      </c>
      <c r="R87" s="178">
        <f>R68+R80</f>
        <v>150364.26</v>
      </c>
      <c r="S87" s="300">
        <f t="shared" si="5"/>
        <v>0.97969299131488596</v>
      </c>
      <c r="T87" s="178">
        <f>T68+T80</f>
        <v>181417</v>
      </c>
      <c r="U87" s="178">
        <f>U68+U80</f>
        <v>176925.08</v>
      </c>
      <c r="V87" s="303">
        <f t="shared" si="6"/>
        <v>0.97523980663333643</v>
      </c>
      <c r="W87" s="178">
        <f>W68+W80</f>
        <v>211255</v>
      </c>
      <c r="X87" s="178">
        <f>X68+X80</f>
        <v>205798.22</v>
      </c>
      <c r="Y87" s="305">
        <f t="shared" si="7"/>
        <v>0.9741697001254408</v>
      </c>
      <c r="Z87" s="178">
        <f>Z68+Z80</f>
        <v>236831</v>
      </c>
      <c r="AA87" s="178">
        <f>AA68+AA80</f>
        <v>231377.37</v>
      </c>
      <c r="AB87" s="305">
        <f>+AA87/Z87</f>
        <v>0.97697248248751212</v>
      </c>
      <c r="AC87" s="178">
        <f>AC68+AC80</f>
        <v>264568</v>
      </c>
      <c r="AD87" s="178">
        <f>AD68+AD80</f>
        <v>257584.196</v>
      </c>
      <c r="AE87" s="305">
        <f t="shared" si="8"/>
        <v>0.97360299053551447</v>
      </c>
      <c r="AF87" s="178">
        <f>AF68+AF80</f>
        <v>270525</v>
      </c>
      <c r="AG87" s="178">
        <f>AG68+AG80</f>
        <v>266241</v>
      </c>
      <c r="AH87" s="305">
        <f>+AG87/AF87</f>
        <v>0.98416412531189357</v>
      </c>
      <c r="AI87" s="178">
        <f>AI68+AI80</f>
        <v>299400</v>
      </c>
      <c r="AJ87" s="178">
        <f>AJ68+AJ80</f>
        <v>293385.58</v>
      </c>
      <c r="AK87" s="305">
        <f>+AJ87/AI87</f>
        <v>0.97991175684702747</v>
      </c>
      <c r="AL87" s="178">
        <f>AL68+AL80</f>
        <v>210677</v>
      </c>
      <c r="AM87" s="178">
        <f>AM68+AM80</f>
        <v>209835</v>
      </c>
      <c r="AN87" s="329"/>
      <c r="AO87" s="330"/>
    </row>
    <row r="88" spans="1:41" x14ac:dyDescent="0.25">
      <c r="L88" s="159"/>
    </row>
    <row r="89" spans="1:41" x14ac:dyDescent="0.25">
      <c r="L89" s="159"/>
    </row>
    <row r="90" spans="1:41" x14ac:dyDescent="0.25">
      <c r="L90" s="159"/>
    </row>
    <row r="91" spans="1:41" x14ac:dyDescent="0.25">
      <c r="L91" s="159"/>
    </row>
    <row r="92" spans="1:41" x14ac:dyDescent="0.25">
      <c r="L92" s="159"/>
    </row>
    <row r="93" spans="1:41" x14ac:dyDescent="0.25">
      <c r="D93" s="159"/>
      <c r="L93" s="159"/>
    </row>
    <row r="94" spans="1:41" x14ac:dyDescent="0.25">
      <c r="L94" s="159"/>
    </row>
    <row r="95" spans="1:41" ht="25.5" x14ac:dyDescent="0.35">
      <c r="A95" s="170" t="s">
        <v>175</v>
      </c>
      <c r="L95" s="159"/>
    </row>
    <row r="96" spans="1:41" x14ac:dyDescent="0.25">
      <c r="L96" s="159"/>
    </row>
    <row r="97" spans="1:41" ht="16.5" thickBot="1" x14ac:dyDescent="0.3">
      <c r="A97" s="171" t="s">
        <v>225</v>
      </c>
      <c r="B97" s="171" t="s">
        <v>177</v>
      </c>
      <c r="L97" s="159"/>
      <c r="P97" s="160" t="s">
        <v>178</v>
      </c>
      <c r="S97" s="160" t="s">
        <v>226</v>
      </c>
    </row>
    <row r="98" spans="1:41" ht="16.5" thickBot="1" x14ac:dyDescent="0.3">
      <c r="A98" s="411"/>
      <c r="B98" s="413" t="s">
        <v>180</v>
      </c>
      <c r="C98" s="414"/>
      <c r="D98" s="415"/>
      <c r="E98" s="413" t="s">
        <v>181</v>
      </c>
      <c r="F98" s="414"/>
      <c r="G98" s="415"/>
      <c r="H98" s="413" t="s">
        <v>182</v>
      </c>
      <c r="I98" s="414"/>
      <c r="J98" s="415"/>
      <c r="K98" s="177" t="s">
        <v>183</v>
      </c>
      <c r="L98" s="175"/>
      <c r="M98" s="176"/>
      <c r="N98" s="177" t="s">
        <v>184</v>
      </c>
      <c r="O98" s="175"/>
      <c r="P98" s="280"/>
      <c r="Q98" s="406" t="s">
        <v>185</v>
      </c>
      <c r="R98" s="407"/>
      <c r="S98" s="408"/>
      <c r="T98" s="177" t="s">
        <v>186</v>
      </c>
      <c r="U98" s="175"/>
      <c r="V98" s="176"/>
      <c r="W98" s="406" t="s">
        <v>187</v>
      </c>
      <c r="X98" s="407"/>
      <c r="Y98" s="408"/>
      <c r="Z98" s="177" t="s">
        <v>188</v>
      </c>
      <c r="AA98" s="175"/>
      <c r="AB98" s="175"/>
      <c r="AC98" s="331" t="s">
        <v>189</v>
      </c>
      <c r="AD98" s="332"/>
      <c r="AE98" s="176"/>
      <c r="AF98" s="177" t="s">
        <v>190</v>
      </c>
      <c r="AG98" s="175"/>
      <c r="AH98" s="333"/>
      <c r="AI98" s="407" t="s">
        <v>191</v>
      </c>
      <c r="AJ98" s="407"/>
      <c r="AK98" s="407"/>
      <c r="AL98" s="334"/>
      <c r="AM98" s="335" t="s">
        <v>227</v>
      </c>
      <c r="AN98" s="281"/>
      <c r="AO98" s="409"/>
    </row>
    <row r="99" spans="1:41" ht="16.5" thickBot="1" x14ac:dyDescent="0.3">
      <c r="A99" s="412"/>
      <c r="B99" s="336" t="s">
        <v>193</v>
      </c>
      <c r="C99" s="337" t="s">
        <v>194</v>
      </c>
      <c r="D99" s="338" t="s">
        <v>195</v>
      </c>
      <c r="E99" s="339" t="s">
        <v>193</v>
      </c>
      <c r="F99" s="340" t="s">
        <v>194</v>
      </c>
      <c r="G99" s="341" t="s">
        <v>195</v>
      </c>
      <c r="H99" s="339" t="s">
        <v>193</v>
      </c>
      <c r="I99" s="340" t="s">
        <v>194</v>
      </c>
      <c r="J99" s="342" t="s">
        <v>195</v>
      </c>
      <c r="K99" s="196" t="s">
        <v>193</v>
      </c>
      <c r="L99" s="197" t="s">
        <v>228</v>
      </c>
      <c r="M99" s="201" t="s">
        <v>195</v>
      </c>
      <c r="N99" s="196" t="s">
        <v>193</v>
      </c>
      <c r="O99" s="197" t="s">
        <v>194</v>
      </c>
      <c r="P99" s="204" t="s">
        <v>195</v>
      </c>
      <c r="Q99" s="196" t="s">
        <v>193</v>
      </c>
      <c r="R99" s="197" t="s">
        <v>194</v>
      </c>
      <c r="S99" s="343" t="s">
        <v>195</v>
      </c>
      <c r="T99" s="196" t="s">
        <v>193</v>
      </c>
      <c r="U99" s="197" t="s">
        <v>194</v>
      </c>
      <c r="V99" s="343" t="s">
        <v>195</v>
      </c>
      <c r="W99" s="196" t="s">
        <v>193</v>
      </c>
      <c r="X99" s="197" t="s">
        <v>194</v>
      </c>
      <c r="Y99" s="201" t="s">
        <v>195</v>
      </c>
      <c r="Z99" s="196" t="s">
        <v>193</v>
      </c>
      <c r="AA99" s="197" t="s">
        <v>194</v>
      </c>
      <c r="AB99" s="200" t="s">
        <v>195</v>
      </c>
      <c r="AC99" s="196" t="s">
        <v>193</v>
      </c>
      <c r="AD99" s="197" t="s">
        <v>194</v>
      </c>
      <c r="AE99" s="201" t="s">
        <v>195</v>
      </c>
      <c r="AF99" s="196" t="s">
        <v>193</v>
      </c>
      <c r="AG99" s="197" t="s">
        <v>194</v>
      </c>
      <c r="AH99" s="197" t="s">
        <v>195</v>
      </c>
      <c r="AI99" s="344" t="s">
        <v>193</v>
      </c>
      <c r="AJ99" s="190" t="s">
        <v>194</v>
      </c>
      <c r="AK99" s="345" t="s">
        <v>195</v>
      </c>
      <c r="AL99" s="346" t="s">
        <v>197</v>
      </c>
      <c r="AM99" s="347" t="s">
        <v>196</v>
      </c>
      <c r="AN99" s="201" t="s">
        <v>195</v>
      </c>
      <c r="AO99" s="410"/>
    </row>
    <row r="100" spans="1:41" x14ac:dyDescent="0.25">
      <c r="A100" s="205" t="s">
        <v>198</v>
      </c>
      <c r="B100" s="206">
        <v>477</v>
      </c>
      <c r="C100" s="214">
        <f>'[2]tat_dog_ndihmese '!B8</f>
        <v>409.51</v>
      </c>
      <c r="D100" s="227">
        <f>+C100/B100</f>
        <v>0.85851153039832284</v>
      </c>
      <c r="E100" s="226">
        <v>513</v>
      </c>
      <c r="F100" s="214">
        <f>'[2]tat_dog_ndihmese '!C8</f>
        <v>430.15</v>
      </c>
      <c r="G100" s="227">
        <f>+F100/E100</f>
        <v>0.83849902534113052</v>
      </c>
      <c r="H100" s="228">
        <v>608</v>
      </c>
      <c r="I100" s="214">
        <f>'[2]tat_dog_ndihmese '!D8</f>
        <v>571.35</v>
      </c>
      <c r="J100" s="348">
        <f>+I100/H100</f>
        <v>0.9397203947368421</v>
      </c>
      <c r="K100" s="228">
        <v>557</v>
      </c>
      <c r="L100" s="214">
        <f>'[2]tat_dog_ndihmese '!E8</f>
        <v>554.77</v>
      </c>
      <c r="M100" s="227">
        <f>+L100/K100</f>
        <v>0.99599640933572708</v>
      </c>
      <c r="N100" s="226">
        <v>662</v>
      </c>
      <c r="O100" s="214">
        <f>'[2]tat_dog_ndihmese '!F8</f>
        <v>591.79000000000019</v>
      </c>
      <c r="P100" s="227">
        <f>+O100/N100</f>
        <v>0.89394259818731148</v>
      </c>
      <c r="Q100" s="226">
        <v>640</v>
      </c>
      <c r="R100" s="214">
        <f>+R61-O61</f>
        <v>558.98</v>
      </c>
      <c r="S100" s="213">
        <f>+R100/Q100</f>
        <v>0.87340625000000005</v>
      </c>
      <c r="T100" s="226">
        <v>682</v>
      </c>
      <c r="U100" s="214">
        <f>'[2]tat_dog_ndihmese '!H8</f>
        <v>630.73</v>
      </c>
      <c r="V100" s="213">
        <f>+U100/T100</f>
        <v>0.9248240469208211</v>
      </c>
      <c r="W100" s="226">
        <v>662</v>
      </c>
      <c r="X100" s="214">
        <f>'[2]tat_dog_ndihmese '!I8</f>
        <v>579.19999999999936</v>
      </c>
      <c r="Y100" s="227">
        <f>+X100/W100</f>
        <v>0.87492447129909268</v>
      </c>
      <c r="Z100" s="226">
        <v>592</v>
      </c>
      <c r="AA100" s="214">
        <f>'[2]tat_dog_ndihmese '!J8</f>
        <v>477.89000000000033</v>
      </c>
      <c r="AB100" s="349">
        <f>+AA100/Z100</f>
        <v>0.8072466216216222</v>
      </c>
      <c r="AC100" s="226">
        <v>665</v>
      </c>
      <c r="AD100" s="214">
        <f>'[2]tat_dog_ndihmese '!K8</f>
        <v>549.94000000000051</v>
      </c>
      <c r="AE100" s="227">
        <f>+AD100/AC100</f>
        <v>0.82697744360902337</v>
      </c>
      <c r="AF100" s="217">
        <v>495</v>
      </c>
      <c r="AG100" s="232">
        <f>'[2]tat_dog_ndihmese '!L8</f>
        <v>545.6899999999996</v>
      </c>
      <c r="AH100" s="215">
        <f>+AG100/AF100</f>
        <v>1.1024040404040396</v>
      </c>
      <c r="AI100" s="158">
        <v>570</v>
      </c>
      <c r="AJ100" s="158">
        <f>'[2]tat_dog_ndihmese '!M8</f>
        <v>591.52000000000044</v>
      </c>
      <c r="AK100" s="350">
        <f>+AJ100/AI100</f>
        <v>1.037754385964913</v>
      </c>
      <c r="AL100" s="226">
        <v>519</v>
      </c>
      <c r="AM100" s="214">
        <f>+'[3]tat_dog_ndihmese '!K8</f>
        <v>537</v>
      </c>
      <c r="AN100" s="227">
        <f>+AM100/AL100</f>
        <v>1.0346820809248556</v>
      </c>
      <c r="AO100" s="290" t="s">
        <v>54</v>
      </c>
    </row>
    <row r="101" spans="1:41" x14ac:dyDescent="0.25">
      <c r="A101" s="225" t="s">
        <v>199</v>
      </c>
      <c r="B101" s="226">
        <v>7278</v>
      </c>
      <c r="C101" s="214">
        <f>'[2]tat_dog_ndihmese '!B9</f>
        <v>6892.82</v>
      </c>
      <c r="D101" s="227">
        <f>+C101/B101</f>
        <v>0.94707611981313544</v>
      </c>
      <c r="E101" s="226">
        <v>8112</v>
      </c>
      <c r="F101" s="214">
        <f>'[2]tat_dog_ndihmese '!C9</f>
        <v>7849.49</v>
      </c>
      <c r="G101" s="227">
        <f>+F101/E101</f>
        <v>0.96763929980276131</v>
      </c>
      <c r="H101" s="228">
        <v>9620</v>
      </c>
      <c r="I101" s="214">
        <f>'[2]tat_dog_ndihmese '!D9</f>
        <v>8683.9100000000017</v>
      </c>
      <c r="J101" s="351">
        <f>+I101/H101</f>
        <v>0.90269334719334737</v>
      </c>
      <c r="K101" s="228">
        <v>9127</v>
      </c>
      <c r="L101" s="214">
        <f>'[2]tat_dog_ndihmese '!E9</f>
        <v>9339.989999999998</v>
      </c>
      <c r="M101" s="227">
        <f>+L101/K101</f>
        <v>1.0233362550673823</v>
      </c>
      <c r="N101" s="226">
        <v>9647</v>
      </c>
      <c r="O101" s="214">
        <f>'[2]tat_dog_ndihmese '!F9</f>
        <v>9476.68</v>
      </c>
      <c r="P101" s="227">
        <f>+O101/N101</f>
        <v>0.9823447703949415</v>
      </c>
      <c r="Q101" s="226">
        <v>9933</v>
      </c>
      <c r="R101" s="214">
        <f>+R62-O62</f>
        <v>8855.5999999999985</v>
      </c>
      <c r="S101" s="213">
        <f>+R101/Q101</f>
        <v>0.89153327292862161</v>
      </c>
      <c r="T101" s="226">
        <v>10193</v>
      </c>
      <c r="U101" s="214">
        <f>'[2]tat_dog_ndihmese '!H9</f>
        <v>10194.959999999999</v>
      </c>
      <c r="V101" s="213">
        <f>+U101/T101</f>
        <v>1.0001922888256647</v>
      </c>
      <c r="W101" s="226">
        <v>9559</v>
      </c>
      <c r="X101" s="214">
        <f>'[2]tat_dog_ndihmese '!I9</f>
        <v>9788.4600000000064</v>
      </c>
      <c r="Y101" s="227">
        <f>+X101/W101</f>
        <v>1.0240046029919454</v>
      </c>
      <c r="Z101" s="226">
        <v>9101</v>
      </c>
      <c r="AA101" s="214">
        <f>'[2]tat_dog_ndihmese '!J9</f>
        <v>8323.1699999999983</v>
      </c>
      <c r="AB101" s="349">
        <f>+AA101/Z101</f>
        <v>0.91453356773980865</v>
      </c>
      <c r="AC101" s="226">
        <v>10407</v>
      </c>
      <c r="AD101" s="214">
        <f>'[2]tat_dog_ndihmese '!K9</f>
        <v>9656.1699999999983</v>
      </c>
      <c r="AE101" s="227">
        <f>+AD101/AC101</f>
        <v>0.9278533679254346</v>
      </c>
      <c r="AF101" s="226">
        <v>7878</v>
      </c>
      <c r="AG101" s="214">
        <f>'[2]tat_dog_ndihmese '!L9</f>
        <v>5129.75</v>
      </c>
      <c r="AH101" s="215">
        <f>+AG101/AF101</f>
        <v>0.65114876872302618</v>
      </c>
      <c r="AI101" s="158">
        <v>9342</v>
      </c>
      <c r="AJ101" s="158">
        <f>'[2]tat_dog_ndihmese '!M9</f>
        <v>10395</v>
      </c>
      <c r="AK101" s="350">
        <f>+AJ101/AI101</f>
        <v>1.1127167630057804</v>
      </c>
      <c r="AL101" s="226">
        <v>8829</v>
      </c>
      <c r="AM101" s="214">
        <f>+'[3]tat_dog_ndihmese '!K9</f>
        <v>8883</v>
      </c>
      <c r="AN101" s="227">
        <f>+AM101/AL101</f>
        <v>1.0061162079510704</v>
      </c>
      <c r="AO101" s="290" t="s">
        <v>200</v>
      </c>
    </row>
    <row r="102" spans="1:41" x14ac:dyDescent="0.25">
      <c r="A102" s="225" t="s">
        <v>201</v>
      </c>
      <c r="B102" s="226">
        <v>2698</v>
      </c>
      <c r="C102" s="214">
        <f>'[2]tat_dog_ndihmese '!B10</f>
        <v>2900.2</v>
      </c>
      <c r="D102" s="227">
        <f>+C102/B102</f>
        <v>1.0749444032616753</v>
      </c>
      <c r="E102" s="226">
        <v>3064</v>
      </c>
      <c r="F102" s="214">
        <f>'[2]tat_dog_ndihmese '!C10</f>
        <v>3124.71</v>
      </c>
      <c r="G102" s="227">
        <f>+F102/E102</f>
        <v>1.0198139686684073</v>
      </c>
      <c r="H102" s="228">
        <v>3428</v>
      </c>
      <c r="I102" s="214">
        <f>'[2]tat_dog_ndihmese '!D10</f>
        <v>3837.91</v>
      </c>
      <c r="J102" s="351">
        <f>+I102/H102</f>
        <v>1.1195770128354725</v>
      </c>
      <c r="K102" s="228">
        <v>3861</v>
      </c>
      <c r="L102" s="214">
        <f>'[2]tat_dog_ndihmese '!E10</f>
        <v>3367.4300000000003</v>
      </c>
      <c r="M102" s="227">
        <f>+L102/K102</f>
        <v>0.87216524216524227</v>
      </c>
      <c r="N102" s="226">
        <v>4028</v>
      </c>
      <c r="O102" s="214">
        <f>'[2]tat_dog_ndihmese '!F10</f>
        <v>3752.130000000001</v>
      </c>
      <c r="P102" s="227">
        <f>+O102/N102</f>
        <v>0.93151191658391286</v>
      </c>
      <c r="Q102" s="226">
        <v>4456</v>
      </c>
      <c r="R102" s="214">
        <f>'[2]tat_dog_ndihmese '!G10</f>
        <v>4271.8499999999985</v>
      </c>
      <c r="S102" s="213">
        <f>+R102/Q102</f>
        <v>0.9586736983842008</v>
      </c>
      <c r="T102" s="226">
        <v>4561</v>
      </c>
      <c r="U102" s="214">
        <f>'[2]tat_dog_ndihmese '!H10</f>
        <v>4802.8100000000013</v>
      </c>
      <c r="V102" s="213">
        <f>+U102/T102</f>
        <v>1.053016882262662</v>
      </c>
      <c r="W102" s="226">
        <v>5352</v>
      </c>
      <c r="X102" s="214">
        <f>'[2]tat_dog_ndihmese '!I10</f>
        <v>5046.32</v>
      </c>
      <c r="Y102" s="227">
        <f>+X102/W102</f>
        <v>0.94288490284005977</v>
      </c>
      <c r="Z102" s="226">
        <v>4290</v>
      </c>
      <c r="AA102" s="214">
        <f>'[2]tat_dog_ndihmese '!J10</f>
        <v>3787.4599999999991</v>
      </c>
      <c r="AB102" s="349">
        <f>+AA102/Z102</f>
        <v>0.88285780885780862</v>
      </c>
      <c r="AC102" s="226">
        <v>4305</v>
      </c>
      <c r="AD102" s="214">
        <f>'[2]tat_dog_ndihmese '!K10</f>
        <v>3956.8559999999998</v>
      </c>
      <c r="AE102" s="227">
        <f>+AD102/AC102</f>
        <v>0.91913031358885011</v>
      </c>
      <c r="AF102" s="226">
        <v>4271</v>
      </c>
      <c r="AG102" s="214">
        <f>'[2]tat_dog_ndihmese '!L10</f>
        <v>2585.3240000000005</v>
      </c>
      <c r="AH102" s="215">
        <f>+AG102/AF102</f>
        <v>0.60532053383282614</v>
      </c>
      <c r="AI102" s="158">
        <v>4916</v>
      </c>
      <c r="AJ102" s="158">
        <f>'[2]tat_dog_ndihmese '!M10</f>
        <v>3671.7699999999968</v>
      </c>
      <c r="AK102" s="350">
        <f>+AJ102/AI102</f>
        <v>0.74690195280715965</v>
      </c>
      <c r="AL102" s="226">
        <v>4602</v>
      </c>
      <c r="AM102" s="214">
        <f>+'[3]tat_dog_ndihmese '!K10</f>
        <v>3121</v>
      </c>
      <c r="AN102" s="227">
        <f>+AM102/AL102</f>
        <v>0.67818339852238152</v>
      </c>
      <c r="AO102" s="290" t="s">
        <v>202</v>
      </c>
    </row>
    <row r="103" spans="1:41" x14ac:dyDescent="0.25">
      <c r="A103" s="225" t="s">
        <v>203</v>
      </c>
      <c r="B103" s="234"/>
      <c r="C103" s="214">
        <v>0</v>
      </c>
      <c r="D103" s="227"/>
      <c r="E103" s="226"/>
      <c r="F103" s="214">
        <f>'[2]tat_dog_ndihmese '!C11</f>
        <v>3268.3599999999997</v>
      </c>
      <c r="G103" s="227"/>
      <c r="H103" s="228"/>
      <c r="I103" s="214">
        <f>'[2]tat_dog_ndihmese '!D11</f>
        <v>3839.6400000000003</v>
      </c>
      <c r="J103" s="351"/>
      <c r="K103" s="228"/>
      <c r="L103" s="352">
        <f>'[2]tat_dog_ndihmese '!E11</f>
        <v>3690</v>
      </c>
      <c r="M103" s="227"/>
      <c r="N103" s="226"/>
      <c r="O103" s="214">
        <f>'[2]tat_dog_ndihmese '!F11</f>
        <v>3890</v>
      </c>
      <c r="P103" s="227"/>
      <c r="Q103" s="226"/>
      <c r="R103" s="214">
        <f>'[2]tat_dog_ndihmese '!G11</f>
        <v>4327.7890000000007</v>
      </c>
      <c r="S103" s="213"/>
      <c r="T103" s="226"/>
      <c r="U103" s="214">
        <f>'[2]tat_dog_ndihmese '!H11</f>
        <v>4861.1260000000002</v>
      </c>
      <c r="V103" s="213"/>
      <c r="W103" s="226"/>
      <c r="X103" s="214">
        <f>'[2]tat_dog_ndihmese '!I11</f>
        <v>5308.6749999999993</v>
      </c>
      <c r="Y103" s="227"/>
      <c r="Z103" s="226"/>
      <c r="AA103" s="214"/>
      <c r="AB103" s="349"/>
      <c r="AC103" s="226"/>
      <c r="AD103" s="214">
        <f>'[2]tat_dog_ndihmese '!K11</f>
        <v>4125.0670000000027</v>
      </c>
      <c r="AE103" s="227"/>
      <c r="AF103" s="226"/>
      <c r="AG103" s="214"/>
      <c r="AH103" s="215"/>
      <c r="AI103" s="158"/>
      <c r="AJ103" s="158"/>
      <c r="AK103" s="350"/>
      <c r="AL103" s="226"/>
      <c r="AM103" s="214"/>
      <c r="AN103" s="227"/>
      <c r="AO103" s="290"/>
    </row>
    <row r="104" spans="1:41" x14ac:dyDescent="0.25">
      <c r="A104" s="225" t="s">
        <v>205</v>
      </c>
      <c r="B104" s="234"/>
      <c r="C104" s="214">
        <v>0</v>
      </c>
      <c r="D104" s="227"/>
      <c r="E104" s="226"/>
      <c r="F104" s="214">
        <f>'[2]tat_dog_ndihmese '!C12</f>
        <v>144.44999999999999</v>
      </c>
      <c r="G104" s="227"/>
      <c r="H104" s="228"/>
      <c r="I104" s="214">
        <f>'[2]tat_dog_ndihmese '!D12</f>
        <v>1.75</v>
      </c>
      <c r="J104" s="351"/>
      <c r="K104" s="228"/>
      <c r="L104" s="352">
        <f>'[2]tat_dog_ndihmese '!E12</f>
        <v>322.2</v>
      </c>
      <c r="M104" s="227"/>
      <c r="N104" s="226"/>
      <c r="O104" s="214">
        <v>0</v>
      </c>
      <c r="P104" s="227"/>
      <c r="Q104" s="226"/>
      <c r="R104" s="214">
        <f>'[2]tat_dog_ndihmese '!G12</f>
        <v>55.55499999999995</v>
      </c>
      <c r="S104" s="213"/>
      <c r="T104" s="226"/>
      <c r="U104" s="214">
        <f>'[2]tat_dog_ndihmese '!H12</f>
        <v>58.319000000000074</v>
      </c>
      <c r="V104" s="213"/>
      <c r="W104" s="226"/>
      <c r="X104" s="214">
        <f>'[2]tat_dog_ndihmese '!I12</f>
        <v>262.35599999999999</v>
      </c>
      <c r="Y104" s="227"/>
      <c r="Z104" s="226"/>
      <c r="AA104" s="214"/>
      <c r="AB104" s="349"/>
      <c r="AC104" s="226"/>
      <c r="AD104" s="214">
        <f>'[2]tat_dog_ndihmese '!K12</f>
        <v>168.21299999999997</v>
      </c>
      <c r="AE104" s="227"/>
      <c r="AF104" s="226"/>
      <c r="AG104" s="214"/>
      <c r="AH104" s="215"/>
      <c r="AI104" s="158"/>
      <c r="AJ104" s="158"/>
      <c r="AK104" s="350"/>
      <c r="AL104" s="226"/>
      <c r="AM104" s="214"/>
      <c r="AN104" s="227"/>
      <c r="AO104" s="290"/>
    </row>
    <row r="105" spans="1:41" x14ac:dyDescent="0.25">
      <c r="A105" s="225" t="s">
        <v>206</v>
      </c>
      <c r="B105" s="226"/>
      <c r="C105" s="214">
        <f>'[2]tat_dog_ndihmese '!B13</f>
        <v>200.613</v>
      </c>
      <c r="D105" s="227"/>
      <c r="E105" s="226"/>
      <c r="F105" s="214">
        <f>'[2]tat_dog_ndihmese '!C13</f>
        <v>155.423</v>
      </c>
      <c r="G105" s="227"/>
      <c r="H105" s="228"/>
      <c r="I105" s="214">
        <f>'[2]tat_dog_ndihmese '!D13</f>
        <v>175.964</v>
      </c>
      <c r="J105" s="351"/>
      <c r="K105" s="228"/>
      <c r="L105" s="214">
        <f>'[2]tat_dog_ndihmese '!E13</f>
        <v>199.00199999999995</v>
      </c>
      <c r="M105" s="227"/>
      <c r="N105" s="226"/>
      <c r="O105" s="214">
        <f>'[2]tat_dog_ndihmese '!F13</f>
        <v>286.45800000000008</v>
      </c>
      <c r="P105" s="227"/>
      <c r="Q105" s="226"/>
      <c r="R105" s="214">
        <f>+R66-O66</f>
        <v>162.35599999999999</v>
      </c>
      <c r="S105" s="213"/>
      <c r="T105" s="226"/>
      <c r="U105" s="214">
        <f>'[2]tat_dog_ndihmese '!H13</f>
        <v>178.22900000000004</v>
      </c>
      <c r="V105" s="213"/>
      <c r="W105" s="226"/>
      <c r="X105" s="214">
        <f>'[2]tat_dog_ndihmese '!I13</f>
        <v>148.27399999999989</v>
      </c>
      <c r="Y105" s="227"/>
      <c r="Z105" s="226"/>
      <c r="AA105" s="214">
        <f>'[2]tat_dog_ndihmese '!J13</f>
        <v>247.49099999999999</v>
      </c>
      <c r="AB105" s="349"/>
      <c r="AC105" s="226"/>
      <c r="AD105" s="214">
        <f>'[2]tat_dog_ndihmese '!K13</f>
        <v>295.13300000000027</v>
      </c>
      <c r="AE105" s="227"/>
      <c r="AF105" s="226"/>
      <c r="AG105" s="214">
        <f>'[2]tat_dog_ndihmese '!L13</f>
        <v>-1848.3300000000002</v>
      </c>
      <c r="AH105" s="215"/>
      <c r="AI105" s="158"/>
      <c r="AJ105" s="158">
        <f>'[2]tat_dog_ndihmese '!M13</f>
        <v>0</v>
      </c>
      <c r="AK105" s="350"/>
      <c r="AL105" s="226"/>
      <c r="AM105" s="214">
        <f>+'[3]tat_dog_ndihmese '!K13</f>
        <v>315</v>
      </c>
      <c r="AN105" s="227"/>
      <c r="AO105" s="290" t="s">
        <v>152</v>
      </c>
    </row>
    <row r="106" spans="1:41" ht="16.5" thickBot="1" x14ac:dyDescent="0.3">
      <c r="A106" s="255" t="s">
        <v>207</v>
      </c>
      <c r="B106" s="221">
        <v>230</v>
      </c>
      <c r="C106" s="258">
        <v>234</v>
      </c>
      <c r="D106" s="353"/>
      <c r="E106" s="257">
        <v>212</v>
      </c>
      <c r="F106" s="258">
        <f>+F67-C67</f>
        <v>155.387</v>
      </c>
      <c r="G106" s="220">
        <f>+F106/E106</f>
        <v>0.73295754716981132</v>
      </c>
      <c r="H106" s="259">
        <v>211</v>
      </c>
      <c r="I106" s="258">
        <f>+I67-F67</f>
        <v>176</v>
      </c>
      <c r="J106" s="354">
        <f>I106/H106</f>
        <v>0.83412322274881512</v>
      </c>
      <c r="K106" s="259">
        <v>286</v>
      </c>
      <c r="L106" s="355">
        <f>+L67-I67</f>
        <v>199.00199999999995</v>
      </c>
      <c r="M106" s="353"/>
      <c r="N106" s="257">
        <v>260</v>
      </c>
      <c r="O106" s="258">
        <f>+O67-L67</f>
        <v>285.99800000000005</v>
      </c>
      <c r="P106" s="220">
        <f>+O106/N106</f>
        <v>1.0999923076923079</v>
      </c>
      <c r="Q106" s="257">
        <v>254</v>
      </c>
      <c r="R106" s="258">
        <f>+R67-O67</f>
        <v>163</v>
      </c>
      <c r="S106" s="292">
        <f>+R106/Q106</f>
        <v>0.6417322834645669</v>
      </c>
      <c r="T106" s="257">
        <v>225</v>
      </c>
      <c r="U106" s="258">
        <f>+U67-R67</f>
        <v>178</v>
      </c>
      <c r="V106" s="292"/>
      <c r="W106" s="257">
        <v>227</v>
      </c>
      <c r="X106" s="258">
        <f>+X67-U67</f>
        <v>148</v>
      </c>
      <c r="Y106" s="220">
        <f>+X106/W106</f>
        <v>0.65198237885462551</v>
      </c>
      <c r="Z106" s="257">
        <v>217</v>
      </c>
      <c r="AA106" s="258">
        <v>247</v>
      </c>
      <c r="AB106" s="220">
        <f>+AA106/Z106</f>
        <v>1.1382488479262673</v>
      </c>
      <c r="AC106" s="257">
        <v>223</v>
      </c>
      <c r="AD106" s="258">
        <f>+AD67-AA67</f>
        <v>295</v>
      </c>
      <c r="AE106" s="353">
        <f>+AD106/AC106</f>
        <v>1.3228699551569507</v>
      </c>
      <c r="AF106" s="257">
        <v>121</v>
      </c>
      <c r="AG106" s="258">
        <f>AG67-AD67</f>
        <v>63</v>
      </c>
      <c r="AH106" s="356">
        <f>+AG106/AF106</f>
        <v>0.52066115702479343</v>
      </c>
      <c r="AI106" s="166">
        <v>334</v>
      </c>
      <c r="AJ106" s="166">
        <f>AJ67-AG67</f>
        <v>221</v>
      </c>
      <c r="AK106" s="357">
        <f>+AJ106/AI106</f>
        <v>0.66167664670658688</v>
      </c>
      <c r="AL106" s="257">
        <v>850</v>
      </c>
      <c r="AM106" s="258">
        <f>+AM67-AA67</f>
        <v>3871</v>
      </c>
      <c r="AN106" s="353">
        <f>+AM106/AL106</f>
        <v>4.5541176470588232</v>
      </c>
      <c r="AO106" s="358"/>
    </row>
    <row r="107" spans="1:41" ht="27.75" customHeight="1" thickBot="1" x14ac:dyDescent="0.3">
      <c r="A107" s="261" t="s">
        <v>208</v>
      </c>
      <c r="B107" s="359">
        <f>SUM(B100:B106)</f>
        <v>10683</v>
      </c>
      <c r="C107" s="263">
        <f>SUM(C100:C102)+C105</f>
        <v>10403.142999999998</v>
      </c>
      <c r="D107" s="360">
        <f>+C107/B107</f>
        <v>0.97380351961059608</v>
      </c>
      <c r="E107" s="265">
        <f>SUM(E100:E106)</f>
        <v>11901</v>
      </c>
      <c r="F107" s="263">
        <f>SUM(F100:F102)+F105</f>
        <v>11559.772999999999</v>
      </c>
      <c r="G107" s="361">
        <f>+F107/E107</f>
        <v>0.97132787160742784</v>
      </c>
      <c r="H107" s="265">
        <f>SUM(H100:H106)</f>
        <v>13867</v>
      </c>
      <c r="I107" s="263">
        <f>SUM(I100:I102)+I105</f>
        <v>13269.134000000002</v>
      </c>
      <c r="J107" s="266">
        <f>+I107/H107</f>
        <v>0.95688569986298422</v>
      </c>
      <c r="K107" s="265">
        <f>SUM(K100:K106)</f>
        <v>13831</v>
      </c>
      <c r="L107" s="263">
        <f>SUM(L100:L102)+L105</f>
        <v>13461.191999999999</v>
      </c>
      <c r="M107" s="266">
        <f>+L107/K107</f>
        <v>0.973262381606536</v>
      </c>
      <c r="N107" s="265">
        <f>SUM(N100:N106)</f>
        <v>14597</v>
      </c>
      <c r="O107" s="263">
        <f>SUM(O100:O102)+O105</f>
        <v>14107.058000000003</v>
      </c>
      <c r="P107" s="266">
        <f>+O107/N107</f>
        <v>0.96643543193806969</v>
      </c>
      <c r="Q107" s="265">
        <f>SUM(Q100:Q106)</f>
        <v>15283</v>
      </c>
      <c r="R107" s="263">
        <f>SUM(R100:R102)+R105</f>
        <v>13848.785999999996</v>
      </c>
      <c r="S107" s="266">
        <f>+R107/Q107</f>
        <v>0.90615625204475536</v>
      </c>
      <c r="T107" s="265">
        <f>SUM(T100:T106)</f>
        <v>15661</v>
      </c>
      <c r="U107" s="272">
        <f>U100+U101+U102+U105</f>
        <v>15806.728999999999</v>
      </c>
      <c r="V107" s="266">
        <f>+U107/T107</f>
        <v>1.0093052167805376</v>
      </c>
      <c r="W107" s="265">
        <f>SUM(W100:W106)</f>
        <v>15800</v>
      </c>
      <c r="X107" s="272">
        <f>X100+X101+X102+X105</f>
        <v>15562.254000000004</v>
      </c>
      <c r="Y107" s="266">
        <f>+X107/W107</f>
        <v>0.98495278481012682</v>
      </c>
      <c r="Z107" s="362">
        <f>SUM(Z100:Z106)</f>
        <v>14200</v>
      </c>
      <c r="AA107" s="363">
        <f>SUM(AA100:AA105)</f>
        <v>12836.010999999997</v>
      </c>
      <c r="AB107" s="364">
        <f>+AA107/Z107</f>
        <v>0.90394443661971813</v>
      </c>
      <c r="AC107" s="265">
        <f>SUM(AC100:AC106)</f>
        <v>15600</v>
      </c>
      <c r="AD107" s="363">
        <f>SUM(AD100:AD105)-AD103</f>
        <v>14626.312000000002</v>
      </c>
      <c r="AE107" s="266">
        <f>+AD107/AC107</f>
        <v>0.93758410256410263</v>
      </c>
      <c r="AF107" s="265">
        <f>SUM(AF100:AF106)</f>
        <v>12765</v>
      </c>
      <c r="AG107" s="363">
        <f>SUM(AG100:AG105)-AG103</f>
        <v>6412.4339999999993</v>
      </c>
      <c r="AH107" s="365">
        <f>+AG107/AF107</f>
        <v>0.50234500587544062</v>
      </c>
      <c r="AI107" s="299">
        <f>SUM(AI100:AI106)</f>
        <v>15162</v>
      </c>
      <c r="AJ107" s="265">
        <f>SUM(AJ100:AJ105)</f>
        <v>14658.289999999997</v>
      </c>
      <c r="AK107" s="366">
        <f>+AJ107/AI107</f>
        <v>0.96677812953436204</v>
      </c>
      <c r="AL107" s="362">
        <f>SUM(AL100:AL106)</f>
        <v>14800</v>
      </c>
      <c r="AM107" s="363">
        <f>SUM(AM100:AM105)</f>
        <v>12856</v>
      </c>
      <c r="AN107" s="367"/>
      <c r="AO107" s="307" t="s">
        <v>209</v>
      </c>
    </row>
    <row r="108" spans="1:41" x14ac:dyDescent="0.25">
      <c r="D108" s="368"/>
      <c r="E108" s="369"/>
      <c r="F108" s="369"/>
      <c r="G108" s="368"/>
      <c r="H108" s="369"/>
      <c r="I108" s="369"/>
      <c r="J108" s="368"/>
      <c r="K108" s="158"/>
      <c r="L108" s="158"/>
      <c r="M108" s="368"/>
      <c r="N108" s="158"/>
      <c r="O108" s="158"/>
      <c r="P108" s="157"/>
      <c r="V108" s="160"/>
    </row>
    <row r="109" spans="1:41" ht="16.5" thickBot="1" x14ac:dyDescent="0.3">
      <c r="D109" s="165"/>
      <c r="E109" s="166"/>
      <c r="F109" s="166"/>
      <c r="G109" s="165"/>
      <c r="H109" s="166"/>
      <c r="I109" s="166"/>
      <c r="J109" s="166"/>
      <c r="K109" s="166"/>
      <c r="L109" s="166"/>
      <c r="M109" s="166"/>
      <c r="N109" s="166"/>
      <c r="O109" s="166"/>
      <c r="P109" s="165"/>
    </row>
    <row r="110" spans="1:41" ht="16.5" thickBot="1" x14ac:dyDescent="0.3">
      <c r="A110" s="411"/>
      <c r="B110" s="413" t="s">
        <v>180</v>
      </c>
      <c r="C110" s="414"/>
      <c r="D110" s="415"/>
      <c r="E110" s="413" t="s">
        <v>181</v>
      </c>
      <c r="F110" s="414"/>
      <c r="G110" s="415"/>
      <c r="H110" s="414" t="s">
        <v>182</v>
      </c>
      <c r="I110" s="414"/>
      <c r="J110" s="414"/>
      <c r="K110" s="177" t="s">
        <v>183</v>
      </c>
      <c r="L110" s="175"/>
      <c r="M110" s="176"/>
      <c r="N110" s="370" t="s">
        <v>184</v>
      </c>
      <c r="O110" s="371"/>
      <c r="P110" s="372"/>
      <c r="Q110" s="406" t="s">
        <v>185</v>
      </c>
      <c r="R110" s="407"/>
      <c r="S110" s="408"/>
      <c r="T110" s="177" t="s">
        <v>186</v>
      </c>
      <c r="U110" s="175"/>
      <c r="V110" s="176"/>
      <c r="W110" s="407" t="s">
        <v>187</v>
      </c>
      <c r="X110" s="407"/>
      <c r="Y110" s="407"/>
      <c r="Z110" s="177" t="s">
        <v>188</v>
      </c>
      <c r="AA110" s="175"/>
      <c r="AB110" s="176"/>
      <c r="AC110" s="174" t="s">
        <v>189</v>
      </c>
      <c r="AD110" s="175"/>
      <c r="AE110" s="176"/>
      <c r="AF110" s="177" t="s">
        <v>190</v>
      </c>
      <c r="AG110" s="175"/>
      <c r="AH110" s="176"/>
      <c r="AI110" s="406" t="s">
        <v>191</v>
      </c>
      <c r="AJ110" s="407"/>
      <c r="AK110" s="408"/>
      <c r="AL110" s="281"/>
      <c r="AM110" s="281" t="s">
        <v>227</v>
      </c>
      <c r="AN110" s="281"/>
      <c r="AO110" s="404"/>
    </row>
    <row r="111" spans="1:41" ht="16.5" thickBot="1" x14ac:dyDescent="0.3">
      <c r="A111" s="412"/>
      <c r="B111" s="339" t="s">
        <v>193</v>
      </c>
      <c r="C111" s="373" t="s">
        <v>194</v>
      </c>
      <c r="D111" s="338" t="s">
        <v>195</v>
      </c>
      <c r="E111" s="339" t="s">
        <v>193</v>
      </c>
      <c r="F111" s="340" t="s">
        <v>194</v>
      </c>
      <c r="G111" s="341" t="s">
        <v>195</v>
      </c>
      <c r="H111" s="374" t="s">
        <v>193</v>
      </c>
      <c r="I111" s="340" t="s">
        <v>194</v>
      </c>
      <c r="J111" s="373" t="s">
        <v>195</v>
      </c>
      <c r="K111" s="196" t="s">
        <v>193</v>
      </c>
      <c r="L111" s="198" t="s">
        <v>228</v>
      </c>
      <c r="M111" s="201" t="s">
        <v>195</v>
      </c>
      <c r="N111" s="339" t="s">
        <v>193</v>
      </c>
      <c r="O111" s="340" t="s">
        <v>194</v>
      </c>
      <c r="P111" s="375" t="s">
        <v>195</v>
      </c>
      <c r="Q111" s="196" t="s">
        <v>193</v>
      </c>
      <c r="R111" s="197" t="s">
        <v>194</v>
      </c>
      <c r="S111" s="204" t="s">
        <v>195</v>
      </c>
      <c r="T111" s="196" t="s">
        <v>193</v>
      </c>
      <c r="U111" s="197" t="s">
        <v>194</v>
      </c>
      <c r="V111" s="201" t="s">
        <v>195</v>
      </c>
      <c r="W111" s="198" t="s">
        <v>193</v>
      </c>
      <c r="X111" s="197" t="s">
        <v>194</v>
      </c>
      <c r="Y111" s="200" t="s">
        <v>195</v>
      </c>
      <c r="Z111" s="196" t="s">
        <v>193</v>
      </c>
      <c r="AA111" s="197" t="s">
        <v>194</v>
      </c>
      <c r="AB111" s="201" t="s">
        <v>195</v>
      </c>
      <c r="AC111" s="198" t="s">
        <v>193</v>
      </c>
      <c r="AD111" s="197" t="s">
        <v>194</v>
      </c>
      <c r="AE111" s="201" t="s">
        <v>195</v>
      </c>
      <c r="AF111" s="196" t="s">
        <v>193</v>
      </c>
      <c r="AG111" s="197" t="s">
        <v>194</v>
      </c>
      <c r="AH111" s="201" t="s">
        <v>195</v>
      </c>
      <c r="AI111" s="196" t="s">
        <v>193</v>
      </c>
      <c r="AJ111" s="197" t="s">
        <v>194</v>
      </c>
      <c r="AK111" s="201" t="s">
        <v>195</v>
      </c>
      <c r="AL111" s="289" t="s">
        <v>197</v>
      </c>
      <c r="AM111" s="376" t="s">
        <v>196</v>
      </c>
      <c r="AN111" s="201" t="s">
        <v>195</v>
      </c>
      <c r="AO111" s="405"/>
    </row>
    <row r="112" spans="1:41" ht="16.5" thickBot="1" x14ac:dyDescent="0.3">
      <c r="A112" s="205" t="s">
        <v>199</v>
      </c>
      <c r="B112" s="226">
        <v>3500</v>
      </c>
      <c r="C112" s="214">
        <f>'[2]tat_dog_ndihmese '!B21</f>
        <v>4078.56</v>
      </c>
      <c r="D112" s="227">
        <f>+C112/B112</f>
        <v>1.1653028571428572</v>
      </c>
      <c r="E112" s="226">
        <v>3000</v>
      </c>
      <c r="F112" s="214">
        <f>'[2]tat_dog_ndihmese '!C21</f>
        <v>2729.35</v>
      </c>
      <c r="G112" s="227">
        <f>+F112/E112</f>
        <v>0.90978333333333328</v>
      </c>
      <c r="H112" s="228">
        <v>3000</v>
      </c>
      <c r="I112" s="214">
        <f>'[2]tat_dog_ndihmese '!D21</f>
        <v>2145.8600000000006</v>
      </c>
      <c r="J112" s="349">
        <f>+I112/H112</f>
        <v>0.71528666666666685</v>
      </c>
      <c r="K112" s="226">
        <v>3000</v>
      </c>
      <c r="L112" s="214">
        <f>'[2]tat_dog_ndihmese '!E21</f>
        <v>1797.58</v>
      </c>
      <c r="M112" s="213">
        <f>+L112/K112</f>
        <v>0.59919333333333336</v>
      </c>
      <c r="N112" s="226">
        <v>3000</v>
      </c>
      <c r="O112" s="214">
        <f>'[2]tat_dog_ndihmese '!F21</f>
        <v>1966.4899999999998</v>
      </c>
      <c r="P112" s="213">
        <f>+O112/N112</f>
        <v>0.65549666666666662</v>
      </c>
      <c r="Q112" s="217">
        <v>3000</v>
      </c>
      <c r="R112" s="214">
        <f>'[2]tat_dog_ndihmese '!G21</f>
        <v>2096.2399999999998</v>
      </c>
      <c r="S112" s="213">
        <f>+R112/Q112</f>
        <v>0.69874666666666663</v>
      </c>
      <c r="T112" s="217">
        <v>3000</v>
      </c>
      <c r="U112" s="232">
        <f>'[2]tat_dog_ndihmese '!H21</f>
        <v>2363.1200000000008</v>
      </c>
      <c r="V112" s="213">
        <f>+U112/T112</f>
        <v>0.78770666666666689</v>
      </c>
      <c r="W112" s="217">
        <v>3332</v>
      </c>
      <c r="X112" s="232">
        <f>'[2]tat_dog_ndihmese '!I21</f>
        <v>2279.8899999999994</v>
      </c>
      <c r="Y112" s="157">
        <f>+X112/W112</f>
        <v>0.68424069627851125</v>
      </c>
      <c r="Z112" s="217">
        <v>3377</v>
      </c>
      <c r="AA112" s="232">
        <f>'[2]tat_dog_ndihmese '!J21</f>
        <v>1865.8100000000013</v>
      </c>
      <c r="AB112" s="213">
        <f>+AA112/Z112</f>
        <v>0.552505182114303</v>
      </c>
      <c r="AC112" s="217">
        <v>3543</v>
      </c>
      <c r="AD112" s="222">
        <f>'[2]tat_dog_ndihmese '!K21</f>
        <v>2999.0599999999977</v>
      </c>
      <c r="AE112" s="223">
        <f>+AD112/AC112</f>
        <v>0.84647473892181702</v>
      </c>
      <c r="AF112" s="221">
        <v>5047</v>
      </c>
      <c r="AG112" s="222">
        <f>'[2]tat_dog_ndihmese '!L21</f>
        <v>7440.0400000000009</v>
      </c>
      <c r="AH112" s="223">
        <f>+AG112/AF112</f>
        <v>1.4741509807806619</v>
      </c>
      <c r="AI112" s="221">
        <v>3715</v>
      </c>
      <c r="AJ112" s="219">
        <f>'[2]tat_dog_ndihmese '!M21</f>
        <v>3192</v>
      </c>
      <c r="AK112" s="377">
        <f>+AJ112/AI112</f>
        <v>0.85921938088829075</v>
      </c>
      <c r="AL112" s="217">
        <v>2516</v>
      </c>
      <c r="AM112" s="232">
        <f>+'[3]tat_dog_ndihmese '!K21</f>
        <v>2882</v>
      </c>
      <c r="AN112" s="227">
        <f>+AM112/AL112</f>
        <v>1.1454689984101749</v>
      </c>
      <c r="AO112" s="290" t="s">
        <v>200</v>
      </c>
    </row>
    <row r="113" spans="1:51" ht="16.5" thickBot="1" x14ac:dyDescent="0.3">
      <c r="A113" s="225" t="s">
        <v>213</v>
      </c>
      <c r="B113" s="226">
        <v>0</v>
      </c>
      <c r="C113" s="214">
        <f>+'[3]tat_dog_ndihmese '!B22</f>
        <v>0</v>
      </c>
      <c r="D113" s="227"/>
      <c r="E113" s="226"/>
      <c r="F113" s="214">
        <v>0</v>
      </c>
      <c r="G113" s="227"/>
      <c r="H113" s="228">
        <v>0</v>
      </c>
      <c r="I113" s="214">
        <v>0</v>
      </c>
      <c r="J113" s="349"/>
      <c r="K113" s="226"/>
      <c r="L113" s="214">
        <v>0</v>
      </c>
      <c r="M113" s="213"/>
      <c r="N113" s="226"/>
      <c r="O113" s="214">
        <v>0</v>
      </c>
      <c r="P113" s="213"/>
      <c r="Q113" s="226"/>
      <c r="R113" s="214">
        <v>0</v>
      </c>
      <c r="S113" s="213"/>
      <c r="T113" s="226"/>
      <c r="U113" s="214">
        <v>0</v>
      </c>
      <c r="V113" s="213"/>
      <c r="W113" s="226"/>
      <c r="X113" s="214">
        <v>0</v>
      </c>
      <c r="Y113" s="157"/>
      <c r="Z113" s="226"/>
      <c r="AA113" s="214">
        <f>'[2]tat_dog_ndihmese '!J22</f>
        <v>0</v>
      </c>
      <c r="AB113" s="213"/>
      <c r="AC113" s="226"/>
      <c r="AD113" s="222"/>
      <c r="AE113" s="223"/>
      <c r="AF113" s="221"/>
      <c r="AG113" s="222">
        <f>'[2]tat_dog_ndihmese '!L22</f>
        <v>0</v>
      </c>
      <c r="AH113" s="223"/>
      <c r="AI113" s="221">
        <v>0</v>
      </c>
      <c r="AJ113" s="219">
        <f>'[2]tat_dog_ndihmese '!M22</f>
        <v>0</v>
      </c>
      <c r="AK113" s="377"/>
      <c r="AL113" s="226"/>
      <c r="AM113" s="232">
        <f>+'[3]tat_dog_ndihmese '!K22</f>
        <v>0</v>
      </c>
      <c r="AN113" s="227"/>
      <c r="AO113" s="290" t="s">
        <v>202</v>
      </c>
    </row>
    <row r="114" spans="1:51" ht="18.75" customHeight="1" thickBot="1" x14ac:dyDescent="0.3">
      <c r="A114" s="225" t="s">
        <v>214</v>
      </c>
      <c r="B114" s="226">
        <v>1452</v>
      </c>
      <c r="C114" s="214">
        <f>'[2]tat_dog_ndihmese '!B23</f>
        <v>1612.71</v>
      </c>
      <c r="D114" s="227">
        <f>+C114/B114</f>
        <v>1.1106818181818181</v>
      </c>
      <c r="E114" s="226">
        <v>2175</v>
      </c>
      <c r="F114" s="214">
        <f>'[2]tat_dog_ndihmese '!C23</f>
        <v>2436.1999999999998</v>
      </c>
      <c r="G114" s="227">
        <f>+F114/E114</f>
        <v>1.1200919540229883</v>
      </c>
      <c r="H114" s="228">
        <v>7472</v>
      </c>
      <c r="I114" s="214">
        <f>'[2]tat_dog_ndihmese '!D23</f>
        <v>7601.59</v>
      </c>
      <c r="J114" s="349">
        <f>+I114/H114</f>
        <v>1.0173434154175589</v>
      </c>
      <c r="K114" s="226">
        <v>2475</v>
      </c>
      <c r="L114" s="214">
        <f>'[2]tat_dog_ndihmese '!E23</f>
        <v>3621.1900000000005</v>
      </c>
      <c r="M114" s="213">
        <f>+L114/K114</f>
        <v>1.463107070707071</v>
      </c>
      <c r="N114" s="226">
        <v>2171</v>
      </c>
      <c r="O114" s="214">
        <f>'[2]tat_dog_ndihmese '!F23</f>
        <v>2424.5599999999995</v>
      </c>
      <c r="P114" s="213">
        <f>+O114/N114</f>
        <v>1.1167941040994931</v>
      </c>
      <c r="Q114" s="226">
        <v>2357</v>
      </c>
      <c r="R114" s="214">
        <f>'[2]tat_dog_ndihmese '!G23</f>
        <v>2747.7999999999993</v>
      </c>
      <c r="S114" s="213">
        <f>+R114/Q114</f>
        <v>1.1658039881204918</v>
      </c>
      <c r="T114" s="226">
        <v>2054</v>
      </c>
      <c r="U114" s="214">
        <f>'[2]tat_dog_ndihmese '!H23</f>
        <v>2099.4500000000007</v>
      </c>
      <c r="V114" s="213">
        <f>+U114/T114</f>
        <v>1.0221275559883158</v>
      </c>
      <c r="W114" s="226">
        <v>1912</v>
      </c>
      <c r="X114" s="214">
        <f>'[2]tat_dog_ndihmese '!I23</f>
        <v>2043.8600000000006</v>
      </c>
      <c r="Y114" s="157">
        <f>+X114/W114</f>
        <v>1.0689644351464438</v>
      </c>
      <c r="Z114" s="226">
        <v>2581.1999999999998</v>
      </c>
      <c r="AA114" s="214">
        <f>'[2]tat_dog_ndihmese '!J23</f>
        <v>2586.0999999999985</v>
      </c>
      <c r="AB114" s="213">
        <f>+AA114/Z114</f>
        <v>1.0018983418565004</v>
      </c>
      <c r="AC114" s="226">
        <v>2263</v>
      </c>
      <c r="AD114" s="222">
        <f>'[2]tat_dog_ndihmese '!K23</f>
        <v>2510.6700000000019</v>
      </c>
      <c r="AE114" s="223">
        <f>+AD114/AC114</f>
        <v>1.1094432169686266</v>
      </c>
      <c r="AF114" s="221">
        <v>1449</v>
      </c>
      <c r="AG114" s="222">
        <f>'[2]tat_dog_ndihmese '!L23</f>
        <v>-2053.130000000001</v>
      </c>
      <c r="AH114" s="223">
        <f>+AG114/AF114</f>
        <v>-1.4169289164941345</v>
      </c>
      <c r="AI114" s="221">
        <v>2734</v>
      </c>
      <c r="AJ114" s="219">
        <f>'[2]tat_dog_ndihmese '!M23</f>
        <v>4013.9300000000003</v>
      </c>
      <c r="AK114" s="377">
        <f>+AJ114/AI114</f>
        <v>1.4681528895391369</v>
      </c>
      <c r="AL114" s="226">
        <v>1695</v>
      </c>
      <c r="AM114" s="232">
        <f>+'[3]tat_dog_ndihmese '!K23</f>
        <v>1403</v>
      </c>
      <c r="AN114" s="227">
        <f>+AM114/AL114</f>
        <v>0.82772861356932148</v>
      </c>
      <c r="AO114" s="290" t="s">
        <v>42</v>
      </c>
    </row>
    <row r="115" spans="1:51" ht="16.5" thickBot="1" x14ac:dyDescent="0.3">
      <c r="A115" s="225" t="s">
        <v>215</v>
      </c>
      <c r="B115" s="226">
        <v>3811</v>
      </c>
      <c r="C115" s="214">
        <f>'[2]tat_dog_ndihmese '!B24</f>
        <v>3677</v>
      </c>
      <c r="D115" s="227"/>
      <c r="E115" s="226">
        <v>2989</v>
      </c>
      <c r="F115" s="214">
        <f>'[2]tat_dog_ndihmese '!C24</f>
        <v>2916.3999999999996</v>
      </c>
      <c r="G115" s="227">
        <f>+F115/E115</f>
        <v>0.97571094011375026</v>
      </c>
      <c r="H115" s="228">
        <v>2907</v>
      </c>
      <c r="I115" s="214">
        <f>'[2]tat_dog_ndihmese '!D24</f>
        <v>2782.7299999999996</v>
      </c>
      <c r="J115" s="349">
        <f>+I115/H115</f>
        <v>0.95725146198830391</v>
      </c>
      <c r="K115" s="226">
        <v>3423</v>
      </c>
      <c r="L115" s="214">
        <f>'[2]tat_dog_ndihmese '!E24</f>
        <v>3275.3600000000006</v>
      </c>
      <c r="M115" s="213">
        <f>+L115/K115</f>
        <v>0.95686824423020755</v>
      </c>
      <c r="N115" s="226">
        <v>3467</v>
      </c>
      <c r="O115" s="214">
        <f>'[2]tat_dog_ndihmese '!F24</f>
        <v>5788.6400000000012</v>
      </c>
      <c r="P115" s="213">
        <f>+O115/N115</f>
        <v>1.669639457744448</v>
      </c>
      <c r="Q115" s="226">
        <v>3422</v>
      </c>
      <c r="R115" s="214">
        <f>'[2]tat_dog_ndihmese '!G24</f>
        <v>3688.6699999999983</v>
      </c>
      <c r="S115" s="213">
        <f>+R115/Q115</f>
        <v>1.0779281122150783</v>
      </c>
      <c r="T115" s="226">
        <v>4068</v>
      </c>
      <c r="U115" s="214">
        <f>'[2]tat_dog_ndihmese '!H24</f>
        <v>3903.84</v>
      </c>
      <c r="V115" s="213">
        <f>+U115/T115</f>
        <v>0.95964601769911506</v>
      </c>
      <c r="W115" s="226">
        <v>4190</v>
      </c>
      <c r="X115" s="214">
        <f>'[2]tat_dog_ndihmese '!I24</f>
        <v>5620.2000000000007</v>
      </c>
      <c r="Y115" s="157">
        <f>+X115/W115</f>
        <v>1.3413365155131267</v>
      </c>
      <c r="Z115" s="226">
        <v>3254.3</v>
      </c>
      <c r="AA115" s="214">
        <f>'[2]tat_dog_ndihmese '!J24</f>
        <v>5738.7100000000028</v>
      </c>
      <c r="AB115" s="213">
        <f>+AA115/Z115</f>
        <v>1.7634237777709501</v>
      </c>
      <c r="AC115" s="226">
        <v>3145</v>
      </c>
      <c r="AD115" s="222">
        <f>'[2]tat_dog_ndihmese '!K24</f>
        <v>3093.8299999999945</v>
      </c>
      <c r="AE115" s="223">
        <f>+AD115/AC115</f>
        <v>0.98372972972972794</v>
      </c>
      <c r="AF115" s="221">
        <v>3732</v>
      </c>
      <c r="AG115" s="222">
        <f>'[2]tat_dog_ndihmese '!L24</f>
        <v>-10981.379999999997</v>
      </c>
      <c r="AH115" s="223">
        <f>+AG115/AF115</f>
        <v>-2.9424919614147904</v>
      </c>
      <c r="AI115" s="221">
        <v>2833</v>
      </c>
      <c r="AJ115" s="219">
        <f>'[2]tat_dog_ndihmese '!M24</f>
        <v>2597.9300000000003</v>
      </c>
      <c r="AK115" s="377">
        <f>+AJ115/AI115</f>
        <v>0.91702435580656561</v>
      </c>
      <c r="AL115" s="226">
        <v>2400</v>
      </c>
      <c r="AM115" s="232">
        <f>+'[3]tat_dog_ndihmese '!K24</f>
        <v>2276.5635608999983</v>
      </c>
      <c r="AN115" s="227">
        <f>+AM115/AL115</f>
        <v>0.94856815037499931</v>
      </c>
      <c r="AO115" s="291" t="s">
        <v>216</v>
      </c>
    </row>
    <row r="116" spans="1:51" x14ac:dyDescent="0.25">
      <c r="A116" s="225" t="s">
        <v>217</v>
      </c>
      <c r="B116" s="226">
        <v>3026</v>
      </c>
      <c r="C116" s="214">
        <f>'[2]tat_dog_ndihmese '!B26</f>
        <v>2866.9870000000001</v>
      </c>
      <c r="D116" s="227"/>
      <c r="E116" s="226">
        <v>2721</v>
      </c>
      <c r="F116" s="214">
        <f>'[2]tat_dog_ndihmese '!C26</f>
        <v>2648.2969999999996</v>
      </c>
      <c r="G116" s="227">
        <f>+F116/E116</f>
        <v>0.9732807791253214</v>
      </c>
      <c r="H116" s="228">
        <v>2730</v>
      </c>
      <c r="I116" s="214">
        <f>'[2]tat_dog_ndihmese '!D26</f>
        <v>2045.116</v>
      </c>
      <c r="J116" s="349">
        <f>+I116/H116</f>
        <v>0.74912673992673995</v>
      </c>
      <c r="K116" s="226">
        <v>2924</v>
      </c>
      <c r="L116" s="214">
        <f>'[2]tat_dog_ndihmese '!E26</f>
        <v>2826.8780000000006</v>
      </c>
      <c r="M116" s="213">
        <f>+L116/K116</f>
        <v>0.96678454172366646</v>
      </c>
      <c r="N116" s="226">
        <v>3474</v>
      </c>
      <c r="O116" s="214">
        <f>'[2]tat_dog_ndihmese '!F26</f>
        <v>2671.641999999998</v>
      </c>
      <c r="P116" s="213">
        <f>+O116/N116</f>
        <v>0.76903914795624584</v>
      </c>
      <c r="Q116" s="226">
        <v>3155</v>
      </c>
      <c r="R116" s="214">
        <f>'[2]tat_dog_ndihmese '!G26</f>
        <v>3269.3240000000023</v>
      </c>
      <c r="S116" s="213">
        <f>+R116/Q116</f>
        <v>1.0362358161648184</v>
      </c>
      <c r="T116" s="226">
        <v>3375</v>
      </c>
      <c r="U116" s="214">
        <f>'[2]tat_dog_ndihmese '!H26</f>
        <v>2387.6810000000023</v>
      </c>
      <c r="V116" s="213">
        <f>+U116/T116</f>
        <v>0.70746103703703778</v>
      </c>
      <c r="W116" s="226">
        <v>3492</v>
      </c>
      <c r="X116" s="214">
        <f>'[2]tat_dog_ndihmese '!I26</f>
        <v>3366.9459999999963</v>
      </c>
      <c r="Y116" s="157">
        <f>+X116/W116</f>
        <v>0.96418843069873894</v>
      </c>
      <c r="Z116" s="226">
        <v>3720</v>
      </c>
      <c r="AA116" s="214">
        <f>'[2]tat_dog_ndihmese '!J26</f>
        <v>2552.3189999999995</v>
      </c>
      <c r="AB116" s="213">
        <f>+AA116/Z116</f>
        <v>0.686107258064516</v>
      </c>
      <c r="AC116" s="226">
        <v>3187</v>
      </c>
      <c r="AD116" s="222">
        <f>'[2]tat_dog_ndihmese '!K26</f>
        <v>3145.3570000000036</v>
      </c>
      <c r="AE116" s="223">
        <f>+AD116/AC116</f>
        <v>0.98693347976153234</v>
      </c>
      <c r="AF116" s="221">
        <v>3301</v>
      </c>
      <c r="AG116" s="222">
        <f>'[2]tat_dog_ndihmese '!L26</f>
        <v>7838.84</v>
      </c>
      <c r="AH116" s="223">
        <f>+AG116/AF116</f>
        <v>2.3746864586488945</v>
      </c>
      <c r="AI116" s="221">
        <v>2799</v>
      </c>
      <c r="AJ116" s="219">
        <f>'[2]tat_dog_ndihmese '!M26</f>
        <v>2682.4300000000003</v>
      </c>
      <c r="AK116" s="377">
        <f>+AJ116/AI116</f>
        <v>0.95835298320828877</v>
      </c>
      <c r="AL116" s="226">
        <v>2200</v>
      </c>
      <c r="AM116" s="232">
        <f>+'[3]tat_dog_ndihmese '!K26</f>
        <v>2738.0693169999977</v>
      </c>
      <c r="AN116" s="227">
        <f>+AM116/AL116</f>
        <v>1.2445769622727263</v>
      </c>
      <c r="AO116" s="291" t="s">
        <v>218</v>
      </c>
    </row>
    <row r="117" spans="1:51" ht="16.5" thickBot="1" x14ac:dyDescent="0.3">
      <c r="A117" s="255"/>
      <c r="B117" s="226"/>
      <c r="C117" s="214"/>
      <c r="D117" s="227"/>
      <c r="E117" s="226"/>
      <c r="F117" s="214"/>
      <c r="G117" s="227"/>
      <c r="H117" s="310"/>
      <c r="I117" s="214"/>
      <c r="J117" s="349"/>
      <c r="K117" s="226"/>
      <c r="L117" s="214"/>
      <c r="M117" s="213"/>
      <c r="N117" s="226"/>
      <c r="O117" s="214"/>
      <c r="P117" s="213"/>
      <c r="Q117" s="226"/>
      <c r="R117" s="214"/>
      <c r="S117" s="213"/>
      <c r="T117" s="257"/>
      <c r="U117" s="258"/>
      <c r="V117" s="292"/>
      <c r="W117" s="257"/>
      <c r="X117" s="258"/>
      <c r="Y117" s="157"/>
      <c r="Z117" s="257"/>
      <c r="AA117" s="258"/>
      <c r="AB117" s="292"/>
      <c r="AC117" s="257"/>
      <c r="AD117" s="210"/>
      <c r="AE117" s="213"/>
      <c r="AF117" s="226"/>
      <c r="AG117" s="210"/>
      <c r="AH117" s="213"/>
      <c r="AI117" s="226"/>
      <c r="AJ117" s="228"/>
      <c r="AK117" s="293"/>
      <c r="AL117" s="257"/>
      <c r="AM117" s="293"/>
      <c r="AN117" s="227"/>
      <c r="AO117" s="294"/>
    </row>
    <row r="118" spans="1:51" s="163" customFormat="1" ht="27.75" customHeight="1" thickBot="1" x14ac:dyDescent="0.3">
      <c r="A118" s="378" t="s">
        <v>219</v>
      </c>
      <c r="B118" s="379">
        <f>SUM(B112:B117)</f>
        <v>11789</v>
      </c>
      <c r="C118" s="380">
        <f>SUM(C112:C117)</f>
        <v>12235.257000000001</v>
      </c>
      <c r="D118" s="381">
        <f>+C118/B118</f>
        <v>1.0378536771566715</v>
      </c>
      <c r="E118" s="382">
        <f>SUM(E112:E117)</f>
        <v>10885</v>
      </c>
      <c r="F118" s="383">
        <f>SUM(F112:F117)</f>
        <v>10730.246999999999</v>
      </c>
      <c r="G118" s="384">
        <f>+F118/E118</f>
        <v>0.98578291226458425</v>
      </c>
      <c r="H118" s="383">
        <f>SUM(H112:H117)</f>
        <v>16109</v>
      </c>
      <c r="I118" s="383">
        <f>SUM(I112:I117)</f>
        <v>14575.296</v>
      </c>
      <c r="J118" s="384">
        <f>+I118/H118</f>
        <v>0.90479210379291086</v>
      </c>
      <c r="K118" s="382">
        <f>SUM(K112:K117)</f>
        <v>11822</v>
      </c>
      <c r="L118" s="385">
        <f>SUM(L112:L117)</f>
        <v>11521.008000000002</v>
      </c>
      <c r="M118" s="384">
        <f>+L118/K118</f>
        <v>0.97453967179834222</v>
      </c>
      <c r="N118" s="382">
        <f>SUM(N112:N117)</f>
        <v>12112</v>
      </c>
      <c r="O118" s="383">
        <f>SUM(O112:O117)</f>
        <v>12851.331999999999</v>
      </c>
      <c r="P118" s="384">
        <f>+O118/N118</f>
        <v>1.0610412813738439</v>
      </c>
      <c r="Q118" s="382">
        <f>SUM(Q112:Q117)</f>
        <v>11934</v>
      </c>
      <c r="R118" s="383">
        <f>SUM(R112:R117)</f>
        <v>11802.034</v>
      </c>
      <c r="S118" s="384">
        <f>+R118/Q118</f>
        <v>0.98894201441260265</v>
      </c>
      <c r="T118" s="382">
        <f>SUM(T112:T117)</f>
        <v>12497</v>
      </c>
      <c r="U118" s="385">
        <f>SUM(U112:U117)</f>
        <v>10754.091000000004</v>
      </c>
      <c r="V118" s="384">
        <f>+U118/T118</f>
        <v>0.86053380811394764</v>
      </c>
      <c r="W118" s="383">
        <f>SUM(W112:W117)</f>
        <v>12926</v>
      </c>
      <c r="X118" s="385">
        <f>SUM(X112:X117)</f>
        <v>13310.895999999997</v>
      </c>
      <c r="Y118" s="384">
        <f>+X118/W118</f>
        <v>1.0297768838000927</v>
      </c>
      <c r="Z118" s="382">
        <f>SUM(Z112:Z117)</f>
        <v>12932.5</v>
      </c>
      <c r="AA118" s="385">
        <f>SUM(AA112:AA117)</f>
        <v>12742.939000000002</v>
      </c>
      <c r="AB118" s="384">
        <f>+AA118/Z118</f>
        <v>0.98534227720858314</v>
      </c>
      <c r="AC118" s="382">
        <f>SUM(AC112:AC117)</f>
        <v>12138</v>
      </c>
      <c r="AD118" s="385">
        <f>SUM(AD112:AD117)</f>
        <v>11748.916999999998</v>
      </c>
      <c r="AE118" s="384">
        <f>+AD118/AC118</f>
        <v>0.96794504860767816</v>
      </c>
      <c r="AF118" s="382">
        <f>SUM(AF112:AF117)</f>
        <v>13529</v>
      </c>
      <c r="AG118" s="385">
        <f>SUM(AG112:AG117)</f>
        <v>2244.3700000000026</v>
      </c>
      <c r="AH118" s="384">
        <f>+AG118/AF118</f>
        <v>0.16589326631680115</v>
      </c>
      <c r="AI118" s="382">
        <f>SUM(AI112:AI117)</f>
        <v>12081</v>
      </c>
      <c r="AJ118" s="383">
        <f>SUM(AJ112:AJ117)</f>
        <v>12486.29</v>
      </c>
      <c r="AK118" s="386">
        <f>+AJ118/AI118</f>
        <v>1.0335477195596392</v>
      </c>
      <c r="AL118" s="382">
        <f>SUM(AL112:AL117)</f>
        <v>8811</v>
      </c>
      <c r="AM118" s="385">
        <f>SUM(AM112:AM117)</f>
        <v>9299.6328778999959</v>
      </c>
      <c r="AN118" s="386"/>
      <c r="AO118" s="387" t="s">
        <v>209</v>
      </c>
      <c r="AY118" s="388"/>
    </row>
    <row r="119" spans="1:51" ht="20.25" hidden="1" customHeight="1" x14ac:dyDescent="0.25">
      <c r="A119" s="389" t="s">
        <v>229</v>
      </c>
      <c r="B119" s="389"/>
      <c r="C119" s="389">
        <f>C83</f>
        <v>0</v>
      </c>
      <c r="D119" s="390"/>
      <c r="E119" s="389"/>
      <c r="F119" s="389">
        <f>F83-C83</f>
        <v>267</v>
      </c>
      <c r="G119" s="384" t="e">
        <f>+F119/E119</f>
        <v>#DIV/0!</v>
      </c>
      <c r="H119" s="389"/>
      <c r="I119" s="389">
        <f>I83-F83</f>
        <v>80</v>
      </c>
      <c r="J119" s="390"/>
      <c r="K119" s="389"/>
      <c r="L119" s="389">
        <f>L83-I83</f>
        <v>253</v>
      </c>
      <c r="M119" s="384" t="e">
        <f>+L119/K119</f>
        <v>#DIV/0!</v>
      </c>
      <c r="N119" s="389"/>
      <c r="O119" s="389">
        <f>O83-L83</f>
        <v>96</v>
      </c>
      <c r="P119" s="390"/>
      <c r="Q119" s="363"/>
      <c r="R119" s="363"/>
      <c r="S119" s="384" t="e">
        <f>+R119/Q119</f>
        <v>#DIV/0!</v>
      </c>
      <c r="T119" s="363"/>
      <c r="U119" s="363"/>
      <c r="V119" s="391"/>
      <c r="W119" s="363"/>
      <c r="X119" s="363"/>
      <c r="Y119" s="391"/>
      <c r="Z119" s="363"/>
      <c r="AA119" s="363"/>
      <c r="AB119" s="391"/>
      <c r="AC119" s="363"/>
      <c r="AD119" s="363"/>
      <c r="AE119" s="384" t="e">
        <f>+AD119/AC119</f>
        <v>#DIV/0!</v>
      </c>
      <c r="AF119" s="363"/>
      <c r="AG119" s="363"/>
      <c r="AH119" s="391"/>
      <c r="AI119" s="363"/>
      <c r="AJ119" s="363"/>
      <c r="AK119" s="386" t="e">
        <f>+AJ119/AI119</f>
        <v>#DIV/0!</v>
      </c>
      <c r="AL119" s="363"/>
      <c r="AM119" s="363"/>
      <c r="AN119" s="392"/>
      <c r="AO119" s="222"/>
    </row>
    <row r="120" spans="1:51" ht="16.5" hidden="1" thickBot="1" x14ac:dyDescent="0.3">
      <c r="A120" s="159" t="s">
        <v>222</v>
      </c>
      <c r="B120" s="321"/>
      <c r="C120" s="321"/>
      <c r="D120" s="157"/>
      <c r="E120" s="321"/>
      <c r="F120" s="321"/>
      <c r="G120" s="384" t="e">
        <f>+F120/E120</f>
        <v>#DIV/0!</v>
      </c>
      <c r="H120" s="321"/>
      <c r="I120" s="321"/>
      <c r="J120" s="158"/>
      <c r="K120" s="321"/>
      <c r="L120" s="321"/>
      <c r="M120" s="393" t="e">
        <f>+L120/K120</f>
        <v>#DIV/0!</v>
      </c>
      <c r="N120" s="321"/>
      <c r="O120" s="321"/>
      <c r="P120" s="157"/>
      <c r="Q120" s="321"/>
      <c r="R120" s="321"/>
      <c r="S120" s="393" t="e">
        <f>+R120/Q120</f>
        <v>#DIV/0!</v>
      </c>
      <c r="T120" s="321"/>
      <c r="U120" s="321"/>
      <c r="V120" s="158"/>
      <c r="W120" s="321"/>
      <c r="X120" s="321"/>
      <c r="Y120" s="158"/>
      <c r="Z120" s="321"/>
      <c r="AA120" s="321"/>
      <c r="AB120" s="158"/>
      <c r="AC120" s="321"/>
      <c r="AD120" s="321"/>
      <c r="AE120" s="393" t="e">
        <f>+AD120/AC120</f>
        <v>#DIV/0!</v>
      </c>
      <c r="AF120" s="321"/>
      <c r="AG120" s="321"/>
      <c r="AH120" s="158"/>
      <c r="AI120" s="321"/>
      <c r="AJ120" s="321"/>
      <c r="AK120" s="386" t="e">
        <f>+AJ120/AI120</f>
        <v>#DIV/0!</v>
      </c>
      <c r="AL120" s="158"/>
      <c r="AM120" s="158"/>
      <c r="AN120" s="158"/>
    </row>
    <row r="121" spans="1:51" ht="16.5" thickBot="1" x14ac:dyDescent="0.3">
      <c r="G121" s="384"/>
      <c r="L121" s="159"/>
      <c r="M121" s="394"/>
      <c r="S121" s="394"/>
      <c r="AE121" s="394"/>
      <c r="AK121" s="386"/>
    </row>
    <row r="122" spans="1:51" ht="16.5" thickBot="1" x14ac:dyDescent="0.3">
      <c r="A122" s="395"/>
      <c r="G122" s="384"/>
      <c r="L122" s="159"/>
      <c r="M122" s="394"/>
      <c r="S122" s="396"/>
      <c r="AE122" s="394"/>
      <c r="AK122" s="386"/>
    </row>
    <row r="123" spans="1:51" ht="18" x14ac:dyDescent="0.25">
      <c r="A123" s="295"/>
      <c r="B123" s="397">
        <f>B107+B118</f>
        <v>22472</v>
      </c>
      <c r="C123" s="398">
        <f>C107+C118</f>
        <v>22638.400000000001</v>
      </c>
      <c r="D123" s="399"/>
      <c r="E123" s="399">
        <f>E107+E118</f>
        <v>22786</v>
      </c>
      <c r="F123" s="399">
        <f>F107+F118</f>
        <v>22290.019999999997</v>
      </c>
      <c r="G123" s="384"/>
      <c r="H123" s="399">
        <f>H107+H118</f>
        <v>29976</v>
      </c>
      <c r="I123" s="399">
        <f>I107+I118</f>
        <v>27844.43</v>
      </c>
      <c r="J123" s="400">
        <f>I123/H123</f>
        <v>0.92889077929009878</v>
      </c>
      <c r="K123" s="399">
        <f>K107+K118</f>
        <v>25653</v>
      </c>
      <c r="L123" s="399">
        <f>L107+L118</f>
        <v>24982.2</v>
      </c>
      <c r="M123" s="401">
        <f>+L123/K123</f>
        <v>0.97385101157759324</v>
      </c>
      <c r="N123" s="399">
        <f>N107+N118</f>
        <v>26709</v>
      </c>
      <c r="O123" s="399">
        <f>O107+O118</f>
        <v>26958.39</v>
      </c>
      <c r="P123" s="384">
        <f>+O123/N123</f>
        <v>1.0093373020330225</v>
      </c>
      <c r="Q123" s="399">
        <f>Q107+Q118</f>
        <v>27217</v>
      </c>
      <c r="R123" s="399">
        <f>R107+R118</f>
        <v>25650.819999999996</v>
      </c>
      <c r="S123" s="402">
        <f>+R123/Q123</f>
        <v>0.94245581805489198</v>
      </c>
      <c r="T123" s="399">
        <f>T107+T118</f>
        <v>28158</v>
      </c>
      <c r="U123" s="399">
        <f>U107+U118</f>
        <v>26560.820000000003</v>
      </c>
      <c r="V123" s="402">
        <f>+U123/T123</f>
        <v>0.9432779316712836</v>
      </c>
      <c r="W123" s="399">
        <f>W107+W118</f>
        <v>28726</v>
      </c>
      <c r="X123" s="399">
        <f>X107+X118</f>
        <v>28873.15</v>
      </c>
      <c r="Y123" s="402">
        <f>+X123/W123</f>
        <v>1.0051225370744274</v>
      </c>
      <c r="Z123" s="399">
        <f>Z107+Z118</f>
        <v>27132.5</v>
      </c>
      <c r="AA123" s="399">
        <f>AA107+AA118</f>
        <v>25578.949999999997</v>
      </c>
      <c r="AB123" s="401">
        <f>+AA123/Z123</f>
        <v>0.94274209895881311</v>
      </c>
      <c r="AC123" s="399">
        <f>AC107+AC118</f>
        <v>27738</v>
      </c>
      <c r="AD123" s="399">
        <f>AD107+AD118</f>
        <v>26375.228999999999</v>
      </c>
      <c r="AE123" s="401">
        <f>+AD123/AC123</f>
        <v>0.95086988968202468</v>
      </c>
      <c r="AF123" s="399">
        <f>AF107+AF118</f>
        <v>26294</v>
      </c>
      <c r="AG123" s="399">
        <f>AG107+AG118</f>
        <v>8656.8040000000019</v>
      </c>
      <c r="AH123" s="401">
        <f>+AG123/AF123</f>
        <v>0.32923115539666853</v>
      </c>
      <c r="AI123" s="399">
        <f>AI107+AI118</f>
        <v>27243</v>
      </c>
      <c r="AJ123" s="399">
        <f>AJ107+AJ118</f>
        <v>27144.579999999998</v>
      </c>
      <c r="AK123" s="386">
        <f>+AJ123/AI123</f>
        <v>0.99638732885511871</v>
      </c>
      <c r="AL123" s="399"/>
      <c r="AM123" s="399"/>
      <c r="AN123" s="399"/>
      <c r="AO123" s="229"/>
    </row>
    <row r="125" spans="1:51" x14ac:dyDescent="0.25">
      <c r="D125" s="159"/>
      <c r="G125" s="159"/>
      <c r="L125" s="159"/>
      <c r="P125" s="159"/>
      <c r="S125" s="159"/>
    </row>
    <row r="126" spans="1:51" x14ac:dyDescent="0.25">
      <c r="D126" s="159"/>
      <c r="G126" s="159"/>
      <c r="L126" s="159"/>
      <c r="P126" s="159"/>
      <c r="S126" s="159"/>
    </row>
    <row r="127" spans="1:51" ht="16.5" x14ac:dyDescent="0.3">
      <c r="A127" s="403" t="s">
        <v>230</v>
      </c>
    </row>
    <row r="128" spans="1:51" ht="16.5" x14ac:dyDescent="0.3">
      <c r="A128" s="403" t="s">
        <v>231</v>
      </c>
    </row>
    <row r="167" spans="3:7" x14ac:dyDescent="0.25">
      <c r="C167" s="159" t="s">
        <v>232</v>
      </c>
    </row>
    <row r="168" spans="3:7" x14ac:dyDescent="0.25">
      <c r="G168" s="160">
        <f>+'[4]Buxheti i Konsoliduar '!N76</f>
        <v>462</v>
      </c>
    </row>
    <row r="183" spans="7:8" x14ac:dyDescent="0.25">
      <c r="G183" s="160">
        <f>SUM(G164:G168)-G163</f>
        <v>462</v>
      </c>
      <c r="H183" s="159">
        <f>SUM(H164:H168)-H163</f>
        <v>0</v>
      </c>
    </row>
    <row r="184" spans="7:8" x14ac:dyDescent="0.25">
      <c r="G184" s="160">
        <f>SUM(G165:G169)-G164-G167</f>
        <v>462</v>
      </c>
    </row>
    <row r="299" spans="6:8" x14ac:dyDescent="0.25">
      <c r="F299" s="163"/>
      <c r="G299" s="162"/>
      <c r="H299" s="163"/>
    </row>
    <row r="302" spans="6:8" x14ac:dyDescent="0.25">
      <c r="H302" s="160"/>
    </row>
    <row r="303" spans="6:8" x14ac:dyDescent="0.25">
      <c r="G303" s="160">
        <f>G267+G271+G276+G278+G281+G282-G266+G274+G287+G277</f>
        <v>0</v>
      </c>
    </row>
    <row r="412" spans="8:8" x14ac:dyDescent="0.25">
      <c r="H412" s="160"/>
    </row>
  </sheetData>
  <mergeCells count="37">
    <mergeCell ref="N59:P59"/>
    <mergeCell ref="A59:A60"/>
    <mergeCell ref="B59:D59"/>
    <mergeCell ref="E59:G59"/>
    <mergeCell ref="H59:J59"/>
    <mergeCell ref="K59:M59"/>
    <mergeCell ref="A70:A71"/>
    <mergeCell ref="B70:D70"/>
    <mergeCell ref="E70:G70"/>
    <mergeCell ref="H70:J70"/>
    <mergeCell ref="N70:P70"/>
    <mergeCell ref="Q59:S59"/>
    <mergeCell ref="T59:V59"/>
    <mergeCell ref="W59:Y59"/>
    <mergeCell ref="AI59:AK59"/>
    <mergeCell ref="AO59:AO60"/>
    <mergeCell ref="Q70:S70"/>
    <mergeCell ref="T70:V70"/>
    <mergeCell ref="W70:Y70"/>
    <mergeCell ref="AI70:AK70"/>
    <mergeCell ref="AO70:AO71"/>
    <mergeCell ref="AO110:AO111"/>
    <mergeCell ref="W98:Y98"/>
    <mergeCell ref="AI98:AK98"/>
    <mergeCell ref="AO98:AO99"/>
    <mergeCell ref="A110:A111"/>
    <mergeCell ref="B110:D110"/>
    <mergeCell ref="E110:G110"/>
    <mergeCell ref="H110:J110"/>
    <mergeCell ref="Q110:S110"/>
    <mergeCell ref="W110:Y110"/>
    <mergeCell ref="AI110:AK110"/>
    <mergeCell ref="A98:A99"/>
    <mergeCell ref="B98:D98"/>
    <mergeCell ref="E98:G98"/>
    <mergeCell ref="H98:J98"/>
    <mergeCell ref="Q98:S98"/>
  </mergeCells>
  <printOptions horizontalCentered="1" verticalCentered="1"/>
  <pageMargins left="0.31496062992126" right="0.5" top="0.25" bottom="0.25" header="0.511811023622047" footer="0.511811023622047"/>
  <pageSetup paperSize="9" scale="7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216"/>
  <sheetViews>
    <sheetView tabSelected="1" zoomScaleNormal="100" workbookViewId="0">
      <pane xSplit="2" ySplit="5" topLeftCell="C6" activePane="bottomRight" state="frozen"/>
      <selection pane="topRight"/>
      <selection pane="bottomLeft"/>
      <selection pane="bottomRight" activeCell="D83" sqref="D83"/>
    </sheetView>
  </sheetViews>
  <sheetFormatPr defaultColWidth="9.140625" defaultRowHeight="15" x14ac:dyDescent="0.3"/>
  <cols>
    <col min="1" max="1" width="3" style="8" customWidth="1"/>
    <col min="2" max="2" width="43.5703125" style="8" customWidth="1"/>
    <col min="3" max="3" width="10.85546875" style="147" customWidth="1"/>
    <col min="4" max="4" width="10.140625" style="147" customWidth="1"/>
    <col min="5" max="5" width="9" style="147" customWidth="1"/>
    <col min="6" max="6" width="8.7109375" style="147" customWidth="1"/>
    <col min="7" max="7" width="9.28515625" style="147" customWidth="1"/>
    <col min="8" max="8" width="9.140625" style="155" customWidth="1"/>
    <col min="9" max="9" width="9.140625" style="156" customWidth="1"/>
    <col min="10" max="10" width="8.28515625" style="16" customWidth="1"/>
    <col min="11" max="12" width="8.7109375" style="16" customWidth="1"/>
    <col min="13" max="13" width="11.42578125" style="152" customWidth="1"/>
    <col min="14" max="14" width="10.7109375" style="152" customWidth="1"/>
    <col min="15" max="15" width="9.7109375" style="153" customWidth="1"/>
    <col min="16" max="16" width="44" style="8" customWidth="1"/>
    <col min="17" max="35" width="9.140625" style="8"/>
    <col min="36" max="36" width="18.7109375" style="8" customWidth="1"/>
    <col min="37" max="16384" width="9.140625" style="8"/>
  </cols>
  <sheetData>
    <row r="2" spans="1:36" s="1" customFormat="1" ht="15.75" x14ac:dyDescent="0.25">
      <c r="B2" s="2" t="s">
        <v>0</v>
      </c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2"/>
    </row>
    <row r="3" spans="1:36" s="7" customFormat="1" ht="16.5" x14ac:dyDescent="0.3">
      <c r="B3" s="9" t="s">
        <v>1</v>
      </c>
      <c r="C3" s="10"/>
      <c r="D3" s="10"/>
      <c r="E3" s="10"/>
      <c r="F3" s="10"/>
      <c r="G3" s="10"/>
      <c r="H3" s="6"/>
      <c r="I3" s="6"/>
      <c r="J3" s="6"/>
      <c r="K3" s="6"/>
      <c r="L3" s="6"/>
      <c r="M3" s="11"/>
      <c r="N3" s="11"/>
      <c r="O3" s="11"/>
      <c r="P3" s="9"/>
      <c r="AJ3" s="12"/>
    </row>
    <row r="4" spans="1:36" ht="17.25" thickBot="1" x14ac:dyDescent="0.35">
      <c r="A4" s="13"/>
      <c r="B4" s="14" t="s">
        <v>2</v>
      </c>
      <c r="C4" s="15"/>
      <c r="D4" s="15"/>
      <c r="E4" s="15"/>
      <c r="F4" s="15"/>
      <c r="G4" s="15"/>
      <c r="H4" s="16"/>
      <c r="I4" s="17"/>
      <c r="J4" s="18"/>
      <c r="K4" s="18"/>
      <c r="L4" s="18"/>
      <c r="M4" s="20" t="s">
        <v>3</v>
      </c>
      <c r="N4" s="21"/>
      <c r="O4" s="19"/>
      <c r="P4" s="9"/>
      <c r="AJ4" s="22"/>
    </row>
    <row r="5" spans="1:36" s="32" customFormat="1" ht="60.75" customHeight="1" thickBot="1" x14ac:dyDescent="0.3">
      <c r="A5" s="23" t="s">
        <v>4</v>
      </c>
      <c r="B5" s="24" t="s">
        <v>5</v>
      </c>
      <c r="C5" s="25" t="s">
        <v>6</v>
      </c>
      <c r="D5" s="25" t="s">
        <v>7</v>
      </c>
      <c r="E5" s="25" t="s">
        <v>8</v>
      </c>
      <c r="F5" s="25" t="s">
        <v>9</v>
      </c>
      <c r="G5" s="25" t="s">
        <v>10</v>
      </c>
      <c r="H5" s="25" t="s">
        <v>11</v>
      </c>
      <c r="I5" s="26" t="s">
        <v>12</v>
      </c>
      <c r="J5" s="27" t="s">
        <v>13</v>
      </c>
      <c r="K5" s="27" t="s">
        <v>14</v>
      </c>
      <c r="L5" s="27" t="s">
        <v>15</v>
      </c>
      <c r="M5" s="30" t="s">
        <v>18</v>
      </c>
      <c r="N5" s="28" t="s">
        <v>16</v>
      </c>
      <c r="O5" s="29" t="s">
        <v>17</v>
      </c>
      <c r="P5" s="31" t="s">
        <v>19</v>
      </c>
      <c r="AJ5" s="33"/>
    </row>
    <row r="6" spans="1:36" s="42" customFormat="1" ht="18" customHeight="1" x14ac:dyDescent="0.3">
      <c r="A6" s="34"/>
      <c r="B6" s="35" t="s">
        <v>20</v>
      </c>
      <c r="C6" s="36">
        <v>34674.51</v>
      </c>
      <c r="D6" s="36">
        <v>68861.740000000005</v>
      </c>
      <c r="E6" s="36">
        <v>108221.64</v>
      </c>
      <c r="F6" s="36">
        <v>149290.10999999996</v>
      </c>
      <c r="G6" s="36">
        <v>188463.55000000002</v>
      </c>
      <c r="H6" s="36">
        <v>226115.58000000002</v>
      </c>
      <c r="I6" s="36">
        <v>265797.52</v>
      </c>
      <c r="J6" s="36">
        <v>305929.39</v>
      </c>
      <c r="K6" s="36">
        <v>343859.47</v>
      </c>
      <c r="L6" s="36">
        <v>383403.35599999997</v>
      </c>
      <c r="M6" s="37">
        <v>486676</v>
      </c>
      <c r="N6" s="39">
        <v>-103272.64400000003</v>
      </c>
      <c r="O6" s="38">
        <v>0.78780000657521632</v>
      </c>
      <c r="P6" s="40" t="s">
        <v>21</v>
      </c>
      <c r="AJ6" s="43"/>
    </row>
    <row r="7" spans="1:36" s="42" customFormat="1" ht="15" customHeight="1" x14ac:dyDescent="0.3">
      <c r="A7" s="44" t="s">
        <v>22</v>
      </c>
      <c r="B7" s="44" t="s">
        <v>23</v>
      </c>
      <c r="C7" s="36">
        <v>387.47</v>
      </c>
      <c r="D7" s="36">
        <v>597.97</v>
      </c>
      <c r="E7" s="36">
        <v>792.84</v>
      </c>
      <c r="F7" s="36">
        <v>1147.49</v>
      </c>
      <c r="G7" s="36">
        <v>1354.58</v>
      </c>
      <c r="H7" s="36">
        <v>2036.46</v>
      </c>
      <c r="I7" s="36">
        <v>2549.83</v>
      </c>
      <c r="J7" s="36">
        <v>2754.27</v>
      </c>
      <c r="K7" s="36">
        <v>3293.16</v>
      </c>
      <c r="L7" s="36">
        <v>3574.08</v>
      </c>
      <c r="M7" s="46">
        <v>15500</v>
      </c>
      <c r="N7" s="39">
        <v>-11925.92</v>
      </c>
      <c r="O7" s="38">
        <v>0.23058580645161289</v>
      </c>
      <c r="P7" s="47" t="s">
        <v>24</v>
      </c>
      <c r="AJ7" s="43"/>
    </row>
    <row r="8" spans="1:36" s="42" customFormat="1" ht="15" customHeight="1" x14ac:dyDescent="0.3">
      <c r="A8" s="44"/>
      <c r="B8" s="49" t="s">
        <v>25</v>
      </c>
      <c r="C8" s="50">
        <v>0</v>
      </c>
      <c r="D8" s="50">
        <v>0</v>
      </c>
      <c r="E8" s="51">
        <v>0</v>
      </c>
      <c r="F8" s="51">
        <v>0</v>
      </c>
      <c r="G8" s="51">
        <v>32</v>
      </c>
      <c r="H8" s="51">
        <v>32</v>
      </c>
      <c r="I8" s="51">
        <v>32</v>
      </c>
      <c r="J8" s="51">
        <v>32</v>
      </c>
      <c r="K8" s="51">
        <v>32</v>
      </c>
      <c r="L8" s="51">
        <v>32</v>
      </c>
      <c r="M8" s="46">
        <v>2500</v>
      </c>
      <c r="N8" s="39">
        <v>-2468</v>
      </c>
      <c r="O8" s="38">
        <v>1.2800000000000001E-2</v>
      </c>
      <c r="P8" s="52" t="s">
        <v>26</v>
      </c>
      <c r="AJ8" s="43"/>
    </row>
    <row r="9" spans="1:36" s="42" customFormat="1" ht="15" customHeight="1" x14ac:dyDescent="0.3">
      <c r="A9" s="44" t="s">
        <v>27</v>
      </c>
      <c r="B9" s="44" t="s">
        <v>28</v>
      </c>
      <c r="C9" s="36">
        <v>33029.56</v>
      </c>
      <c r="D9" s="36">
        <v>64590.15</v>
      </c>
      <c r="E9" s="36">
        <v>101552.47</v>
      </c>
      <c r="F9" s="36">
        <v>140451.03999999998</v>
      </c>
      <c r="G9" s="36">
        <v>176918.29000000004</v>
      </c>
      <c r="H9" s="36">
        <v>212211.65000000002</v>
      </c>
      <c r="I9" s="36">
        <v>249804.12000000002</v>
      </c>
      <c r="J9" s="36">
        <v>288462.59000000003</v>
      </c>
      <c r="K9" s="36">
        <v>323398.84000000003</v>
      </c>
      <c r="L9" s="36">
        <v>361022.04599999997</v>
      </c>
      <c r="M9" s="45">
        <v>448336</v>
      </c>
      <c r="N9" s="39">
        <v>-87313.954000000027</v>
      </c>
      <c r="O9" s="38">
        <v>0.80524884461653756</v>
      </c>
      <c r="P9" s="47" t="s">
        <v>29</v>
      </c>
      <c r="AJ9" s="43"/>
    </row>
    <row r="10" spans="1:36" s="41" customFormat="1" ht="15" customHeight="1" x14ac:dyDescent="0.3">
      <c r="A10" s="44" t="s">
        <v>30</v>
      </c>
      <c r="B10" s="44" t="s">
        <v>31</v>
      </c>
      <c r="C10" s="36">
        <v>22638.399999999998</v>
      </c>
      <c r="D10" s="36">
        <v>44928.43</v>
      </c>
      <c r="E10" s="36">
        <v>72772.849999999991</v>
      </c>
      <c r="F10" s="36">
        <v>97755.04</v>
      </c>
      <c r="G10" s="36">
        <v>124713.44000000003</v>
      </c>
      <c r="H10" s="36">
        <v>150364.26</v>
      </c>
      <c r="I10" s="36">
        <v>176925.08000000002</v>
      </c>
      <c r="J10" s="36">
        <v>205798.22000000003</v>
      </c>
      <c r="K10" s="36">
        <v>231377.19</v>
      </c>
      <c r="L10" s="36">
        <v>257584.196</v>
      </c>
      <c r="M10" s="46">
        <v>323604</v>
      </c>
      <c r="N10" s="39">
        <v>-66019.804000000004</v>
      </c>
      <c r="O10" s="38">
        <v>0.7959858221777234</v>
      </c>
      <c r="P10" s="47" t="s">
        <v>32</v>
      </c>
      <c r="AJ10" s="43"/>
    </row>
    <row r="11" spans="1:36" s="41" customFormat="1" ht="15" customHeight="1" x14ac:dyDescent="0.3">
      <c r="A11" s="53">
        <v>1</v>
      </c>
      <c r="B11" s="53" t="s">
        <v>33</v>
      </c>
      <c r="C11" s="51">
        <v>10971.380000000001</v>
      </c>
      <c r="D11" s="51">
        <v>21550.23</v>
      </c>
      <c r="E11" s="51">
        <v>32379.99</v>
      </c>
      <c r="F11" s="51">
        <v>43517.549999999996</v>
      </c>
      <c r="G11" s="51">
        <v>54960.73</v>
      </c>
      <c r="H11" s="51">
        <v>65912.570000000007</v>
      </c>
      <c r="I11" s="51">
        <v>78470.649999999994</v>
      </c>
      <c r="J11" s="51">
        <v>90538.99</v>
      </c>
      <c r="K11" s="51">
        <v>100727.98999999999</v>
      </c>
      <c r="L11" s="51">
        <v>113383.20999999999</v>
      </c>
      <c r="M11" s="54">
        <v>151314</v>
      </c>
      <c r="N11" s="39">
        <v>-37930.790000000008</v>
      </c>
      <c r="O11" s="38">
        <v>0.74932398852716864</v>
      </c>
      <c r="P11" s="55" t="s">
        <v>34</v>
      </c>
      <c r="AJ11" s="43"/>
    </row>
    <row r="12" spans="1:36" s="41" customFormat="1" ht="15" customHeight="1" x14ac:dyDescent="0.3">
      <c r="A12" s="57" t="s">
        <v>35</v>
      </c>
      <c r="B12" s="58" t="s">
        <v>36</v>
      </c>
      <c r="C12" s="50">
        <v>12677.52</v>
      </c>
      <c r="D12" s="50">
        <v>23843.46</v>
      </c>
      <c r="E12" s="50">
        <v>36071.800000000003</v>
      </c>
      <c r="F12" s="50">
        <v>48788.13</v>
      </c>
      <c r="G12" s="50">
        <v>61914.44</v>
      </c>
      <c r="H12" s="50">
        <v>74511.91</v>
      </c>
      <c r="I12" s="50">
        <v>88662.09</v>
      </c>
      <c r="J12" s="50">
        <v>102408.38</v>
      </c>
      <c r="K12" s="50">
        <v>115220.18</v>
      </c>
      <c r="L12" s="50">
        <v>129526.78</v>
      </c>
      <c r="M12" s="59"/>
      <c r="N12" s="39">
        <v>129526.78</v>
      </c>
      <c r="O12" s="38"/>
      <c r="P12" s="55" t="s">
        <v>37</v>
      </c>
      <c r="AJ12" s="43"/>
    </row>
    <row r="13" spans="1:36" s="41" customFormat="1" ht="15" customHeight="1" x14ac:dyDescent="0.3">
      <c r="A13" s="57" t="s">
        <v>38</v>
      </c>
      <c r="B13" s="58" t="s">
        <v>39</v>
      </c>
      <c r="C13" s="50">
        <v>1706.14</v>
      </c>
      <c r="D13" s="50">
        <v>2293.23</v>
      </c>
      <c r="E13" s="50">
        <v>3691.81</v>
      </c>
      <c r="F13" s="50">
        <v>5270.58</v>
      </c>
      <c r="G13" s="50">
        <v>6953.71</v>
      </c>
      <c r="H13" s="50">
        <v>8599.34</v>
      </c>
      <c r="I13" s="50">
        <v>10191.44</v>
      </c>
      <c r="J13" s="50">
        <v>11869.39</v>
      </c>
      <c r="K13" s="50">
        <v>14492.19</v>
      </c>
      <c r="L13" s="50">
        <v>16143.57</v>
      </c>
      <c r="M13" s="59"/>
      <c r="N13" s="39">
        <v>16143.57</v>
      </c>
      <c r="O13" s="38"/>
      <c r="P13" s="55" t="s">
        <v>40</v>
      </c>
      <c r="AJ13" s="43"/>
    </row>
    <row r="14" spans="1:36" s="41" customFormat="1" ht="15" customHeight="1" x14ac:dyDescent="0.3">
      <c r="A14" s="53">
        <v>2</v>
      </c>
      <c r="B14" s="53" t="s">
        <v>41</v>
      </c>
      <c r="C14" s="51">
        <v>1612.71</v>
      </c>
      <c r="D14" s="51">
        <v>4048.91</v>
      </c>
      <c r="E14" s="51">
        <v>11650.5</v>
      </c>
      <c r="F14" s="51">
        <v>15271.69</v>
      </c>
      <c r="G14" s="51">
        <v>17696.25</v>
      </c>
      <c r="H14" s="51">
        <v>20444.05</v>
      </c>
      <c r="I14" s="51">
        <v>22543.5</v>
      </c>
      <c r="J14" s="51">
        <v>24587.360000000001</v>
      </c>
      <c r="K14" s="51">
        <v>27173.46</v>
      </c>
      <c r="L14" s="51">
        <v>29684.13</v>
      </c>
      <c r="M14" s="56">
        <v>33500</v>
      </c>
      <c r="N14" s="39">
        <v>-3815.869999999999</v>
      </c>
      <c r="O14" s="38">
        <v>0.88609343283582087</v>
      </c>
      <c r="P14" s="55" t="s">
        <v>42</v>
      </c>
      <c r="AJ14" s="43"/>
    </row>
    <row r="15" spans="1:36" s="41" customFormat="1" ht="15" customHeight="1" x14ac:dyDescent="0.3">
      <c r="A15" s="53">
        <v>3</v>
      </c>
      <c r="B15" s="53" t="s">
        <v>43</v>
      </c>
      <c r="C15" s="51">
        <v>2900.2</v>
      </c>
      <c r="D15" s="51">
        <v>6024.91</v>
      </c>
      <c r="E15" s="51">
        <v>9862.82</v>
      </c>
      <c r="F15" s="51">
        <v>13230.25</v>
      </c>
      <c r="G15" s="51">
        <v>16982.38</v>
      </c>
      <c r="H15" s="51">
        <v>21254.23</v>
      </c>
      <c r="I15" s="51">
        <v>26057.040000000001</v>
      </c>
      <c r="J15" s="51">
        <v>31103.360000000001</v>
      </c>
      <c r="K15" s="51">
        <v>34890.82</v>
      </c>
      <c r="L15" s="51">
        <v>38847.675999999999</v>
      </c>
      <c r="M15" s="56">
        <v>48300</v>
      </c>
      <c r="N15" s="39">
        <v>-9452.3240000000005</v>
      </c>
      <c r="O15" s="38">
        <v>0.80429971014492752</v>
      </c>
      <c r="P15" s="55" t="s">
        <v>44</v>
      </c>
      <c r="AJ15" s="43"/>
    </row>
    <row r="16" spans="1:36" s="41" customFormat="1" ht="15" customHeight="1" x14ac:dyDescent="0.3">
      <c r="A16" s="57" t="s">
        <v>35</v>
      </c>
      <c r="B16" s="58" t="s">
        <v>45</v>
      </c>
      <c r="C16" s="50">
        <v>3101</v>
      </c>
      <c r="D16" s="50">
        <v>6369.36</v>
      </c>
      <c r="E16" s="50">
        <v>10209</v>
      </c>
      <c r="F16" s="50">
        <v>13899</v>
      </c>
      <c r="G16" s="50">
        <v>17789</v>
      </c>
      <c r="H16" s="50">
        <v>22116.789000000001</v>
      </c>
      <c r="I16" s="50">
        <v>26977.915000000001</v>
      </c>
      <c r="J16" s="50">
        <v>32286.59</v>
      </c>
      <c r="K16" s="50">
        <v>36246.572999999997</v>
      </c>
      <c r="L16" s="50">
        <v>40371.64</v>
      </c>
      <c r="M16" s="56"/>
      <c r="N16" s="39">
        <v>40371.64</v>
      </c>
      <c r="O16" s="38"/>
      <c r="P16" s="55" t="s">
        <v>46</v>
      </c>
      <c r="AJ16" s="43"/>
    </row>
    <row r="17" spans="1:36" s="41" customFormat="1" ht="15" customHeight="1" x14ac:dyDescent="0.3">
      <c r="A17" s="57" t="s">
        <v>38</v>
      </c>
      <c r="B17" s="58" t="s">
        <v>47</v>
      </c>
      <c r="C17" s="50">
        <v>200</v>
      </c>
      <c r="D17" s="50">
        <v>344.45</v>
      </c>
      <c r="E17" s="50">
        <v>346.2</v>
      </c>
      <c r="F17" s="50">
        <v>668.4</v>
      </c>
      <c r="G17" s="50">
        <v>807</v>
      </c>
      <c r="H17" s="50">
        <v>862.55499999999995</v>
      </c>
      <c r="I17" s="50">
        <v>920.87400000000002</v>
      </c>
      <c r="J17" s="50">
        <v>1183.23</v>
      </c>
      <c r="K17" s="50">
        <v>1355.751</v>
      </c>
      <c r="L17" s="50">
        <v>1523.9639999999999</v>
      </c>
      <c r="M17" s="56"/>
      <c r="N17" s="39">
        <v>1523.9639999999999</v>
      </c>
      <c r="O17" s="38"/>
      <c r="P17" s="55" t="s">
        <v>48</v>
      </c>
      <c r="AJ17" s="43"/>
    </row>
    <row r="18" spans="1:36" s="41" customFormat="1" ht="15" customHeight="1" x14ac:dyDescent="0.3">
      <c r="A18" s="53">
        <v>4</v>
      </c>
      <c r="B18" s="53" t="s">
        <v>49</v>
      </c>
      <c r="C18" s="51">
        <v>3677</v>
      </c>
      <c r="D18" s="51">
        <v>6593.4</v>
      </c>
      <c r="E18" s="51">
        <v>9376.1299999999992</v>
      </c>
      <c r="F18" s="51">
        <v>12651.49</v>
      </c>
      <c r="G18" s="51">
        <v>18440.13</v>
      </c>
      <c r="H18" s="51">
        <v>22128.799999999999</v>
      </c>
      <c r="I18" s="51">
        <v>26032.639999999999</v>
      </c>
      <c r="J18" s="51">
        <v>31652.84</v>
      </c>
      <c r="K18" s="51">
        <v>37391.550000000003</v>
      </c>
      <c r="L18" s="51">
        <v>40485.379999999997</v>
      </c>
      <c r="M18" s="56">
        <v>41900</v>
      </c>
      <c r="N18" s="39">
        <v>-1414.6200000000026</v>
      </c>
      <c r="O18" s="38">
        <v>0.96623818615751789</v>
      </c>
      <c r="P18" s="55" t="s">
        <v>50</v>
      </c>
      <c r="AJ18" s="43"/>
    </row>
    <row r="19" spans="1:36" s="41" customFormat="1" ht="15" customHeight="1" x14ac:dyDescent="0.3">
      <c r="A19" s="53">
        <v>5</v>
      </c>
      <c r="B19" s="53" t="s">
        <v>51</v>
      </c>
      <c r="C19" s="51">
        <v>3067.6</v>
      </c>
      <c r="D19" s="51">
        <v>5871.32</v>
      </c>
      <c r="E19" s="51">
        <v>8092.4</v>
      </c>
      <c r="F19" s="51">
        <v>11118.28</v>
      </c>
      <c r="G19" s="51">
        <v>14076.38</v>
      </c>
      <c r="H19" s="51">
        <v>17508.060000000001</v>
      </c>
      <c r="I19" s="51">
        <v>20073.97</v>
      </c>
      <c r="J19" s="51">
        <v>23589.19</v>
      </c>
      <c r="K19" s="51">
        <v>26389</v>
      </c>
      <c r="L19" s="51">
        <v>29829.49</v>
      </c>
      <c r="M19" s="56">
        <v>41200</v>
      </c>
      <c r="N19" s="39">
        <v>-11370.509999999998</v>
      </c>
      <c r="O19" s="38">
        <v>0.72401674757281553</v>
      </c>
      <c r="P19" s="55" t="s">
        <v>52</v>
      </c>
      <c r="AJ19" s="43"/>
    </row>
    <row r="20" spans="1:36" s="41" customFormat="1" ht="15" customHeight="1" x14ac:dyDescent="0.3">
      <c r="A20" s="53">
        <v>6</v>
      </c>
      <c r="B20" s="53" t="s">
        <v>53</v>
      </c>
      <c r="C20" s="51">
        <v>409.51</v>
      </c>
      <c r="D20" s="51">
        <v>839.66</v>
      </c>
      <c r="E20" s="51">
        <v>1411.01</v>
      </c>
      <c r="F20" s="51">
        <v>1965.78</v>
      </c>
      <c r="G20" s="51">
        <v>2557.5700000000002</v>
      </c>
      <c r="H20" s="51">
        <v>3116.55</v>
      </c>
      <c r="I20" s="51">
        <v>3747.28</v>
      </c>
      <c r="J20" s="51">
        <v>4326.4799999999996</v>
      </c>
      <c r="K20" s="51">
        <v>4804.37</v>
      </c>
      <c r="L20" s="51">
        <v>5354.31</v>
      </c>
      <c r="M20" s="56">
        <v>7390</v>
      </c>
      <c r="N20" s="39">
        <v>-2035.6899999999996</v>
      </c>
      <c r="O20" s="38">
        <v>0.72453450608930992</v>
      </c>
      <c r="P20" s="55" t="s">
        <v>54</v>
      </c>
      <c r="AJ20" s="43"/>
    </row>
    <row r="21" spans="1:36" s="42" customFormat="1" ht="15" customHeight="1" x14ac:dyDescent="0.3">
      <c r="A21" s="44" t="s">
        <v>55</v>
      </c>
      <c r="B21" s="44" t="s">
        <v>56</v>
      </c>
      <c r="C21" s="36">
        <v>1353.03</v>
      </c>
      <c r="D21" s="36">
        <v>3173.25</v>
      </c>
      <c r="E21" s="36">
        <v>4909.41</v>
      </c>
      <c r="F21" s="36">
        <v>9626.7799999999988</v>
      </c>
      <c r="G21" s="36">
        <v>11348.14</v>
      </c>
      <c r="H21" s="36">
        <v>13458.14</v>
      </c>
      <c r="I21" s="36">
        <v>15179.64</v>
      </c>
      <c r="J21" s="36">
        <v>17255.240000000002</v>
      </c>
      <c r="K21" s="36">
        <v>18998.2</v>
      </c>
      <c r="L21" s="36">
        <v>20785.43</v>
      </c>
      <c r="M21" s="46">
        <v>25661</v>
      </c>
      <c r="N21" s="39">
        <v>-4875.57</v>
      </c>
      <c r="O21" s="38">
        <v>0.81000077939285298</v>
      </c>
      <c r="P21" s="47" t="s">
        <v>57</v>
      </c>
      <c r="AJ21" s="43"/>
    </row>
    <row r="22" spans="1:36" s="41" customFormat="1" ht="15" customHeight="1" x14ac:dyDescent="0.3">
      <c r="A22" s="53">
        <v>1</v>
      </c>
      <c r="B22" s="53" t="s">
        <v>58</v>
      </c>
      <c r="C22" s="51">
        <v>220.78</v>
      </c>
      <c r="D22" s="51">
        <v>431.24</v>
      </c>
      <c r="E22" s="51">
        <v>816.82</v>
      </c>
      <c r="F22" s="51">
        <v>2278.9699999999998</v>
      </c>
      <c r="G22" s="51">
        <v>2664.92</v>
      </c>
      <c r="H22" s="51">
        <v>3123</v>
      </c>
      <c r="I22" s="51">
        <v>3473.26</v>
      </c>
      <c r="J22" s="51">
        <v>3819.88</v>
      </c>
      <c r="K22" s="51">
        <v>4193.6099999999997</v>
      </c>
      <c r="L22" s="51">
        <v>4548.0200000000004</v>
      </c>
      <c r="M22" s="56">
        <v>6915</v>
      </c>
      <c r="N22" s="39">
        <v>-2366.9799999999996</v>
      </c>
      <c r="O22" s="38">
        <v>0.65770354302241507</v>
      </c>
      <c r="P22" s="55" t="s">
        <v>59</v>
      </c>
      <c r="AJ22" s="43"/>
    </row>
    <row r="23" spans="1:36" s="41" customFormat="1" ht="15" customHeight="1" x14ac:dyDescent="0.3">
      <c r="A23" s="53">
        <v>2</v>
      </c>
      <c r="B23" s="53" t="s">
        <v>60</v>
      </c>
      <c r="C23" s="51">
        <v>1.22</v>
      </c>
      <c r="D23" s="51">
        <v>5.0199999999999996</v>
      </c>
      <c r="E23" s="51">
        <v>26.56</v>
      </c>
      <c r="F23" s="51">
        <v>252.11</v>
      </c>
      <c r="G23" s="51">
        <v>282.39999999999998</v>
      </c>
      <c r="H23" s="51">
        <v>300.8</v>
      </c>
      <c r="I23" s="51">
        <v>311.07</v>
      </c>
      <c r="J23" s="51">
        <v>321.25</v>
      </c>
      <c r="K23" s="51">
        <v>327.56</v>
      </c>
      <c r="L23" s="51">
        <v>338.8</v>
      </c>
      <c r="M23" s="56">
        <v>640</v>
      </c>
      <c r="N23" s="39">
        <v>-301.2</v>
      </c>
      <c r="O23" s="38">
        <v>0.52937500000000004</v>
      </c>
      <c r="P23" s="55" t="s">
        <v>61</v>
      </c>
      <c r="AJ23" s="43"/>
    </row>
    <row r="24" spans="1:36" s="41" customFormat="1" ht="15" customHeight="1" x14ac:dyDescent="0.3">
      <c r="A24" s="53">
        <v>3</v>
      </c>
      <c r="B24" s="53" t="s">
        <v>63</v>
      </c>
      <c r="C24" s="51">
        <v>1131.03</v>
      </c>
      <c r="D24" s="51">
        <v>2736.99</v>
      </c>
      <c r="E24" s="51">
        <v>4066.03</v>
      </c>
      <c r="F24" s="51">
        <v>7095.7</v>
      </c>
      <c r="G24" s="51">
        <v>8400.82</v>
      </c>
      <c r="H24" s="51">
        <v>10034.34</v>
      </c>
      <c r="I24" s="51">
        <v>11395.31</v>
      </c>
      <c r="J24" s="51">
        <v>13114.11</v>
      </c>
      <c r="K24" s="51">
        <v>14477.03</v>
      </c>
      <c r="L24" s="51">
        <v>15898.61</v>
      </c>
      <c r="M24" s="56">
        <v>18106</v>
      </c>
      <c r="N24" s="39">
        <v>-2207.3899999999994</v>
      </c>
      <c r="O24" s="38">
        <v>0.87808516513862811</v>
      </c>
      <c r="P24" s="55" t="s">
        <v>64</v>
      </c>
      <c r="AJ24" s="43"/>
    </row>
    <row r="25" spans="1:36" s="42" customFormat="1" ht="15" customHeight="1" x14ac:dyDescent="0.3">
      <c r="A25" s="44" t="s">
        <v>65</v>
      </c>
      <c r="B25" s="44" t="s">
        <v>66</v>
      </c>
      <c r="C25" s="36">
        <v>9038.130000000001</v>
      </c>
      <c r="D25" s="36">
        <v>16488.47</v>
      </c>
      <c r="E25" s="36">
        <v>23870.21</v>
      </c>
      <c r="F25" s="36">
        <v>33069.22</v>
      </c>
      <c r="G25" s="36">
        <v>40856.710000000006</v>
      </c>
      <c r="H25" s="36">
        <v>48389.25</v>
      </c>
      <c r="I25" s="36">
        <v>57699.4</v>
      </c>
      <c r="J25" s="36">
        <v>65409.13</v>
      </c>
      <c r="K25" s="36">
        <v>73023.45</v>
      </c>
      <c r="L25" s="36">
        <v>82652.42</v>
      </c>
      <c r="M25" s="46">
        <v>99071</v>
      </c>
      <c r="N25" s="39">
        <v>-16418.580000000002</v>
      </c>
      <c r="O25" s="38">
        <v>0.83427461113746704</v>
      </c>
      <c r="P25" s="47" t="s">
        <v>67</v>
      </c>
      <c r="AJ25" s="43"/>
    </row>
    <row r="26" spans="1:36" s="41" customFormat="1" ht="13.5" customHeight="1" x14ac:dyDescent="0.3">
      <c r="A26" s="53">
        <v>1</v>
      </c>
      <c r="B26" s="53" t="s">
        <v>68</v>
      </c>
      <c r="C26" s="51">
        <v>7711.03</v>
      </c>
      <c r="D26" s="51">
        <v>14066.79</v>
      </c>
      <c r="E26" s="51">
        <v>20420.93</v>
      </c>
      <c r="F26" s="51">
        <v>28194.1</v>
      </c>
      <c r="G26" s="51">
        <v>34918.33</v>
      </c>
      <c r="H26" s="51">
        <v>41410.42</v>
      </c>
      <c r="I26" s="51">
        <v>49328.6</v>
      </c>
      <c r="J26" s="51">
        <v>55983.96</v>
      </c>
      <c r="K26" s="51">
        <v>62543.44</v>
      </c>
      <c r="L26" s="51">
        <v>70699.08</v>
      </c>
      <c r="M26" s="56">
        <v>84342</v>
      </c>
      <c r="N26" s="39">
        <v>-13642.919999999998</v>
      </c>
      <c r="O26" s="38">
        <v>0.83824286832183259</v>
      </c>
      <c r="P26" s="55" t="s">
        <v>69</v>
      </c>
      <c r="AJ26" s="43"/>
    </row>
    <row r="27" spans="1:36" s="41" customFormat="1" ht="15" customHeight="1" x14ac:dyDescent="0.3">
      <c r="A27" s="53">
        <v>2</v>
      </c>
      <c r="B27" s="53" t="s">
        <v>70</v>
      </c>
      <c r="C27" s="51">
        <v>1271.1500000000001</v>
      </c>
      <c r="D27" s="51">
        <v>2212.8000000000002</v>
      </c>
      <c r="E27" s="51">
        <v>3166.62</v>
      </c>
      <c r="F27" s="51">
        <v>4454.47</v>
      </c>
      <c r="G27" s="51">
        <v>5456.3</v>
      </c>
      <c r="H27" s="51">
        <v>6423.94</v>
      </c>
      <c r="I27" s="51">
        <v>7730.62</v>
      </c>
      <c r="J27" s="51">
        <v>8721.4699999999993</v>
      </c>
      <c r="K27" s="51">
        <v>9703.08</v>
      </c>
      <c r="L27" s="51">
        <v>11083.23</v>
      </c>
      <c r="M27" s="56">
        <v>13729</v>
      </c>
      <c r="N27" s="39">
        <v>-2645.7700000000004</v>
      </c>
      <c r="O27" s="38">
        <v>0.80728603685628952</v>
      </c>
      <c r="P27" s="55" t="s">
        <v>71</v>
      </c>
      <c r="AJ27" s="43"/>
    </row>
    <row r="28" spans="1:36" s="41" customFormat="1" ht="15" customHeight="1" x14ac:dyDescent="0.3">
      <c r="A28" s="53">
        <v>3</v>
      </c>
      <c r="B28" s="53" t="s">
        <v>72</v>
      </c>
      <c r="C28" s="51">
        <v>55.95</v>
      </c>
      <c r="D28" s="51">
        <v>208.88</v>
      </c>
      <c r="E28" s="51">
        <v>282.66000000000003</v>
      </c>
      <c r="F28" s="51">
        <v>420.65</v>
      </c>
      <c r="G28" s="51">
        <v>482.08</v>
      </c>
      <c r="H28" s="51">
        <v>554.89</v>
      </c>
      <c r="I28" s="51">
        <v>640.17999999999995</v>
      </c>
      <c r="J28" s="51">
        <v>703.7</v>
      </c>
      <c r="K28" s="51">
        <v>776.93</v>
      </c>
      <c r="L28" s="51">
        <v>870.11</v>
      </c>
      <c r="M28" s="56">
        <v>1000</v>
      </c>
      <c r="N28" s="39">
        <v>-129.88999999999999</v>
      </c>
      <c r="O28" s="38">
        <v>0.87011000000000005</v>
      </c>
      <c r="P28" s="55" t="s">
        <v>73</v>
      </c>
      <c r="AJ28" s="43"/>
    </row>
    <row r="29" spans="1:36" s="41" customFormat="1" ht="15" customHeight="1" x14ac:dyDescent="0.3">
      <c r="A29" s="44" t="s">
        <v>74</v>
      </c>
      <c r="B29" s="44" t="s">
        <v>75</v>
      </c>
      <c r="C29" s="36">
        <v>1257.48</v>
      </c>
      <c r="D29" s="36">
        <v>3673.62</v>
      </c>
      <c r="E29" s="36">
        <v>5876.33</v>
      </c>
      <c r="F29" s="36">
        <v>7691.5800000000008</v>
      </c>
      <c r="G29" s="36">
        <v>10190.68</v>
      </c>
      <c r="H29" s="36">
        <v>11867.47</v>
      </c>
      <c r="I29" s="36">
        <v>13443.57</v>
      </c>
      <c r="J29" s="36">
        <v>14712.529999999999</v>
      </c>
      <c r="K29" s="36">
        <v>17167.469999999998</v>
      </c>
      <c r="L29" s="36">
        <v>18807.23</v>
      </c>
      <c r="M29" s="46">
        <v>22840</v>
      </c>
      <c r="N29" s="39">
        <v>-4032.7700000000004</v>
      </c>
      <c r="O29" s="38">
        <v>0.82343388791593697</v>
      </c>
      <c r="P29" s="47" t="s">
        <v>76</v>
      </c>
      <c r="AJ29" s="43"/>
    </row>
    <row r="30" spans="1:36" s="41" customFormat="1" ht="15" customHeight="1" x14ac:dyDescent="0.3">
      <c r="A30" s="53">
        <v>1</v>
      </c>
      <c r="B30" s="53" t="s">
        <v>77</v>
      </c>
      <c r="C30" s="51">
        <v>0</v>
      </c>
      <c r="D30" s="51">
        <v>0</v>
      </c>
      <c r="E30" s="51">
        <v>576.39</v>
      </c>
      <c r="F30" s="51">
        <v>576.39</v>
      </c>
      <c r="G30" s="51">
        <v>576.39</v>
      </c>
      <c r="H30" s="51">
        <v>576.39</v>
      </c>
      <c r="I30" s="51">
        <v>576.39</v>
      </c>
      <c r="J30" s="51">
        <v>576.39</v>
      </c>
      <c r="K30" s="51">
        <v>576.39</v>
      </c>
      <c r="L30" s="51">
        <v>576.39</v>
      </c>
      <c r="M30" s="56">
        <v>600</v>
      </c>
      <c r="N30" s="39">
        <v>-23.610000000000014</v>
      </c>
      <c r="O30" s="38">
        <v>0.96065</v>
      </c>
      <c r="P30" s="55" t="s">
        <v>78</v>
      </c>
      <c r="AJ30" s="43"/>
    </row>
    <row r="31" spans="1:36" s="41" customFormat="1" ht="16.5" customHeight="1" x14ac:dyDescent="0.3">
      <c r="A31" s="53">
        <v>2</v>
      </c>
      <c r="B31" s="53" t="s">
        <v>79</v>
      </c>
      <c r="C31" s="51">
        <v>712.05</v>
      </c>
      <c r="D31" s="51">
        <v>2621.72</v>
      </c>
      <c r="E31" s="51">
        <v>3842.2</v>
      </c>
      <c r="F31" s="51">
        <v>5091.3500000000004</v>
      </c>
      <c r="G31" s="51">
        <v>6823.14</v>
      </c>
      <c r="H31" s="51">
        <v>7866.98</v>
      </c>
      <c r="I31" s="51">
        <v>8893.58</v>
      </c>
      <c r="J31" s="51">
        <v>9638.31</v>
      </c>
      <c r="K31" s="51">
        <v>11522.21</v>
      </c>
      <c r="L31" s="51">
        <v>12500.78</v>
      </c>
      <c r="M31" s="56">
        <v>13830</v>
      </c>
      <c r="N31" s="39">
        <v>-1329.2199999999993</v>
      </c>
      <c r="O31" s="38">
        <v>0.90388864786695589</v>
      </c>
      <c r="P31" s="55" t="s">
        <v>80</v>
      </c>
      <c r="AJ31" s="43"/>
    </row>
    <row r="32" spans="1:36" s="41" customFormat="1" ht="15" customHeight="1" x14ac:dyDescent="0.3">
      <c r="A32" s="53">
        <v>3</v>
      </c>
      <c r="B32" s="53" t="s">
        <v>81</v>
      </c>
      <c r="C32" s="51">
        <v>120.83</v>
      </c>
      <c r="D32" s="51">
        <v>161.49</v>
      </c>
      <c r="E32" s="51">
        <v>161.49</v>
      </c>
      <c r="F32" s="51">
        <v>161.49</v>
      </c>
      <c r="G32" s="51">
        <v>162.44</v>
      </c>
      <c r="H32" s="51">
        <v>174.49</v>
      </c>
      <c r="I32" s="51">
        <v>174.45</v>
      </c>
      <c r="J32" s="51">
        <v>196.38</v>
      </c>
      <c r="K32" s="51">
        <v>202.21</v>
      </c>
      <c r="L32" s="51">
        <v>202.91</v>
      </c>
      <c r="M32" s="56">
        <v>620</v>
      </c>
      <c r="N32" s="39">
        <v>-417.09000000000003</v>
      </c>
      <c r="O32" s="38">
        <v>0.3272741935483871</v>
      </c>
      <c r="P32" s="55" t="s">
        <v>82</v>
      </c>
      <c r="AJ32" s="43"/>
    </row>
    <row r="33" spans="1:36" s="61" customFormat="1" ht="15" customHeight="1" x14ac:dyDescent="0.3">
      <c r="A33" s="58">
        <v>4</v>
      </c>
      <c r="B33" s="53" t="s">
        <v>83</v>
      </c>
      <c r="C33" s="51">
        <v>151.72</v>
      </c>
      <c r="D33" s="51">
        <v>284.99</v>
      </c>
      <c r="E33" s="51">
        <v>406.69</v>
      </c>
      <c r="F33" s="51">
        <v>569.98</v>
      </c>
      <c r="G33" s="51">
        <v>742.65</v>
      </c>
      <c r="H33" s="51">
        <v>947.52</v>
      </c>
      <c r="I33" s="51">
        <v>1180.56</v>
      </c>
      <c r="J33" s="51">
        <v>1364</v>
      </c>
      <c r="K33" s="51">
        <v>1547.9</v>
      </c>
      <c r="L33" s="51">
        <v>1776.41</v>
      </c>
      <c r="M33" s="56">
        <v>3080</v>
      </c>
      <c r="N33" s="39">
        <v>-1303.5899999999999</v>
      </c>
      <c r="O33" s="38">
        <v>0.5767564935064935</v>
      </c>
      <c r="P33" s="55" t="s">
        <v>84</v>
      </c>
      <c r="AJ33" s="62"/>
    </row>
    <row r="34" spans="1:36" s="41" customFormat="1" ht="15" customHeight="1" x14ac:dyDescent="0.3">
      <c r="A34" s="53">
        <v>5</v>
      </c>
      <c r="B34" s="53" t="s">
        <v>85</v>
      </c>
      <c r="C34" s="51">
        <v>272.88</v>
      </c>
      <c r="D34" s="51">
        <v>605.41999999999996</v>
      </c>
      <c r="E34" s="51">
        <v>889.56</v>
      </c>
      <c r="F34" s="51">
        <v>1292.3699999999999</v>
      </c>
      <c r="G34" s="51">
        <v>1886.06</v>
      </c>
      <c r="H34" s="51">
        <v>2302.09</v>
      </c>
      <c r="I34" s="51">
        <v>2618.59</v>
      </c>
      <c r="J34" s="51">
        <v>2937.45</v>
      </c>
      <c r="K34" s="51">
        <v>3318.76</v>
      </c>
      <c r="L34" s="51">
        <v>3750.74</v>
      </c>
      <c r="M34" s="56">
        <v>4710</v>
      </c>
      <c r="N34" s="39">
        <v>-959.26000000000022</v>
      </c>
      <c r="O34" s="38">
        <v>0.79633545647558379</v>
      </c>
      <c r="P34" s="55" t="s">
        <v>86</v>
      </c>
      <c r="AJ34" s="43"/>
    </row>
    <row r="35" spans="1:36" s="41" customFormat="1" ht="20.25" customHeight="1" x14ac:dyDescent="0.3">
      <c r="A35" s="53"/>
      <c r="B35" s="63" t="s">
        <v>87</v>
      </c>
      <c r="C35" s="36">
        <v>32444.81</v>
      </c>
      <c r="D35" s="36">
        <v>67577.739999999991</v>
      </c>
      <c r="E35" s="36">
        <v>104591.36</v>
      </c>
      <c r="F35" s="36">
        <v>146267.84999999998</v>
      </c>
      <c r="G35" s="36">
        <v>188063.27</v>
      </c>
      <c r="H35" s="36">
        <v>229568.84000000003</v>
      </c>
      <c r="I35" s="36">
        <v>271974.98</v>
      </c>
      <c r="J35" s="36">
        <v>309504.26</v>
      </c>
      <c r="K35" s="36">
        <v>347181.07</v>
      </c>
      <c r="L35" s="36">
        <v>390037.10000000003</v>
      </c>
      <c r="M35" s="45">
        <v>519577</v>
      </c>
      <c r="N35" s="39">
        <v>-129539.89999999997</v>
      </c>
      <c r="O35" s="38">
        <v>0.75068199708609129</v>
      </c>
      <c r="P35" s="64" t="s">
        <v>88</v>
      </c>
      <c r="AJ35" s="43"/>
    </row>
    <row r="36" spans="1:36" s="41" customFormat="1" ht="15" customHeight="1" x14ac:dyDescent="0.3">
      <c r="A36" s="44" t="s">
        <v>22</v>
      </c>
      <c r="B36" s="44" t="s">
        <v>89</v>
      </c>
      <c r="C36" s="36">
        <v>28971.280000000002</v>
      </c>
      <c r="D36" s="36">
        <v>61789.369999999995</v>
      </c>
      <c r="E36" s="36">
        <v>95344.13</v>
      </c>
      <c r="F36" s="36">
        <v>129972.92</v>
      </c>
      <c r="G36" s="36">
        <v>165828.44999999998</v>
      </c>
      <c r="H36" s="36">
        <v>200107.52000000002</v>
      </c>
      <c r="I36" s="36">
        <v>237554.09</v>
      </c>
      <c r="J36" s="36">
        <v>271250.75</v>
      </c>
      <c r="K36" s="36">
        <v>304450.62</v>
      </c>
      <c r="L36" s="36">
        <v>341859.91000000003</v>
      </c>
      <c r="M36" s="45">
        <v>428719</v>
      </c>
      <c r="N36" s="39">
        <v>-86859.089999999967</v>
      </c>
      <c r="O36" s="38">
        <v>0.79739855243177937</v>
      </c>
      <c r="P36" s="47" t="s">
        <v>90</v>
      </c>
      <c r="AJ36" s="43"/>
    </row>
    <row r="37" spans="1:36" s="41" customFormat="1" ht="15" customHeight="1" x14ac:dyDescent="0.2">
      <c r="A37" s="44">
        <v>1</v>
      </c>
      <c r="B37" s="44" t="s">
        <v>91</v>
      </c>
      <c r="C37" s="36">
        <v>5948.58</v>
      </c>
      <c r="D37" s="36">
        <v>12034.33</v>
      </c>
      <c r="E37" s="36">
        <v>18305.34</v>
      </c>
      <c r="F37" s="36">
        <v>24482.57</v>
      </c>
      <c r="G37" s="36">
        <v>31065.109999999997</v>
      </c>
      <c r="H37" s="36">
        <v>37690.049999999996</v>
      </c>
      <c r="I37" s="36">
        <v>44415.56</v>
      </c>
      <c r="J37" s="36">
        <v>50890.27</v>
      </c>
      <c r="K37" s="36">
        <v>57241.280000000006</v>
      </c>
      <c r="L37" s="36">
        <v>63722.53</v>
      </c>
      <c r="M37" s="46">
        <v>80557</v>
      </c>
      <c r="N37" s="39">
        <v>-16834.47</v>
      </c>
      <c r="O37" s="38">
        <v>0.79102411956751117</v>
      </c>
      <c r="P37" s="47" t="s">
        <v>92</v>
      </c>
    </row>
    <row r="38" spans="1:36" s="41" customFormat="1" ht="15" customHeight="1" x14ac:dyDescent="0.25">
      <c r="A38" s="53"/>
      <c r="B38" s="53" t="s">
        <v>93</v>
      </c>
      <c r="C38" s="51">
        <v>5099.71</v>
      </c>
      <c r="D38" s="51">
        <v>10315.049999999999</v>
      </c>
      <c r="E38" s="51">
        <v>15679.45</v>
      </c>
      <c r="F38" s="51">
        <v>20991.05</v>
      </c>
      <c r="G38" s="51">
        <v>26628.51</v>
      </c>
      <c r="H38" s="51">
        <v>32320.12</v>
      </c>
      <c r="I38" s="51">
        <v>38008.51</v>
      </c>
      <c r="J38" s="51">
        <v>43476.9</v>
      </c>
      <c r="K38" s="51">
        <v>48917.54</v>
      </c>
      <c r="L38" s="51">
        <v>54436.5</v>
      </c>
      <c r="M38" s="56">
        <v>65651</v>
      </c>
      <c r="N38" s="39">
        <v>-11214.5</v>
      </c>
      <c r="O38" s="38">
        <v>0.82918005818647089</v>
      </c>
      <c r="P38" s="55" t="s">
        <v>94</v>
      </c>
    </row>
    <row r="39" spans="1:36" s="41" customFormat="1" ht="15" customHeight="1" x14ac:dyDescent="0.25">
      <c r="A39" s="53"/>
      <c r="B39" s="53" t="s">
        <v>95</v>
      </c>
      <c r="C39" s="51">
        <v>843.91</v>
      </c>
      <c r="D39" s="51">
        <v>1693.33</v>
      </c>
      <c r="E39" s="51">
        <v>2570.23</v>
      </c>
      <c r="F39" s="51">
        <v>3417.71</v>
      </c>
      <c r="G39" s="51">
        <v>4336.82</v>
      </c>
      <c r="H39" s="51">
        <v>5245.97</v>
      </c>
      <c r="I39" s="51">
        <v>6141.21</v>
      </c>
      <c r="J39" s="51">
        <v>7012.99</v>
      </c>
      <c r="K39" s="51">
        <v>7880.76</v>
      </c>
      <c r="L39" s="51">
        <v>8783.9699999999993</v>
      </c>
      <c r="M39" s="56">
        <v>11006</v>
      </c>
      <c r="N39" s="39">
        <v>-2222.0300000000007</v>
      </c>
      <c r="O39" s="38">
        <v>0.7981073959658368</v>
      </c>
      <c r="P39" s="55" t="s">
        <v>96</v>
      </c>
    </row>
    <row r="40" spans="1:36" s="41" customFormat="1" ht="15" customHeight="1" x14ac:dyDescent="0.25">
      <c r="A40" s="53"/>
      <c r="B40" s="53" t="s">
        <v>97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6">
        <v>400</v>
      </c>
      <c r="N40" s="39">
        <v>-400</v>
      </c>
      <c r="O40" s="38">
        <v>0</v>
      </c>
      <c r="P40" s="55" t="s">
        <v>98</v>
      </c>
    </row>
    <row r="41" spans="1:36" s="41" customFormat="1" ht="15" customHeight="1" x14ac:dyDescent="0.25">
      <c r="A41" s="53"/>
      <c r="B41" s="53" t="s">
        <v>99</v>
      </c>
      <c r="C41" s="51">
        <v>0</v>
      </c>
      <c r="D41" s="51">
        <v>0</v>
      </c>
      <c r="E41" s="51">
        <v>0</v>
      </c>
      <c r="F41" s="51">
        <v>0</v>
      </c>
      <c r="G41" s="51"/>
      <c r="H41" s="51"/>
      <c r="I41" s="65"/>
      <c r="J41" s="66"/>
      <c r="K41" s="67"/>
      <c r="L41" s="67"/>
      <c r="M41" s="56">
        <v>2000</v>
      </c>
      <c r="N41" s="39">
        <v>-2000</v>
      </c>
      <c r="O41" s="38">
        <v>0</v>
      </c>
      <c r="P41" s="53" t="s">
        <v>100</v>
      </c>
    </row>
    <row r="42" spans="1:36" s="41" customFormat="1" ht="15" customHeight="1" x14ac:dyDescent="0.25">
      <c r="A42" s="53"/>
      <c r="B42" s="53" t="s">
        <v>101</v>
      </c>
      <c r="C42" s="51">
        <v>4.96</v>
      </c>
      <c r="D42" s="51">
        <v>25.95</v>
      </c>
      <c r="E42" s="51">
        <v>55.66</v>
      </c>
      <c r="F42" s="51">
        <v>73.81</v>
      </c>
      <c r="G42" s="51">
        <v>99.78</v>
      </c>
      <c r="H42" s="51">
        <v>123.96</v>
      </c>
      <c r="I42" s="51">
        <v>265.83999999999997</v>
      </c>
      <c r="J42" s="51">
        <v>400.38</v>
      </c>
      <c r="K42" s="51">
        <v>442.98</v>
      </c>
      <c r="L42" s="51">
        <v>502.06</v>
      </c>
      <c r="M42" s="56">
        <v>1500</v>
      </c>
      <c r="N42" s="39">
        <v>-997.94</v>
      </c>
      <c r="O42" s="38">
        <v>0.33470666666666665</v>
      </c>
      <c r="P42" s="55"/>
    </row>
    <row r="43" spans="1:36" s="41" customFormat="1" ht="15" customHeight="1" x14ac:dyDescent="0.2">
      <c r="A43" s="44">
        <v>2</v>
      </c>
      <c r="B43" s="44" t="s">
        <v>102</v>
      </c>
      <c r="C43" s="36">
        <v>4046.7799999999997</v>
      </c>
      <c r="D43" s="36">
        <v>6750.36</v>
      </c>
      <c r="E43" s="36">
        <v>9524.65</v>
      </c>
      <c r="F43" s="36">
        <v>12028.85</v>
      </c>
      <c r="G43" s="36">
        <v>14126.43</v>
      </c>
      <c r="H43" s="36">
        <v>16418.239999999998</v>
      </c>
      <c r="I43" s="36">
        <v>20429.400000000001</v>
      </c>
      <c r="J43" s="36">
        <v>22777.15</v>
      </c>
      <c r="K43" s="36">
        <v>25394.160000000003</v>
      </c>
      <c r="L43" s="36">
        <v>29882.04</v>
      </c>
      <c r="M43" s="46">
        <v>40100</v>
      </c>
      <c r="N43" s="39">
        <v>-10217.959999999999</v>
      </c>
      <c r="O43" s="38">
        <v>0.74518802992518707</v>
      </c>
      <c r="P43" s="47" t="s">
        <v>103</v>
      </c>
    </row>
    <row r="44" spans="1:36" s="41" customFormat="1" ht="15" customHeight="1" x14ac:dyDescent="0.25">
      <c r="A44" s="53"/>
      <c r="B44" s="53" t="s">
        <v>104</v>
      </c>
      <c r="C44" s="51">
        <v>2846.49</v>
      </c>
      <c r="D44" s="68">
        <v>4922.1899999999996</v>
      </c>
      <c r="E44" s="51">
        <v>6977.34</v>
      </c>
      <c r="F44" s="51">
        <v>8835.76</v>
      </c>
      <c r="G44" s="51">
        <v>10441.67</v>
      </c>
      <c r="H44" s="51">
        <v>12214.24</v>
      </c>
      <c r="I44" s="51">
        <v>15052.77</v>
      </c>
      <c r="J44" s="51">
        <v>16788.82</v>
      </c>
      <c r="K44" s="51">
        <v>18568.830000000002</v>
      </c>
      <c r="L44" s="51">
        <v>20277.07</v>
      </c>
      <c r="M44" s="56">
        <v>23100</v>
      </c>
      <c r="N44" s="39">
        <v>-2822.9300000000003</v>
      </c>
      <c r="O44" s="38">
        <v>0.87779523809523807</v>
      </c>
      <c r="P44" s="55" t="s">
        <v>105</v>
      </c>
    </row>
    <row r="45" spans="1:36" s="41" customFormat="1" ht="15" customHeight="1" x14ac:dyDescent="0.25">
      <c r="A45" s="53"/>
      <c r="B45" s="53" t="s">
        <v>106</v>
      </c>
      <c r="C45" s="51">
        <v>1200.29</v>
      </c>
      <c r="D45" s="68">
        <v>1828.17</v>
      </c>
      <c r="E45" s="51">
        <v>2547.31</v>
      </c>
      <c r="F45" s="51">
        <v>3193.09</v>
      </c>
      <c r="G45" s="51">
        <v>3684.76</v>
      </c>
      <c r="H45" s="51">
        <v>4204</v>
      </c>
      <c r="I45" s="51">
        <v>5376.63</v>
      </c>
      <c r="J45" s="51">
        <v>5988.33</v>
      </c>
      <c r="K45" s="51">
        <v>6825.33</v>
      </c>
      <c r="L45" s="51">
        <v>9604.9699999999993</v>
      </c>
      <c r="M45" s="56">
        <v>12700</v>
      </c>
      <c r="N45" s="39">
        <v>-3095.0300000000007</v>
      </c>
      <c r="O45" s="38">
        <v>0.75629685039370076</v>
      </c>
      <c r="P45" s="55" t="s">
        <v>107</v>
      </c>
    </row>
    <row r="46" spans="1:36" s="41" customFormat="1" ht="15" customHeight="1" x14ac:dyDescent="0.25">
      <c r="A46" s="53"/>
      <c r="B46" s="53" t="s">
        <v>108</v>
      </c>
      <c r="C46" s="51"/>
      <c r="D46" s="51"/>
      <c r="E46" s="51"/>
      <c r="F46" s="51"/>
      <c r="G46" s="51"/>
      <c r="H46" s="65"/>
      <c r="I46" s="65"/>
      <c r="J46" s="69"/>
      <c r="K46" s="70"/>
      <c r="L46" s="70"/>
      <c r="M46" s="56">
        <v>4300</v>
      </c>
      <c r="N46" s="39">
        <v>-4300</v>
      </c>
      <c r="O46" s="38">
        <v>0</v>
      </c>
      <c r="P46" s="53" t="s">
        <v>109</v>
      </c>
    </row>
    <row r="47" spans="1:36" s="41" customFormat="1" ht="15" customHeight="1" x14ac:dyDescent="0.2">
      <c r="A47" s="44">
        <v>3</v>
      </c>
      <c r="B47" s="44" t="s">
        <v>110</v>
      </c>
      <c r="C47" s="36">
        <v>2486.86</v>
      </c>
      <c r="D47" s="36">
        <v>5477.6</v>
      </c>
      <c r="E47" s="36">
        <v>9028.2099999999991</v>
      </c>
      <c r="F47" s="36">
        <v>13836.73</v>
      </c>
      <c r="G47" s="36">
        <v>18123.099999999999</v>
      </c>
      <c r="H47" s="36">
        <v>21601.73</v>
      </c>
      <c r="I47" s="36">
        <v>25463.98</v>
      </c>
      <c r="J47" s="36">
        <v>28576.63</v>
      </c>
      <c r="K47" s="36">
        <v>32008.82</v>
      </c>
      <c r="L47" s="36">
        <v>36145.449999999997</v>
      </c>
      <c r="M47" s="46">
        <v>48019</v>
      </c>
      <c r="N47" s="39">
        <v>-11873.550000000003</v>
      </c>
      <c r="O47" s="38">
        <v>0.752732251816989</v>
      </c>
      <c r="P47" s="47" t="s">
        <v>111</v>
      </c>
    </row>
    <row r="48" spans="1:36" s="41" customFormat="1" ht="15" customHeight="1" x14ac:dyDescent="0.25">
      <c r="A48" s="44">
        <v>4</v>
      </c>
      <c r="B48" s="44" t="s">
        <v>112</v>
      </c>
      <c r="C48" s="51">
        <v>73.599999999999994</v>
      </c>
      <c r="D48" s="51">
        <v>202.76</v>
      </c>
      <c r="E48" s="51">
        <v>358.5</v>
      </c>
      <c r="F48" s="51">
        <v>430.08</v>
      </c>
      <c r="G48" s="51">
        <v>489.16</v>
      </c>
      <c r="H48" s="71">
        <v>546.09</v>
      </c>
      <c r="I48" s="71">
        <v>601.04999999999995</v>
      </c>
      <c r="J48" s="71">
        <v>681.55</v>
      </c>
      <c r="K48" s="71">
        <v>786.94</v>
      </c>
      <c r="L48" s="71">
        <v>986.24</v>
      </c>
      <c r="M48" s="46">
        <v>1430</v>
      </c>
      <c r="N48" s="39">
        <v>-443.76</v>
      </c>
      <c r="O48" s="38">
        <v>0.68967832167832166</v>
      </c>
      <c r="P48" s="47" t="s">
        <v>113</v>
      </c>
    </row>
    <row r="49" spans="1:16" s="41" customFormat="1" ht="15.75" customHeight="1" x14ac:dyDescent="0.2">
      <c r="A49" s="44">
        <v>5</v>
      </c>
      <c r="B49" s="74" t="s">
        <v>114</v>
      </c>
      <c r="C49" s="75">
        <v>12387.31</v>
      </c>
      <c r="D49" s="75">
        <v>25873.05</v>
      </c>
      <c r="E49" s="75">
        <v>40016.950000000004</v>
      </c>
      <c r="F49" s="75">
        <v>53662.96</v>
      </c>
      <c r="G49" s="75">
        <v>68063.179999999993</v>
      </c>
      <c r="H49" s="75">
        <v>82875.590000000011</v>
      </c>
      <c r="I49" s="75">
        <v>97840.349999999991</v>
      </c>
      <c r="J49" s="75">
        <v>113440.4</v>
      </c>
      <c r="K49" s="75">
        <v>128234.36</v>
      </c>
      <c r="L49" s="75">
        <v>143118.13</v>
      </c>
      <c r="M49" s="46">
        <v>178987</v>
      </c>
      <c r="N49" s="39">
        <v>-35868.869999999995</v>
      </c>
      <c r="O49" s="38">
        <v>0.79960069725734273</v>
      </c>
      <c r="P49" s="76" t="s">
        <v>115</v>
      </c>
    </row>
    <row r="50" spans="1:16" s="41" customFormat="1" ht="15" customHeight="1" x14ac:dyDescent="0.25">
      <c r="A50" s="53"/>
      <c r="B50" s="53" t="s">
        <v>116</v>
      </c>
      <c r="C50" s="51">
        <v>9546.82</v>
      </c>
      <c r="D50" s="51">
        <v>19192.650000000001</v>
      </c>
      <c r="E50" s="51">
        <v>29264.6</v>
      </c>
      <c r="F50" s="51">
        <v>39651.870000000003</v>
      </c>
      <c r="G50" s="51">
        <v>50440.02</v>
      </c>
      <c r="H50" s="51">
        <v>61495.69</v>
      </c>
      <c r="I50" s="51">
        <v>72806.7</v>
      </c>
      <c r="J50" s="51">
        <v>84779.839999999997</v>
      </c>
      <c r="K50" s="51">
        <v>95895.64</v>
      </c>
      <c r="L50" s="51">
        <v>106728.86</v>
      </c>
      <c r="M50" s="56">
        <v>129637</v>
      </c>
      <c r="N50" s="39">
        <v>-22908.14</v>
      </c>
      <c r="O50" s="38">
        <v>0.82329011007659847</v>
      </c>
      <c r="P50" s="55" t="s">
        <v>117</v>
      </c>
    </row>
    <row r="51" spans="1:16" s="41" customFormat="1" ht="15" customHeight="1" x14ac:dyDescent="0.25">
      <c r="A51" s="53"/>
      <c r="B51" s="53" t="s">
        <v>118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6">
        <v>2450</v>
      </c>
      <c r="N51" s="39">
        <v>-2450</v>
      </c>
      <c r="O51" s="38">
        <v>0</v>
      </c>
      <c r="P51" s="55" t="s">
        <v>100</v>
      </c>
    </row>
    <row r="52" spans="1:16" s="41" customFormat="1" ht="15" customHeight="1" x14ac:dyDescent="0.25">
      <c r="A52" s="53"/>
      <c r="B52" s="53" t="s">
        <v>119</v>
      </c>
      <c r="C52" s="51">
        <v>2376.37</v>
      </c>
      <c r="D52" s="51">
        <v>5890.21</v>
      </c>
      <c r="E52" s="51">
        <v>9962.94</v>
      </c>
      <c r="F52" s="51">
        <v>13096.92</v>
      </c>
      <c r="G52" s="51">
        <v>16512.3</v>
      </c>
      <c r="H52" s="51">
        <v>20101.580000000002</v>
      </c>
      <c r="I52" s="51">
        <v>23571.14</v>
      </c>
      <c r="J52" s="51">
        <v>27198.05</v>
      </c>
      <c r="K52" s="51">
        <v>30675.8</v>
      </c>
      <c r="L52" s="51">
        <v>34432.42</v>
      </c>
      <c r="M52" s="56">
        <v>41900</v>
      </c>
      <c r="N52" s="39">
        <v>-7467.5800000000017</v>
      </c>
      <c r="O52" s="38">
        <v>0.82177613365155122</v>
      </c>
      <c r="P52" s="55" t="s">
        <v>71</v>
      </c>
    </row>
    <row r="53" spans="1:16" s="41" customFormat="1" ht="15" customHeight="1" x14ac:dyDescent="0.25">
      <c r="A53" s="53"/>
      <c r="B53" s="53" t="s">
        <v>120</v>
      </c>
      <c r="C53" s="51">
        <v>464.12</v>
      </c>
      <c r="D53" s="68">
        <v>790.19</v>
      </c>
      <c r="E53" s="51">
        <v>789.41</v>
      </c>
      <c r="F53" s="51">
        <v>914.17</v>
      </c>
      <c r="G53" s="51">
        <v>1110.8599999999999</v>
      </c>
      <c r="H53" s="51">
        <v>1278.32</v>
      </c>
      <c r="I53" s="51">
        <v>1462.51</v>
      </c>
      <c r="J53" s="51">
        <v>1462.51</v>
      </c>
      <c r="K53" s="51">
        <v>1662.92</v>
      </c>
      <c r="L53" s="51">
        <v>1956.85</v>
      </c>
      <c r="M53" s="56">
        <v>5000</v>
      </c>
      <c r="N53" s="39">
        <v>-3043.15</v>
      </c>
      <c r="O53" s="38">
        <v>0.39137</v>
      </c>
      <c r="P53" s="55" t="s">
        <v>121</v>
      </c>
    </row>
    <row r="54" spans="1:16" s="41" customFormat="1" ht="15" customHeight="1" x14ac:dyDescent="0.2">
      <c r="A54" s="44">
        <v>6</v>
      </c>
      <c r="B54" s="44" t="s">
        <v>122</v>
      </c>
      <c r="C54" s="36">
        <v>2700.75</v>
      </c>
      <c r="D54" s="36">
        <v>8097.11</v>
      </c>
      <c r="E54" s="36">
        <v>12669.24</v>
      </c>
      <c r="F54" s="36">
        <v>17965.919999999998</v>
      </c>
      <c r="G54" s="36">
        <v>24065.38</v>
      </c>
      <c r="H54" s="77">
        <v>29158.06</v>
      </c>
      <c r="I54" s="77">
        <v>34816.01</v>
      </c>
      <c r="J54" s="77">
        <v>38463</v>
      </c>
      <c r="K54" s="78">
        <v>42432.2</v>
      </c>
      <c r="L54" s="78">
        <v>47546.44</v>
      </c>
      <c r="M54" s="46">
        <v>55286</v>
      </c>
      <c r="N54" s="39">
        <v>-7739.5599999999977</v>
      </c>
      <c r="O54" s="38">
        <v>0.86000868212567383</v>
      </c>
      <c r="P54" s="47" t="s">
        <v>123</v>
      </c>
    </row>
    <row r="55" spans="1:16" s="41" customFormat="1" ht="15" customHeight="1" x14ac:dyDescent="0.2">
      <c r="A55" s="44">
        <v>7</v>
      </c>
      <c r="B55" s="44" t="s">
        <v>124</v>
      </c>
      <c r="C55" s="36">
        <v>1327.3999999999999</v>
      </c>
      <c r="D55" s="36">
        <v>3354.16</v>
      </c>
      <c r="E55" s="36">
        <v>5441.2400000000007</v>
      </c>
      <c r="F55" s="36">
        <v>7565.8099999999995</v>
      </c>
      <c r="G55" s="36">
        <v>9896.09</v>
      </c>
      <c r="H55" s="36">
        <v>11817.76</v>
      </c>
      <c r="I55" s="36">
        <v>13987.74</v>
      </c>
      <c r="J55" s="36">
        <v>16421.75</v>
      </c>
      <c r="K55" s="36">
        <v>18352.86</v>
      </c>
      <c r="L55" s="36">
        <v>20459.080000000002</v>
      </c>
      <c r="M55" s="46">
        <v>24340</v>
      </c>
      <c r="N55" s="39">
        <v>-3880.9199999999983</v>
      </c>
      <c r="O55" s="38">
        <v>0.84055382087099428</v>
      </c>
      <c r="P55" s="47" t="s">
        <v>125</v>
      </c>
    </row>
    <row r="56" spans="1:16" s="41" customFormat="1" ht="15" customHeight="1" x14ac:dyDescent="0.25">
      <c r="A56" s="53"/>
      <c r="B56" s="53" t="s">
        <v>126</v>
      </c>
      <c r="C56" s="51">
        <v>32.76</v>
      </c>
      <c r="D56" s="51">
        <v>75.61</v>
      </c>
      <c r="E56" s="51">
        <v>129.51</v>
      </c>
      <c r="F56" s="51">
        <v>179.55</v>
      </c>
      <c r="G56" s="51">
        <v>225.4</v>
      </c>
      <c r="H56" s="51">
        <v>271.86</v>
      </c>
      <c r="I56" s="51">
        <v>312.83</v>
      </c>
      <c r="J56" s="51">
        <v>352.3</v>
      </c>
      <c r="K56" s="51">
        <v>389.09</v>
      </c>
      <c r="L56" s="51">
        <v>425.2</v>
      </c>
      <c r="M56" s="56">
        <v>540</v>
      </c>
      <c r="N56" s="39">
        <v>-114.80000000000001</v>
      </c>
      <c r="O56" s="38">
        <v>0.78740740740740733</v>
      </c>
      <c r="P56" s="55" t="s">
        <v>127</v>
      </c>
    </row>
    <row r="57" spans="1:16" s="48" customFormat="1" ht="15" customHeight="1" x14ac:dyDescent="0.25">
      <c r="A57" s="53"/>
      <c r="B57" s="53" t="s">
        <v>128</v>
      </c>
      <c r="C57" s="51">
        <v>1121.3</v>
      </c>
      <c r="D57" s="51">
        <v>2801.49</v>
      </c>
      <c r="E57" s="51">
        <v>4531.7700000000004</v>
      </c>
      <c r="F57" s="51">
        <v>6397.44</v>
      </c>
      <c r="G57" s="51">
        <v>8378.42</v>
      </c>
      <c r="H57" s="51">
        <v>10025.24</v>
      </c>
      <c r="I57" s="51">
        <v>11755.28</v>
      </c>
      <c r="J57" s="51">
        <v>13681.66</v>
      </c>
      <c r="K57" s="51">
        <v>15321.939999999999</v>
      </c>
      <c r="L57" s="51">
        <v>17126.55</v>
      </c>
      <c r="M57" s="56">
        <v>20800</v>
      </c>
      <c r="N57" s="39">
        <v>-3673.4500000000007</v>
      </c>
      <c r="O57" s="38">
        <v>0.82339182692307689</v>
      </c>
      <c r="P57" s="55" t="s">
        <v>129</v>
      </c>
    </row>
    <row r="58" spans="1:16" s="41" customFormat="1" ht="15" customHeight="1" x14ac:dyDescent="0.25">
      <c r="A58" s="53"/>
      <c r="B58" s="79" t="s">
        <v>130</v>
      </c>
      <c r="C58" s="51">
        <v>23.34</v>
      </c>
      <c r="D58" s="51">
        <v>177.06</v>
      </c>
      <c r="E58" s="51">
        <v>329.96</v>
      </c>
      <c r="F58" s="51">
        <v>388.82</v>
      </c>
      <c r="G58" s="51">
        <v>542.27</v>
      </c>
      <c r="H58" s="51">
        <v>610.66</v>
      </c>
      <c r="I58" s="51">
        <v>809.63</v>
      </c>
      <c r="J58" s="51">
        <v>957.79</v>
      </c>
      <c r="K58" s="51">
        <v>991.83</v>
      </c>
      <c r="L58" s="51">
        <v>997.33</v>
      </c>
      <c r="M58" s="56">
        <v>1200</v>
      </c>
      <c r="N58" s="39">
        <v>-202.66999999999996</v>
      </c>
      <c r="O58" s="38">
        <v>0.83110833333333334</v>
      </c>
      <c r="P58" s="55" t="s">
        <v>131</v>
      </c>
    </row>
    <row r="59" spans="1:16" s="41" customFormat="1" ht="15" customHeight="1" x14ac:dyDescent="0.25">
      <c r="A59" s="60"/>
      <c r="B59" s="79" t="s">
        <v>132</v>
      </c>
      <c r="C59" s="51">
        <v>150</v>
      </c>
      <c r="D59" s="51">
        <v>300</v>
      </c>
      <c r="E59" s="51">
        <v>450</v>
      </c>
      <c r="F59" s="51">
        <v>600</v>
      </c>
      <c r="G59" s="51">
        <v>750</v>
      </c>
      <c r="H59" s="51">
        <v>910</v>
      </c>
      <c r="I59" s="51">
        <v>1110</v>
      </c>
      <c r="J59" s="51">
        <v>1430</v>
      </c>
      <c r="K59" s="51">
        <v>1650</v>
      </c>
      <c r="L59" s="51">
        <v>1910</v>
      </c>
      <c r="M59" s="54">
        <v>1800</v>
      </c>
      <c r="N59" s="39">
        <v>110</v>
      </c>
      <c r="O59" s="38">
        <v>1.0611111111111111</v>
      </c>
      <c r="P59" s="80" t="s">
        <v>133</v>
      </c>
    </row>
    <row r="60" spans="1:16" s="41" customFormat="1" ht="15" customHeight="1" x14ac:dyDescent="0.25">
      <c r="A60" s="44" t="s">
        <v>27</v>
      </c>
      <c r="B60" s="44" t="s">
        <v>134</v>
      </c>
      <c r="C60" s="36"/>
      <c r="D60" s="36"/>
      <c r="E60" s="36"/>
      <c r="F60" s="36">
        <v>35.36</v>
      </c>
      <c r="G60" s="36">
        <v>37.17</v>
      </c>
      <c r="H60" s="51">
        <v>37.17</v>
      </c>
      <c r="I60" s="51">
        <v>37.17</v>
      </c>
      <c r="J60" s="51">
        <v>53.09</v>
      </c>
      <c r="K60" s="51">
        <v>53.09</v>
      </c>
      <c r="L60" s="51">
        <v>53.09</v>
      </c>
      <c r="M60" s="46"/>
      <c r="N60" s="39">
        <v>53.09</v>
      </c>
      <c r="O60" s="38"/>
      <c r="P60" s="47" t="s">
        <v>135</v>
      </c>
    </row>
    <row r="61" spans="1:16" s="42" customFormat="1" ht="15" customHeight="1" x14ac:dyDescent="0.25">
      <c r="A61" s="44" t="s">
        <v>74</v>
      </c>
      <c r="B61" s="44" t="s">
        <v>136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46">
        <v>3350</v>
      </c>
      <c r="N61" s="39">
        <v>-3350</v>
      </c>
      <c r="O61" s="38">
        <v>0</v>
      </c>
      <c r="P61" s="47" t="s">
        <v>137</v>
      </c>
    </row>
    <row r="62" spans="1:16" s="42" customFormat="1" ht="15" customHeight="1" x14ac:dyDescent="0.25">
      <c r="A62" s="44"/>
      <c r="B62" s="53" t="s">
        <v>138</v>
      </c>
      <c r="C62" s="36"/>
      <c r="D62" s="36"/>
      <c r="E62" s="36"/>
      <c r="F62" s="36"/>
      <c r="G62" s="36"/>
      <c r="H62" s="81"/>
      <c r="I62" s="72"/>
      <c r="J62" s="73"/>
      <c r="K62" s="73"/>
      <c r="L62" s="73"/>
      <c r="M62" s="56">
        <v>2000</v>
      </c>
      <c r="N62" s="39">
        <v>-2000</v>
      </c>
      <c r="O62" s="38">
        <v>0</v>
      </c>
      <c r="P62" s="53" t="s">
        <v>139</v>
      </c>
    </row>
    <row r="63" spans="1:16" s="42" customFormat="1" ht="15" customHeight="1" x14ac:dyDescent="0.25">
      <c r="A63" s="44"/>
      <c r="B63" s="53" t="s">
        <v>140</v>
      </c>
      <c r="C63" s="36"/>
      <c r="D63" s="36"/>
      <c r="E63" s="36"/>
      <c r="F63" s="36"/>
      <c r="G63" s="36"/>
      <c r="H63" s="81"/>
      <c r="I63" s="72"/>
      <c r="J63" s="73"/>
      <c r="K63" s="73"/>
      <c r="L63" s="73"/>
      <c r="M63" s="56">
        <v>1350</v>
      </c>
      <c r="N63" s="39">
        <v>-1350</v>
      </c>
      <c r="O63" s="38">
        <v>0</v>
      </c>
      <c r="P63" s="53" t="s">
        <v>141</v>
      </c>
    </row>
    <row r="64" spans="1:16" s="41" customFormat="1" ht="15" customHeight="1" x14ac:dyDescent="0.2">
      <c r="A64" s="44" t="s">
        <v>142</v>
      </c>
      <c r="B64" s="44" t="s">
        <v>143</v>
      </c>
      <c r="C64" s="36">
        <v>3473.5299999999997</v>
      </c>
      <c r="D64" s="36">
        <v>5788.3700000000008</v>
      </c>
      <c r="E64" s="36">
        <v>9247.23</v>
      </c>
      <c r="F64" s="36">
        <v>16259.57</v>
      </c>
      <c r="G64" s="36">
        <v>22197.65</v>
      </c>
      <c r="H64" s="36">
        <v>29424.15</v>
      </c>
      <c r="I64" s="36">
        <v>34383.72</v>
      </c>
      <c r="J64" s="36">
        <v>38200.42</v>
      </c>
      <c r="K64" s="36">
        <v>42677.36</v>
      </c>
      <c r="L64" s="36">
        <v>48124.1</v>
      </c>
      <c r="M64" s="46">
        <v>87508</v>
      </c>
      <c r="N64" s="39">
        <v>-39383.9</v>
      </c>
      <c r="O64" s="38">
        <v>0.54993943410888146</v>
      </c>
      <c r="P64" s="47" t="s">
        <v>144</v>
      </c>
    </row>
    <row r="65" spans="1:24" s="41" customFormat="1" ht="15" customHeight="1" x14ac:dyDescent="0.25">
      <c r="A65" s="53"/>
      <c r="B65" s="53" t="s">
        <v>145</v>
      </c>
      <c r="C65" s="51">
        <v>2582.54</v>
      </c>
      <c r="D65" s="51">
        <v>3237.26</v>
      </c>
      <c r="E65" s="51">
        <v>6026.9</v>
      </c>
      <c r="F65" s="51">
        <v>11250.25</v>
      </c>
      <c r="G65" s="51">
        <v>15950.08</v>
      </c>
      <c r="H65" s="51">
        <v>21124.739999999998</v>
      </c>
      <c r="I65" s="51">
        <v>24117.200000000001</v>
      </c>
      <c r="J65" s="51">
        <v>26851.24</v>
      </c>
      <c r="K65" s="51">
        <v>29211.07</v>
      </c>
      <c r="L65" s="51">
        <v>32828.799999999996</v>
      </c>
      <c r="M65" s="56">
        <v>54808</v>
      </c>
      <c r="N65" s="39">
        <v>-21979.200000000004</v>
      </c>
      <c r="O65" s="38">
        <v>0.5989782513501678</v>
      </c>
      <c r="P65" s="55" t="s">
        <v>146</v>
      </c>
      <c r="X65" s="41">
        <f>131179+25144+49496+13245+647</f>
        <v>219711</v>
      </c>
    </row>
    <row r="66" spans="1:24" s="41" customFormat="1" ht="15" customHeight="1" x14ac:dyDescent="0.25">
      <c r="A66" s="53"/>
      <c r="B66" s="53" t="s">
        <v>147</v>
      </c>
      <c r="C66" s="51">
        <v>4.71</v>
      </c>
      <c r="D66" s="51">
        <v>49.08</v>
      </c>
      <c r="E66" s="51">
        <v>69.27</v>
      </c>
      <c r="F66" s="51">
        <v>156.21</v>
      </c>
      <c r="G66" s="51">
        <v>298.61</v>
      </c>
      <c r="H66" s="51">
        <v>390.33</v>
      </c>
      <c r="I66" s="51">
        <v>483</v>
      </c>
      <c r="J66" s="51">
        <v>503.85</v>
      </c>
      <c r="K66" s="51">
        <v>527.67999999999995</v>
      </c>
      <c r="L66" s="51">
        <v>657.44</v>
      </c>
      <c r="M66" s="56">
        <v>1100</v>
      </c>
      <c r="N66" s="39">
        <v>-442.55999999999995</v>
      </c>
      <c r="O66" s="38">
        <v>0.59767272727272736</v>
      </c>
      <c r="P66" s="55" t="s">
        <v>148</v>
      </c>
    </row>
    <row r="67" spans="1:24" s="41" customFormat="1" ht="15.75" customHeight="1" x14ac:dyDescent="0.25">
      <c r="A67" s="53"/>
      <c r="B67" s="53" t="s">
        <v>149</v>
      </c>
      <c r="C67" s="51">
        <v>886.28</v>
      </c>
      <c r="D67" s="51">
        <v>2502.0300000000002</v>
      </c>
      <c r="E67" s="51">
        <v>3151.06</v>
      </c>
      <c r="F67" s="51">
        <v>4853.1099999999997</v>
      </c>
      <c r="G67" s="51">
        <v>5948.96</v>
      </c>
      <c r="H67" s="51">
        <v>7909.08</v>
      </c>
      <c r="I67" s="51">
        <v>9783.52</v>
      </c>
      <c r="J67" s="51">
        <v>10845.33</v>
      </c>
      <c r="K67" s="51">
        <v>12938.61</v>
      </c>
      <c r="L67" s="51">
        <v>14637.86</v>
      </c>
      <c r="M67" s="56">
        <v>31600</v>
      </c>
      <c r="N67" s="39">
        <v>-16962.14</v>
      </c>
      <c r="O67" s="38">
        <v>0.46322341772151898</v>
      </c>
      <c r="P67" s="55" t="s">
        <v>150</v>
      </c>
    </row>
    <row r="68" spans="1:24" s="42" customFormat="1" ht="15" customHeight="1" x14ac:dyDescent="0.2">
      <c r="A68" s="34"/>
      <c r="B68" s="63" t="s">
        <v>153</v>
      </c>
      <c r="C68" s="36">
        <v>2229.7000000000007</v>
      </c>
      <c r="D68" s="36">
        <v>1284.0000000000146</v>
      </c>
      <c r="E68" s="36">
        <v>3630.2799999999988</v>
      </c>
      <c r="F68" s="36">
        <v>3022.2599999999802</v>
      </c>
      <c r="G68" s="36">
        <v>400.28000000002794</v>
      </c>
      <c r="H68" s="36">
        <v>-3453.2600000000093</v>
      </c>
      <c r="I68" s="36">
        <v>-6177.4599999999627</v>
      </c>
      <c r="J68" s="36">
        <v>-3574.8699999999953</v>
      </c>
      <c r="K68" s="36">
        <v>-3321.6000000000349</v>
      </c>
      <c r="L68" s="36">
        <v>-6633.7440000000643</v>
      </c>
      <c r="M68" s="46">
        <v>-32901</v>
      </c>
      <c r="N68" s="39">
        <v>26267.255999999936</v>
      </c>
      <c r="O68" s="38">
        <v>0.20162742773776068</v>
      </c>
      <c r="P68" s="64" t="s">
        <v>154</v>
      </c>
    </row>
    <row r="69" spans="1:24" s="41" customFormat="1" ht="15" customHeight="1" x14ac:dyDescent="0.2">
      <c r="A69" s="34"/>
      <c r="B69" s="82" t="s">
        <v>155</v>
      </c>
      <c r="C69" s="36">
        <v>-2229.7000000000007</v>
      </c>
      <c r="D69" s="36">
        <v>-1284.0000000000146</v>
      </c>
      <c r="E69" s="36">
        <v>-3630.2799999999988</v>
      </c>
      <c r="F69" s="36">
        <v>-3022.2599999999802</v>
      </c>
      <c r="G69" s="36">
        <v>-400.28000000002794</v>
      </c>
      <c r="H69" s="36">
        <v>3453.2600000000093</v>
      </c>
      <c r="I69" s="36">
        <v>6177.4599999999627</v>
      </c>
      <c r="J69" s="36">
        <v>3574.8699999999953</v>
      </c>
      <c r="K69" s="36">
        <v>3321.6000000000349</v>
      </c>
      <c r="L69" s="36">
        <v>6633.7440000000643</v>
      </c>
      <c r="M69" s="45">
        <v>32901</v>
      </c>
      <c r="N69" s="39">
        <v>-26267.255999999936</v>
      </c>
      <c r="O69" s="38">
        <v>0.20162742773776068</v>
      </c>
      <c r="P69" s="83" t="s">
        <v>156</v>
      </c>
    </row>
    <row r="70" spans="1:24" s="41" customFormat="1" ht="15" customHeight="1" x14ac:dyDescent="0.2">
      <c r="A70" s="34"/>
      <c r="B70" s="44" t="s">
        <v>157</v>
      </c>
      <c r="C70" s="36">
        <v>-1501.7300000000007</v>
      </c>
      <c r="D70" s="36">
        <v>-2472.9000000000142</v>
      </c>
      <c r="E70" s="36">
        <v>-3347.6499999999983</v>
      </c>
      <c r="F70" s="36">
        <v>1827.9200000000201</v>
      </c>
      <c r="G70" s="36">
        <v>4534.2199999999721</v>
      </c>
      <c r="H70" s="36">
        <v>9840.0400000000081</v>
      </c>
      <c r="I70" s="36">
        <v>15124.239999999962</v>
      </c>
      <c r="J70" s="36">
        <v>13043.949999999995</v>
      </c>
      <c r="K70" s="36">
        <v>13024.900000000036</v>
      </c>
      <c r="L70" s="36">
        <v>17862.654000000064</v>
      </c>
      <c r="M70" s="45">
        <v>48598</v>
      </c>
      <c r="N70" s="39">
        <v>-30735.345999999936</v>
      </c>
      <c r="O70" s="38">
        <v>0.36755944689081987</v>
      </c>
      <c r="P70" s="47" t="s">
        <v>105</v>
      </c>
    </row>
    <row r="71" spans="1:24" s="41" customFormat="1" ht="15" customHeight="1" x14ac:dyDescent="0.25">
      <c r="A71" s="84">
        <v>1</v>
      </c>
      <c r="B71" s="53" t="s">
        <v>158</v>
      </c>
      <c r="C71" s="51">
        <v>28.77</v>
      </c>
      <c r="D71" s="51">
        <v>33.56</v>
      </c>
      <c r="E71" s="51">
        <v>46.81</v>
      </c>
      <c r="F71" s="51">
        <v>67.3</v>
      </c>
      <c r="G71" s="51">
        <v>75.760000000000005</v>
      </c>
      <c r="H71" s="51">
        <v>78.86</v>
      </c>
      <c r="I71" s="51">
        <v>100.28</v>
      </c>
      <c r="J71" s="51">
        <v>101.57</v>
      </c>
      <c r="K71" s="51">
        <v>152.36000000000001</v>
      </c>
      <c r="L71" s="51">
        <v>156.4</v>
      </c>
      <c r="M71" s="56">
        <v>0</v>
      </c>
      <c r="N71" s="39">
        <v>156.4</v>
      </c>
      <c r="O71" s="38"/>
      <c r="P71" s="55" t="s">
        <v>159</v>
      </c>
    </row>
    <row r="72" spans="1:24" s="41" customFormat="1" ht="15" customHeight="1" x14ac:dyDescent="0.25">
      <c r="A72" s="84">
        <v>2</v>
      </c>
      <c r="B72" s="53" t="s">
        <v>160</v>
      </c>
      <c r="C72" s="51">
        <v>-5899.94</v>
      </c>
      <c r="D72" s="51">
        <v>-7329.36</v>
      </c>
      <c r="E72" s="51">
        <v>-2599.6400000000003</v>
      </c>
      <c r="F72" s="51">
        <v>799.4</v>
      </c>
      <c r="G72" s="51">
        <v>2733.08</v>
      </c>
      <c r="H72" s="51">
        <v>5225.5</v>
      </c>
      <c r="I72" s="51">
        <v>7060.3</v>
      </c>
      <c r="J72" s="51">
        <v>6638.3</v>
      </c>
      <c r="K72" s="51">
        <v>10223.11</v>
      </c>
      <c r="L72" s="51">
        <v>15418.5</v>
      </c>
      <c r="M72" s="56">
        <v>22900</v>
      </c>
      <c r="N72" s="39">
        <v>-7481.5</v>
      </c>
      <c r="O72" s="38">
        <v>0.67329694323144107</v>
      </c>
      <c r="P72" s="55" t="s">
        <v>161</v>
      </c>
    </row>
    <row r="73" spans="1:24" s="41" customFormat="1" ht="15" customHeight="1" x14ac:dyDescent="0.25">
      <c r="A73" s="84">
        <v>3</v>
      </c>
      <c r="B73" s="53" t="s">
        <v>151</v>
      </c>
      <c r="C73" s="51">
        <v>4369.4399999999987</v>
      </c>
      <c r="D73" s="51">
        <v>4822.8999999999851</v>
      </c>
      <c r="E73" s="51">
        <v>-794.81999999999789</v>
      </c>
      <c r="F73" s="51">
        <v>961.22000000001992</v>
      </c>
      <c r="G73" s="51">
        <v>1725.3799999999719</v>
      </c>
      <c r="H73" s="51">
        <v>4535.6800000000076</v>
      </c>
      <c r="I73" s="51">
        <v>7963.6599999999626</v>
      </c>
      <c r="J73" s="51">
        <v>6304.0799999999954</v>
      </c>
      <c r="K73" s="51">
        <v>2649.4300000000349</v>
      </c>
      <c r="L73" s="51">
        <v>2287.7540000000663</v>
      </c>
      <c r="M73" s="56">
        <v>25697</v>
      </c>
      <c r="N73" s="39">
        <v>-23409.245999999934</v>
      </c>
      <c r="O73" s="38">
        <v>8.9028057749934483E-2</v>
      </c>
      <c r="P73" s="55" t="s">
        <v>152</v>
      </c>
    </row>
    <row r="74" spans="1:24" s="41" customFormat="1" ht="15" customHeight="1" x14ac:dyDescent="0.2">
      <c r="A74" s="34"/>
      <c r="B74" s="44" t="s">
        <v>162</v>
      </c>
      <c r="C74" s="36">
        <v>-727.97</v>
      </c>
      <c r="D74" s="36">
        <v>1188.8999999999999</v>
      </c>
      <c r="E74" s="36">
        <v>-282.63000000000056</v>
      </c>
      <c r="F74" s="36">
        <v>-4850.18</v>
      </c>
      <c r="G74" s="36">
        <v>-4934.5</v>
      </c>
      <c r="H74" s="36">
        <v>-6386.7799999999988</v>
      </c>
      <c r="I74" s="36">
        <v>-8946.7799999999988</v>
      </c>
      <c r="J74" s="36">
        <v>-9469.08</v>
      </c>
      <c r="K74" s="36">
        <v>-9703.3000000000011</v>
      </c>
      <c r="L74" s="36">
        <v>-11228.91</v>
      </c>
      <c r="M74" s="45">
        <v>-15697</v>
      </c>
      <c r="N74" s="39">
        <v>4468.09</v>
      </c>
      <c r="O74" s="38">
        <v>0.71535388927820598</v>
      </c>
      <c r="P74" s="47" t="s">
        <v>107</v>
      </c>
    </row>
    <row r="75" spans="1:24" s="41" customFormat="1" ht="14.25" customHeight="1" x14ac:dyDescent="0.25">
      <c r="A75" s="84">
        <v>1</v>
      </c>
      <c r="B75" s="53" t="s">
        <v>163</v>
      </c>
      <c r="C75" s="51">
        <v>1402.59</v>
      </c>
      <c r="D75" s="51">
        <v>2487.63</v>
      </c>
      <c r="E75" s="51">
        <v>2918.9399999999996</v>
      </c>
      <c r="F75" s="51">
        <v>4268.1000000000004</v>
      </c>
      <c r="G75" s="51">
        <v>6385.01</v>
      </c>
      <c r="H75" s="51">
        <v>8338.43</v>
      </c>
      <c r="I75" s="51">
        <v>9467.2800000000007</v>
      </c>
      <c r="J75" s="51">
        <v>10025.01</v>
      </c>
      <c r="K75" s="51">
        <v>11578.82</v>
      </c>
      <c r="L75" s="51">
        <v>12995.45</v>
      </c>
      <c r="M75" s="56">
        <v>19700</v>
      </c>
      <c r="N75" s="39">
        <v>-6704.5499999999993</v>
      </c>
      <c r="O75" s="38">
        <v>0.6596675126903554</v>
      </c>
      <c r="P75" s="55" t="s">
        <v>164</v>
      </c>
    </row>
    <row r="76" spans="1:24" s="41" customFormat="1" ht="15" customHeight="1" x14ac:dyDescent="0.3">
      <c r="A76" s="84">
        <v>2</v>
      </c>
      <c r="B76" s="53" t="s">
        <v>151</v>
      </c>
      <c r="C76" s="50"/>
      <c r="D76" s="50"/>
      <c r="E76" s="50"/>
      <c r="F76" s="50"/>
      <c r="G76" s="50"/>
      <c r="H76" s="51"/>
      <c r="I76" s="51"/>
      <c r="J76" s="51"/>
      <c r="K76" s="51"/>
      <c r="L76" s="51"/>
      <c r="M76" s="56"/>
      <c r="N76" s="39"/>
      <c r="O76" s="38"/>
      <c r="P76" s="52"/>
    </row>
    <row r="77" spans="1:24" s="41" customFormat="1" ht="16.5" customHeight="1" x14ac:dyDescent="0.3">
      <c r="A77" s="84">
        <v>3</v>
      </c>
      <c r="B77" s="53" t="s">
        <v>165</v>
      </c>
      <c r="C77" s="51">
        <v>-803.7</v>
      </c>
      <c r="D77" s="51">
        <v>-444.72</v>
      </c>
      <c r="E77" s="51">
        <v>-249.57</v>
      </c>
      <c r="F77" s="51">
        <v>-205.69</v>
      </c>
      <c r="G77" s="51">
        <v>-982.1</v>
      </c>
      <c r="H77" s="51">
        <v>-1649.81</v>
      </c>
      <c r="I77" s="51">
        <v>-1413.71</v>
      </c>
      <c r="J77" s="51">
        <v>-1119.5</v>
      </c>
      <c r="K77" s="51">
        <v>-1013.08</v>
      </c>
      <c r="L77" s="51">
        <v>-657.07</v>
      </c>
      <c r="M77" s="59"/>
      <c r="N77" s="39">
        <v>-657.07</v>
      </c>
      <c r="O77" s="38"/>
      <c r="P77" s="55" t="s">
        <v>166</v>
      </c>
    </row>
    <row r="78" spans="1:24" s="41" customFormat="1" ht="15" customHeight="1" x14ac:dyDescent="0.25">
      <c r="A78" s="84">
        <v>4</v>
      </c>
      <c r="B78" s="53" t="s">
        <v>167</v>
      </c>
      <c r="C78" s="51">
        <v>-1326.86</v>
      </c>
      <c r="D78" s="68">
        <v>-2254.0100000000002</v>
      </c>
      <c r="E78" s="51">
        <v>-4352</v>
      </c>
      <c r="F78" s="51">
        <v>-10312.59</v>
      </c>
      <c r="G78" s="51">
        <v>-11737.41</v>
      </c>
      <c r="H78" s="51">
        <v>-14475.4</v>
      </c>
      <c r="I78" s="51">
        <v>-18400.349999999999</v>
      </c>
      <c r="J78" s="51">
        <v>-20017.59</v>
      </c>
      <c r="K78" s="51">
        <v>-21912.04</v>
      </c>
      <c r="L78" s="51">
        <v>-25210.29</v>
      </c>
      <c r="M78" s="56">
        <v>-35397</v>
      </c>
      <c r="N78" s="39">
        <v>10186.709999999999</v>
      </c>
      <c r="O78" s="38">
        <v>0.71221544198660902</v>
      </c>
      <c r="P78" s="55" t="s">
        <v>168</v>
      </c>
    </row>
    <row r="79" spans="1:24" s="41" customFormat="1" ht="15" customHeight="1" x14ac:dyDescent="0.25">
      <c r="A79" s="85">
        <v>5</v>
      </c>
      <c r="B79" s="86" t="s">
        <v>169</v>
      </c>
      <c r="C79" s="87">
        <v>0</v>
      </c>
      <c r="D79" s="88">
        <v>1400</v>
      </c>
      <c r="E79" s="87">
        <v>1400</v>
      </c>
      <c r="F79" s="87">
        <v>1400</v>
      </c>
      <c r="G79" s="87">
        <v>1400</v>
      </c>
      <c r="H79" s="87">
        <v>1400</v>
      </c>
      <c r="I79" s="87">
        <v>1400</v>
      </c>
      <c r="J79" s="87">
        <v>1643</v>
      </c>
      <c r="K79" s="87">
        <v>1643</v>
      </c>
      <c r="L79" s="87">
        <v>1643</v>
      </c>
      <c r="M79" s="90">
        <v>0</v>
      </c>
      <c r="N79" s="91">
        <v>1643</v>
      </c>
      <c r="O79" s="89"/>
      <c r="P79" s="92" t="s">
        <v>170</v>
      </c>
    </row>
    <row r="80" spans="1:24" s="41" customFormat="1" ht="14.25" customHeight="1" x14ac:dyDescent="0.2">
      <c r="A80" s="104"/>
      <c r="B80" s="41" t="s">
        <v>171</v>
      </c>
      <c r="C80" s="98"/>
      <c r="D80" s="98"/>
      <c r="E80" s="98"/>
      <c r="F80" s="98"/>
      <c r="G80" s="105"/>
      <c r="H80" s="101"/>
      <c r="I80" s="102"/>
      <c r="J80" s="99"/>
      <c r="K80" s="99"/>
      <c r="L80" s="99"/>
      <c r="M80" s="100"/>
      <c r="N80" s="100"/>
      <c r="O80" s="103"/>
      <c r="P80" s="106"/>
    </row>
    <row r="81" spans="1:16" s="41" customFormat="1" ht="13.5" customHeight="1" x14ac:dyDescent="0.2">
      <c r="A81" s="107"/>
      <c r="B81" s="41" t="s">
        <v>172</v>
      </c>
      <c r="C81" s="98"/>
      <c r="D81" s="98"/>
      <c r="E81" s="98"/>
      <c r="F81" s="98"/>
      <c r="G81" s="98"/>
      <c r="H81" s="101"/>
      <c r="I81" s="102"/>
      <c r="J81" s="99"/>
      <c r="K81" s="99"/>
      <c r="L81" s="99"/>
      <c r="M81" s="100"/>
      <c r="N81" s="100"/>
      <c r="O81" s="103"/>
      <c r="P81" s="108"/>
    </row>
    <row r="82" spans="1:16" s="41" customFormat="1" ht="12.75" customHeight="1" x14ac:dyDescent="0.2">
      <c r="A82" s="109"/>
      <c r="B82" s="111"/>
      <c r="C82" s="111"/>
      <c r="D82" s="112"/>
      <c r="E82" s="113"/>
      <c r="F82" s="114"/>
      <c r="G82" s="114"/>
      <c r="H82" s="114"/>
      <c r="I82" s="114"/>
      <c r="J82" s="115"/>
      <c r="K82" s="115"/>
      <c r="L82" s="116"/>
      <c r="M82" s="118"/>
      <c r="N82" s="118"/>
      <c r="O82" s="117"/>
      <c r="P82" s="110"/>
    </row>
    <row r="83" spans="1:16" s="41" customFormat="1" ht="15" customHeight="1" x14ac:dyDescent="0.3">
      <c r="A83" s="109"/>
      <c r="B83" s="119"/>
      <c r="C83" s="119"/>
      <c r="D83" s="120"/>
      <c r="E83" s="121"/>
      <c r="F83" s="122"/>
      <c r="G83" s="122"/>
      <c r="H83" s="122"/>
      <c r="I83" s="122"/>
      <c r="J83" s="123"/>
      <c r="K83" s="124"/>
      <c r="L83" s="125"/>
      <c r="M83" s="129"/>
      <c r="N83" s="129"/>
      <c r="O83" s="128"/>
      <c r="P83" s="48"/>
    </row>
    <row r="84" spans="1:16" s="41" customFormat="1" ht="18.75" x14ac:dyDescent="0.3">
      <c r="A84" s="48"/>
      <c r="B84" s="119"/>
      <c r="C84" s="119"/>
      <c r="D84" s="120"/>
      <c r="E84" s="121"/>
      <c r="F84" s="122"/>
      <c r="G84" s="122"/>
      <c r="H84" s="122"/>
      <c r="I84" s="122"/>
      <c r="J84" s="123"/>
      <c r="K84" s="124"/>
      <c r="L84" s="125"/>
      <c r="M84" s="127"/>
      <c r="N84" s="127"/>
      <c r="O84" s="127"/>
      <c r="P84" s="127"/>
    </row>
    <row r="85" spans="1:16" s="41" customFormat="1" ht="15.75" x14ac:dyDescent="0.25">
      <c r="A85" s="48"/>
      <c r="B85" s="133"/>
      <c r="C85" s="133"/>
      <c r="D85" s="134"/>
      <c r="E85" s="135"/>
      <c r="F85" s="136"/>
      <c r="G85" s="136"/>
      <c r="H85" s="136"/>
      <c r="I85" s="136"/>
      <c r="J85" s="124"/>
      <c r="K85" s="124"/>
      <c r="L85" s="125"/>
      <c r="M85" s="127"/>
      <c r="N85" s="127"/>
      <c r="O85" s="127"/>
      <c r="P85" s="127"/>
    </row>
    <row r="86" spans="1:16" s="41" customFormat="1" ht="12.75" customHeight="1" x14ac:dyDescent="0.25">
      <c r="A86" s="48"/>
      <c r="B86" s="133"/>
      <c r="C86" s="133"/>
      <c r="D86" s="134"/>
      <c r="E86" s="135"/>
      <c r="F86" s="136"/>
      <c r="G86" s="136"/>
      <c r="H86" s="136"/>
      <c r="I86" s="136"/>
      <c r="J86" s="124"/>
      <c r="K86" s="124"/>
      <c r="L86" s="125"/>
      <c r="M86" s="127"/>
      <c r="N86" s="127"/>
      <c r="O86" s="127"/>
      <c r="P86" s="127"/>
    </row>
    <row r="87" spans="1:16" s="41" customFormat="1" x14ac:dyDescent="0.25">
      <c r="A87" s="48"/>
      <c r="B87" s="137"/>
      <c r="C87" s="138"/>
      <c r="D87" s="139"/>
      <c r="E87" s="139"/>
      <c r="F87" s="139"/>
      <c r="G87" s="139"/>
      <c r="H87" s="139"/>
      <c r="I87" s="139"/>
      <c r="J87" s="126"/>
      <c r="K87" s="126"/>
      <c r="L87" s="130"/>
      <c r="M87" s="127"/>
      <c r="N87" s="127"/>
      <c r="O87" s="127"/>
      <c r="P87" s="127"/>
    </row>
    <row r="88" spans="1:16" s="41" customFormat="1" x14ac:dyDescent="0.25">
      <c r="A88" s="48"/>
      <c r="B88" s="138"/>
      <c r="C88" s="140"/>
      <c r="D88" s="127"/>
      <c r="E88" s="127"/>
      <c r="F88" s="127"/>
      <c r="G88" s="127"/>
      <c r="H88" s="126"/>
      <c r="I88" s="126"/>
      <c r="J88" s="130"/>
      <c r="K88" s="130"/>
      <c r="L88" s="130"/>
      <c r="M88" s="127"/>
      <c r="N88" s="127"/>
      <c r="O88" s="127"/>
      <c r="P88" s="127"/>
    </row>
    <row r="89" spans="1:16" s="41" customFormat="1" x14ac:dyDescent="0.25">
      <c r="A89" s="48"/>
      <c r="B89" s="141"/>
      <c r="C89" s="140"/>
      <c r="D89" s="97"/>
      <c r="E89" s="139"/>
      <c r="F89" s="139"/>
      <c r="G89" s="139"/>
      <c r="H89" s="126"/>
      <c r="I89" s="126"/>
      <c r="J89" s="130"/>
      <c r="K89" s="130"/>
      <c r="L89" s="130"/>
      <c r="M89" s="127"/>
      <c r="N89" s="127"/>
      <c r="O89" s="127"/>
      <c r="P89" s="127"/>
    </row>
    <row r="90" spans="1:16" s="41" customFormat="1" ht="13.5" x14ac:dyDescent="0.25">
      <c r="A90" s="48"/>
      <c r="B90" s="142"/>
      <c r="C90" s="140"/>
      <c r="D90" s="97"/>
      <c r="E90" s="143"/>
      <c r="F90" s="143"/>
      <c r="G90" s="143"/>
      <c r="H90" s="126"/>
      <c r="I90" s="126"/>
      <c r="J90" s="130"/>
      <c r="K90" s="130"/>
      <c r="L90" s="130"/>
      <c r="M90" s="131"/>
      <c r="N90" s="131"/>
      <c r="O90" s="132"/>
      <c r="P90" s="144"/>
    </row>
    <row r="91" spans="1:16" s="41" customFormat="1" ht="14.25" x14ac:dyDescent="0.3">
      <c r="A91" s="48"/>
      <c r="B91" s="142"/>
      <c r="C91" s="140"/>
      <c r="D91" s="15"/>
      <c r="E91" s="143"/>
      <c r="F91" s="143"/>
      <c r="G91" s="143"/>
      <c r="H91" s="126"/>
      <c r="I91" s="126"/>
      <c r="J91" s="130"/>
      <c r="K91" s="130"/>
      <c r="L91" s="130"/>
      <c r="M91" s="131"/>
      <c r="N91" s="131"/>
      <c r="O91" s="132"/>
      <c r="P91" s="144"/>
    </row>
    <row r="92" spans="1:16" s="41" customFormat="1" ht="14.25" x14ac:dyDescent="0.3">
      <c r="A92" s="48"/>
      <c r="B92" s="142"/>
      <c r="C92" s="140"/>
      <c r="D92" s="15"/>
      <c r="E92" s="93"/>
      <c r="F92" s="93"/>
      <c r="G92" s="93"/>
      <c r="H92" s="94"/>
      <c r="I92" s="95"/>
      <c r="J92" s="96"/>
      <c r="K92" s="96"/>
      <c r="L92" s="96"/>
      <c r="M92" s="131"/>
      <c r="N92" s="131"/>
      <c r="O92" s="132"/>
      <c r="P92" s="144"/>
    </row>
    <row r="93" spans="1:16" s="41" customFormat="1" ht="14.25" x14ac:dyDescent="0.3">
      <c r="B93" s="142"/>
      <c r="C93" s="140"/>
      <c r="D93" s="15"/>
      <c r="E93" s="93"/>
      <c r="F93" s="93"/>
      <c r="G93" s="93"/>
      <c r="H93" s="94"/>
      <c r="I93" s="95"/>
      <c r="J93" s="96"/>
      <c r="K93" s="96"/>
      <c r="L93" s="96"/>
      <c r="M93" s="100"/>
      <c r="N93" s="100"/>
      <c r="O93" s="103"/>
    </row>
    <row r="94" spans="1:16" s="41" customFormat="1" ht="14.25" x14ac:dyDescent="0.3">
      <c r="B94" s="142"/>
      <c r="C94" s="140"/>
      <c r="D94" s="15"/>
      <c r="E94" s="93"/>
      <c r="F94" s="93"/>
      <c r="G94" s="93"/>
      <c r="H94" s="94"/>
      <c r="I94" s="95"/>
      <c r="J94" s="96"/>
      <c r="K94" s="96"/>
      <c r="L94" s="96"/>
      <c r="M94" s="100"/>
      <c r="N94" s="100"/>
      <c r="O94" s="103"/>
    </row>
    <row r="95" spans="1:16" s="41" customFormat="1" ht="13.5" x14ac:dyDescent="0.25">
      <c r="B95" s="142"/>
      <c r="C95" s="145"/>
      <c r="D95" s="97"/>
      <c r="E95" s="93"/>
      <c r="F95" s="93"/>
      <c r="G95" s="93"/>
      <c r="H95" s="94"/>
      <c r="I95" s="95"/>
      <c r="J95" s="96"/>
      <c r="K95" s="96"/>
      <c r="L95" s="96"/>
      <c r="M95" s="100"/>
      <c r="N95" s="100"/>
      <c r="O95" s="103"/>
    </row>
    <row r="96" spans="1:16" s="41" customFormat="1" ht="13.5" x14ac:dyDescent="0.25">
      <c r="C96" s="145"/>
      <c r="D96" s="97"/>
      <c r="E96" s="93"/>
      <c r="F96" s="93"/>
      <c r="G96" s="93"/>
      <c r="H96" s="94"/>
      <c r="I96" s="95"/>
      <c r="J96" s="96"/>
      <c r="K96" s="96"/>
      <c r="L96" s="96"/>
      <c r="M96" s="100"/>
      <c r="N96" s="100"/>
      <c r="O96" s="103"/>
    </row>
    <row r="97" spans="3:15" s="41" customFormat="1" ht="13.5" x14ac:dyDescent="0.3">
      <c r="C97" s="98"/>
      <c r="D97" s="15"/>
      <c r="E97" s="93"/>
      <c r="F97" s="93"/>
      <c r="G97" s="93"/>
      <c r="H97" s="94"/>
      <c r="I97" s="95"/>
      <c r="J97" s="96"/>
      <c r="K97" s="96"/>
      <c r="L97" s="96"/>
      <c r="M97" s="100"/>
      <c r="N97" s="100"/>
      <c r="O97" s="103"/>
    </row>
    <row r="98" spans="3:15" s="41" customFormat="1" ht="13.5" x14ac:dyDescent="0.3">
      <c r="C98" s="98"/>
      <c r="D98" s="15"/>
      <c r="E98" s="93"/>
      <c r="F98" s="93"/>
      <c r="G98" s="93"/>
      <c r="H98" s="94"/>
      <c r="I98" s="95"/>
      <c r="J98" s="96"/>
      <c r="K98" s="96"/>
      <c r="L98" s="96"/>
      <c r="M98" s="100"/>
      <c r="N98" s="100"/>
      <c r="O98" s="103"/>
    </row>
    <row r="99" spans="3:15" s="41" customFormat="1" ht="13.5" x14ac:dyDescent="0.3">
      <c r="C99" s="98"/>
      <c r="D99" s="15"/>
      <c r="E99" s="93"/>
      <c r="F99" s="93"/>
      <c r="G99" s="93"/>
      <c r="H99" s="94"/>
      <c r="I99" s="95"/>
      <c r="J99" s="96"/>
      <c r="K99" s="96"/>
      <c r="L99" s="96"/>
      <c r="M99" s="100"/>
      <c r="N99" s="100"/>
      <c r="O99" s="103"/>
    </row>
    <row r="100" spans="3:15" s="41" customFormat="1" ht="13.5" x14ac:dyDescent="0.3">
      <c r="C100" s="98"/>
      <c r="D100" s="15"/>
      <c r="E100" s="93"/>
      <c r="F100" s="93"/>
      <c r="G100" s="93"/>
      <c r="H100" s="94"/>
      <c r="I100" s="95"/>
      <c r="J100" s="96"/>
      <c r="K100" s="96"/>
      <c r="L100" s="96"/>
      <c r="M100" s="100"/>
      <c r="N100" s="100"/>
      <c r="O100" s="103"/>
    </row>
    <row r="101" spans="3:15" s="41" customFormat="1" ht="13.5" x14ac:dyDescent="0.3">
      <c r="C101" s="98"/>
      <c r="D101" s="15"/>
      <c r="E101" s="93"/>
      <c r="F101" s="93"/>
      <c r="G101" s="93"/>
      <c r="H101" s="94"/>
      <c r="I101" s="95"/>
      <c r="J101" s="96"/>
      <c r="K101" s="96"/>
      <c r="L101" s="96"/>
      <c r="M101" s="100"/>
      <c r="N101" s="100"/>
      <c r="O101" s="103"/>
    </row>
    <row r="102" spans="3:15" s="41" customFormat="1" ht="13.5" x14ac:dyDescent="0.3">
      <c r="C102" s="98"/>
      <c r="D102" s="15"/>
      <c r="E102" s="93"/>
      <c r="F102" s="93"/>
      <c r="G102" s="93"/>
      <c r="H102" s="94"/>
      <c r="I102" s="95"/>
      <c r="J102" s="96"/>
      <c r="K102" s="96"/>
      <c r="L102" s="96"/>
      <c r="M102" s="100"/>
      <c r="N102" s="100"/>
      <c r="O102" s="103"/>
    </row>
    <row r="103" spans="3:15" s="41" customFormat="1" ht="13.5" x14ac:dyDescent="0.3">
      <c r="C103" s="98"/>
      <c r="D103" s="15"/>
      <c r="E103" s="93"/>
      <c r="F103" s="93"/>
      <c r="G103" s="93"/>
      <c r="H103" s="94"/>
      <c r="I103" s="95"/>
      <c r="J103" s="96"/>
      <c r="K103" s="96"/>
      <c r="L103" s="96"/>
      <c r="M103" s="100"/>
      <c r="N103" s="100"/>
      <c r="O103" s="103"/>
    </row>
    <row r="104" spans="3:15" s="41" customFormat="1" ht="13.5" x14ac:dyDescent="0.3">
      <c r="C104" s="98"/>
      <c r="D104" s="15"/>
      <c r="E104" s="93"/>
      <c r="F104" s="93"/>
      <c r="G104" s="93"/>
      <c r="H104" s="94"/>
      <c r="I104" s="95"/>
      <c r="J104" s="96"/>
      <c r="K104" s="96"/>
      <c r="L104" s="96"/>
      <c r="M104" s="100"/>
      <c r="N104" s="100"/>
      <c r="O104" s="103"/>
    </row>
    <row r="105" spans="3:15" s="41" customFormat="1" ht="12.75" x14ac:dyDescent="0.25">
      <c r="C105" s="98"/>
      <c r="D105" s="146"/>
      <c r="E105" s="93"/>
      <c r="F105" s="93"/>
      <c r="G105" s="93"/>
      <c r="H105" s="94"/>
      <c r="I105" s="95"/>
      <c r="J105" s="96"/>
      <c r="K105" s="96"/>
      <c r="L105" s="96"/>
      <c r="M105" s="100"/>
      <c r="N105" s="100"/>
      <c r="O105" s="103"/>
    </row>
    <row r="106" spans="3:15" s="41" customFormat="1" ht="13.5" x14ac:dyDescent="0.3">
      <c r="C106" s="98"/>
      <c r="D106" s="15"/>
      <c r="E106" s="93"/>
      <c r="F106" s="93"/>
      <c r="G106" s="93"/>
      <c r="H106" s="94"/>
      <c r="I106" s="95"/>
      <c r="J106" s="96"/>
      <c r="K106" s="96"/>
      <c r="L106" s="96"/>
      <c r="M106" s="100"/>
      <c r="N106" s="100"/>
      <c r="O106" s="103"/>
    </row>
    <row r="107" spans="3:15" s="41" customFormat="1" ht="13.5" x14ac:dyDescent="0.3">
      <c r="C107" s="98"/>
      <c r="D107" s="15"/>
      <c r="E107" s="93"/>
      <c r="F107" s="93"/>
      <c r="G107" s="93"/>
      <c r="H107" s="94"/>
      <c r="I107" s="95"/>
      <c r="J107" s="96"/>
      <c r="K107" s="96"/>
      <c r="L107" s="96"/>
      <c r="M107" s="100"/>
      <c r="N107" s="100"/>
      <c r="O107" s="103"/>
    </row>
    <row r="108" spans="3:15" s="41" customFormat="1" ht="13.5" x14ac:dyDescent="0.3">
      <c r="C108" s="98"/>
      <c r="D108" s="15"/>
      <c r="E108" s="93"/>
      <c r="F108" s="93"/>
      <c r="G108" s="93"/>
      <c r="H108" s="94"/>
      <c r="I108" s="95"/>
      <c r="J108" s="96"/>
      <c r="K108" s="96"/>
      <c r="L108" s="96"/>
      <c r="M108" s="100"/>
      <c r="N108" s="100"/>
      <c r="O108" s="103"/>
    </row>
    <row r="109" spans="3:15" s="41" customFormat="1" x14ac:dyDescent="0.3">
      <c r="C109" s="147"/>
      <c r="D109" s="15"/>
      <c r="E109" s="148"/>
      <c r="F109" s="148"/>
      <c r="G109" s="148"/>
      <c r="H109" s="149"/>
      <c r="I109" s="150"/>
      <c r="J109" s="151"/>
      <c r="K109" s="151"/>
      <c r="L109" s="151"/>
      <c r="M109" s="100"/>
      <c r="N109" s="100"/>
      <c r="O109" s="103"/>
    </row>
    <row r="110" spans="3:15" x14ac:dyDescent="0.3">
      <c r="D110" s="15"/>
      <c r="E110" s="148"/>
      <c r="F110" s="148"/>
      <c r="G110" s="148"/>
      <c r="H110" s="149"/>
      <c r="I110" s="150"/>
      <c r="J110" s="151"/>
      <c r="K110" s="151"/>
      <c r="L110" s="151"/>
    </row>
    <row r="111" spans="3:15" x14ac:dyDescent="0.3">
      <c r="D111" s="15"/>
      <c r="E111" s="148"/>
      <c r="F111" s="148"/>
      <c r="G111" s="148"/>
      <c r="H111" s="149"/>
      <c r="I111" s="150"/>
      <c r="J111" s="151"/>
      <c r="K111" s="151"/>
      <c r="L111" s="151"/>
    </row>
    <row r="112" spans="3:15" x14ac:dyDescent="0.3">
      <c r="D112" s="15"/>
      <c r="E112" s="148"/>
      <c r="F112" s="148"/>
      <c r="G112" s="148"/>
      <c r="H112" s="149"/>
      <c r="I112" s="150"/>
      <c r="J112" s="151"/>
      <c r="K112" s="151"/>
      <c r="L112" s="151"/>
    </row>
    <row r="113" spans="4:12" x14ac:dyDescent="0.3">
      <c r="D113" s="146"/>
      <c r="E113" s="148"/>
      <c r="F113" s="148"/>
      <c r="G113" s="148"/>
      <c r="H113" s="149"/>
      <c r="I113" s="150"/>
      <c r="J113" s="151"/>
      <c r="K113" s="151"/>
      <c r="L113" s="151"/>
    </row>
    <row r="114" spans="4:12" x14ac:dyDescent="0.3">
      <c r="D114" s="97"/>
      <c r="E114" s="148"/>
      <c r="F114" s="148"/>
      <c r="G114" s="148"/>
      <c r="H114" s="149"/>
      <c r="I114" s="150"/>
      <c r="J114" s="151"/>
      <c r="K114" s="151"/>
      <c r="L114" s="151"/>
    </row>
    <row r="115" spans="4:12" x14ac:dyDescent="0.3">
      <c r="D115" s="97"/>
      <c r="E115" s="148"/>
      <c r="F115" s="148"/>
      <c r="G115" s="148"/>
      <c r="H115" s="149"/>
      <c r="I115" s="150"/>
      <c r="J115" s="151"/>
      <c r="K115" s="151"/>
      <c r="L115" s="151"/>
    </row>
    <row r="116" spans="4:12" x14ac:dyDescent="0.3">
      <c r="D116" s="146"/>
      <c r="E116" s="148"/>
      <c r="F116" s="148"/>
      <c r="G116" s="148"/>
      <c r="H116" s="149"/>
      <c r="I116" s="150"/>
      <c r="J116" s="151"/>
      <c r="K116" s="151"/>
      <c r="L116" s="151"/>
    </row>
    <row r="117" spans="4:12" x14ac:dyDescent="0.3">
      <c r="D117" s="97"/>
      <c r="E117" s="148"/>
      <c r="F117" s="148"/>
      <c r="G117" s="148"/>
      <c r="H117" s="149"/>
      <c r="I117" s="150"/>
      <c r="J117" s="151"/>
      <c r="K117" s="151"/>
      <c r="L117" s="151"/>
    </row>
    <row r="118" spans="4:12" x14ac:dyDescent="0.3">
      <c r="D118" s="97"/>
      <c r="E118" s="148"/>
      <c r="F118" s="148"/>
      <c r="G118" s="148"/>
      <c r="H118" s="149"/>
      <c r="I118" s="150"/>
      <c r="J118" s="151"/>
      <c r="K118" s="151"/>
      <c r="L118" s="151"/>
    </row>
    <row r="119" spans="4:12" x14ac:dyDescent="0.3">
      <c r="D119" s="154"/>
      <c r="E119" s="148"/>
      <c r="F119" s="148"/>
      <c r="G119" s="148"/>
      <c r="H119" s="149"/>
      <c r="I119" s="150"/>
      <c r="J119" s="151"/>
      <c r="K119" s="151"/>
      <c r="L119" s="151"/>
    </row>
    <row r="120" spans="4:12" x14ac:dyDescent="0.3">
      <c r="D120" s="97"/>
      <c r="E120" s="148"/>
      <c r="F120" s="148"/>
      <c r="G120" s="148"/>
      <c r="H120" s="149"/>
      <c r="I120" s="150"/>
      <c r="J120" s="151"/>
      <c r="K120" s="151"/>
      <c r="L120" s="151"/>
    </row>
    <row r="121" spans="4:12" x14ac:dyDescent="0.3">
      <c r="D121" s="97"/>
      <c r="E121" s="148"/>
      <c r="F121" s="148"/>
      <c r="G121" s="148"/>
      <c r="H121" s="149"/>
      <c r="I121" s="150"/>
      <c r="J121" s="151"/>
      <c r="K121" s="151"/>
      <c r="L121" s="151"/>
    </row>
    <row r="122" spans="4:12" x14ac:dyDescent="0.3">
      <c r="D122" s="97"/>
      <c r="E122" s="148"/>
      <c r="F122" s="148"/>
      <c r="G122" s="148"/>
      <c r="H122" s="149"/>
      <c r="I122" s="150"/>
      <c r="J122" s="151"/>
      <c r="K122" s="151"/>
      <c r="L122" s="151"/>
    </row>
    <row r="123" spans="4:12" x14ac:dyDescent="0.3">
      <c r="D123" s="97"/>
      <c r="E123" s="148"/>
      <c r="F123" s="148"/>
      <c r="G123" s="148"/>
      <c r="H123" s="149"/>
      <c r="I123" s="150"/>
      <c r="J123" s="151"/>
      <c r="K123" s="151"/>
      <c r="L123" s="151"/>
    </row>
    <row r="124" spans="4:12" x14ac:dyDescent="0.3">
      <c r="D124" s="97"/>
      <c r="E124" s="148"/>
      <c r="F124" s="148"/>
      <c r="G124" s="148"/>
      <c r="H124" s="149"/>
      <c r="I124" s="150"/>
      <c r="J124" s="151"/>
      <c r="K124" s="151"/>
      <c r="L124" s="151"/>
    </row>
    <row r="125" spans="4:12" x14ac:dyDescent="0.3">
      <c r="D125" s="97"/>
      <c r="E125" s="148"/>
      <c r="F125" s="148"/>
      <c r="G125" s="148"/>
      <c r="H125" s="149"/>
      <c r="I125" s="150"/>
      <c r="J125" s="151"/>
      <c r="K125" s="151"/>
      <c r="L125" s="151"/>
    </row>
    <row r="126" spans="4:12" x14ac:dyDescent="0.3">
      <c r="D126" s="148"/>
      <c r="E126" s="148"/>
      <c r="F126" s="148"/>
      <c r="G126" s="148"/>
      <c r="H126" s="149"/>
      <c r="I126" s="150"/>
      <c r="J126" s="151"/>
      <c r="K126" s="151"/>
      <c r="L126" s="151"/>
    </row>
    <row r="127" spans="4:12" x14ac:dyDescent="0.3">
      <c r="D127" s="148"/>
      <c r="E127" s="148"/>
      <c r="F127" s="148"/>
      <c r="G127" s="148"/>
      <c r="H127" s="149"/>
      <c r="I127" s="150"/>
      <c r="J127" s="151"/>
      <c r="K127" s="151"/>
      <c r="L127" s="151"/>
    </row>
    <row r="128" spans="4:12" x14ac:dyDescent="0.3">
      <c r="D128" s="148"/>
      <c r="E128" s="148"/>
      <c r="F128" s="148"/>
      <c r="G128" s="148"/>
      <c r="H128" s="149"/>
      <c r="I128" s="150"/>
      <c r="J128" s="151"/>
      <c r="K128" s="151"/>
      <c r="L128" s="151"/>
    </row>
    <row r="129" spans="4:12" x14ac:dyDescent="0.3">
      <c r="D129" s="148"/>
      <c r="E129" s="148"/>
      <c r="F129" s="148"/>
      <c r="G129" s="148"/>
      <c r="H129" s="149"/>
      <c r="I129" s="150"/>
      <c r="J129" s="151"/>
      <c r="K129" s="151"/>
      <c r="L129" s="151"/>
    </row>
    <row r="130" spans="4:12" x14ac:dyDescent="0.3">
      <c r="D130" s="148"/>
      <c r="E130" s="148"/>
      <c r="F130" s="148"/>
      <c r="G130" s="148"/>
      <c r="H130" s="149"/>
      <c r="I130" s="150"/>
      <c r="J130" s="151"/>
      <c r="K130" s="151"/>
      <c r="L130" s="151"/>
    </row>
    <row r="131" spans="4:12" x14ac:dyDescent="0.3">
      <c r="D131" s="148"/>
      <c r="E131" s="148"/>
      <c r="F131" s="148"/>
      <c r="G131" s="148"/>
      <c r="H131" s="149"/>
      <c r="I131" s="150"/>
      <c r="J131" s="151"/>
      <c r="K131" s="151"/>
      <c r="L131" s="151"/>
    </row>
    <row r="132" spans="4:12" x14ac:dyDescent="0.3">
      <c r="D132" s="148"/>
      <c r="E132" s="148"/>
      <c r="F132" s="148"/>
      <c r="G132" s="148"/>
      <c r="H132" s="149"/>
      <c r="I132" s="150"/>
      <c r="J132" s="151"/>
      <c r="K132" s="151"/>
      <c r="L132" s="151"/>
    </row>
    <row r="133" spans="4:12" x14ac:dyDescent="0.3">
      <c r="D133" s="148"/>
      <c r="E133" s="148"/>
      <c r="F133" s="148"/>
      <c r="G133" s="148"/>
      <c r="H133" s="149"/>
      <c r="I133" s="150"/>
      <c r="J133" s="151"/>
      <c r="K133" s="151"/>
      <c r="L133" s="151"/>
    </row>
    <row r="134" spans="4:12" x14ac:dyDescent="0.3">
      <c r="D134" s="148"/>
      <c r="E134" s="148"/>
      <c r="F134" s="148"/>
      <c r="G134" s="148"/>
      <c r="H134" s="149"/>
      <c r="I134" s="150"/>
      <c r="J134" s="151"/>
      <c r="K134" s="151"/>
      <c r="L134" s="151"/>
    </row>
    <row r="135" spans="4:12" x14ac:dyDescent="0.3">
      <c r="D135" s="148"/>
      <c r="E135" s="148"/>
      <c r="F135" s="148"/>
      <c r="G135" s="148"/>
      <c r="H135" s="149"/>
      <c r="I135" s="150"/>
      <c r="J135" s="151"/>
      <c r="K135" s="151"/>
      <c r="L135" s="151"/>
    </row>
    <row r="136" spans="4:12" x14ac:dyDescent="0.3">
      <c r="D136" s="148"/>
      <c r="E136" s="148"/>
      <c r="F136" s="148"/>
      <c r="G136" s="148"/>
      <c r="H136" s="149"/>
      <c r="I136" s="150"/>
      <c r="J136" s="151"/>
      <c r="K136" s="151"/>
      <c r="L136" s="151"/>
    </row>
    <row r="137" spans="4:12" x14ac:dyDescent="0.3">
      <c r="D137" s="148"/>
      <c r="E137" s="148"/>
      <c r="F137" s="148"/>
      <c r="G137" s="148"/>
      <c r="H137" s="149"/>
      <c r="I137" s="150"/>
      <c r="J137" s="151"/>
      <c r="K137" s="151"/>
      <c r="L137" s="151"/>
    </row>
    <row r="138" spans="4:12" x14ac:dyDescent="0.3">
      <c r="D138" s="148"/>
      <c r="E138" s="148"/>
      <c r="F138" s="148"/>
      <c r="G138" s="148"/>
      <c r="H138" s="149"/>
      <c r="I138" s="150"/>
      <c r="J138" s="151"/>
      <c r="K138" s="151"/>
      <c r="L138" s="151"/>
    </row>
    <row r="139" spans="4:12" x14ac:dyDescent="0.3">
      <c r="D139" s="148"/>
      <c r="E139" s="148"/>
      <c r="F139" s="148"/>
      <c r="G139" s="148"/>
      <c r="H139" s="149"/>
      <c r="I139" s="150"/>
      <c r="J139" s="151"/>
      <c r="K139" s="151"/>
      <c r="L139" s="151"/>
    </row>
    <row r="140" spans="4:12" x14ac:dyDescent="0.3">
      <c r="D140" s="148"/>
      <c r="E140" s="148"/>
      <c r="F140" s="148"/>
      <c r="G140" s="148"/>
      <c r="H140" s="149"/>
      <c r="I140" s="150"/>
      <c r="J140" s="151"/>
      <c r="K140" s="151"/>
      <c r="L140" s="151"/>
    </row>
    <row r="141" spans="4:12" x14ac:dyDescent="0.3">
      <c r="D141" s="148"/>
      <c r="E141" s="148"/>
      <c r="F141" s="148"/>
      <c r="G141" s="148"/>
      <c r="H141" s="149"/>
      <c r="I141" s="150"/>
      <c r="J141" s="151"/>
      <c r="K141" s="151"/>
      <c r="L141" s="151"/>
    </row>
    <row r="142" spans="4:12" x14ac:dyDescent="0.3">
      <c r="D142" s="148"/>
      <c r="E142" s="148"/>
      <c r="F142" s="148"/>
      <c r="G142" s="148"/>
      <c r="H142" s="149"/>
      <c r="I142" s="150"/>
      <c r="J142" s="151"/>
      <c r="K142" s="151"/>
      <c r="L142" s="151"/>
    </row>
    <row r="143" spans="4:12" x14ac:dyDescent="0.3">
      <c r="D143" s="148"/>
      <c r="E143" s="148"/>
      <c r="F143" s="148"/>
      <c r="G143" s="148"/>
      <c r="H143" s="149"/>
      <c r="I143" s="150"/>
      <c r="J143" s="151"/>
      <c r="K143" s="151"/>
      <c r="L143" s="151"/>
    </row>
    <row r="144" spans="4:12" x14ac:dyDescent="0.3">
      <c r="D144" s="148"/>
      <c r="E144" s="148"/>
      <c r="F144" s="148"/>
      <c r="G144" s="148"/>
      <c r="H144" s="149"/>
      <c r="I144" s="150"/>
      <c r="J144" s="151"/>
      <c r="K144" s="151"/>
      <c r="L144" s="151"/>
    </row>
    <row r="145" spans="4:12" x14ac:dyDescent="0.3">
      <c r="D145" s="148"/>
      <c r="E145" s="148"/>
      <c r="F145" s="148"/>
      <c r="G145" s="148"/>
      <c r="H145" s="149"/>
      <c r="I145" s="150"/>
      <c r="J145" s="151"/>
      <c r="K145" s="151"/>
      <c r="L145" s="151"/>
    </row>
    <row r="146" spans="4:12" x14ac:dyDescent="0.3">
      <c r="D146" s="148"/>
      <c r="E146" s="148"/>
      <c r="F146" s="148"/>
      <c r="G146" s="148"/>
      <c r="H146" s="149"/>
      <c r="I146" s="150"/>
      <c r="J146" s="151"/>
      <c r="K146" s="151"/>
      <c r="L146" s="151"/>
    </row>
    <row r="147" spans="4:12" x14ac:dyDescent="0.3">
      <c r="D147" s="148"/>
      <c r="E147" s="148"/>
      <c r="F147" s="148"/>
      <c r="G147" s="148"/>
      <c r="H147" s="149"/>
      <c r="I147" s="150"/>
      <c r="J147" s="151"/>
      <c r="K147" s="151"/>
      <c r="L147" s="151"/>
    </row>
    <row r="148" spans="4:12" x14ac:dyDescent="0.3">
      <c r="D148" s="148"/>
      <c r="E148" s="148"/>
      <c r="F148" s="148"/>
      <c r="G148" s="148"/>
      <c r="H148" s="149"/>
      <c r="I148" s="150"/>
      <c r="J148" s="151"/>
      <c r="K148" s="151"/>
      <c r="L148" s="151"/>
    </row>
    <row r="149" spans="4:12" x14ac:dyDescent="0.3">
      <c r="D149" s="148"/>
      <c r="E149" s="148"/>
      <c r="F149" s="148"/>
      <c r="G149" s="148"/>
      <c r="H149" s="149"/>
      <c r="I149" s="150"/>
      <c r="J149" s="151"/>
      <c r="K149" s="151"/>
      <c r="L149" s="151"/>
    </row>
    <row r="150" spans="4:12" x14ac:dyDescent="0.3">
      <c r="D150" s="148"/>
      <c r="E150" s="148"/>
      <c r="F150" s="148"/>
      <c r="G150" s="148"/>
      <c r="H150" s="149"/>
      <c r="I150" s="150"/>
      <c r="J150" s="151"/>
      <c r="K150" s="151"/>
      <c r="L150" s="151"/>
    </row>
    <row r="151" spans="4:12" x14ac:dyDescent="0.3">
      <c r="D151" s="148"/>
      <c r="E151" s="148"/>
      <c r="F151" s="148"/>
      <c r="G151" s="148"/>
      <c r="H151" s="149"/>
      <c r="I151" s="150"/>
      <c r="J151" s="151"/>
      <c r="K151" s="151"/>
      <c r="L151" s="151"/>
    </row>
    <row r="152" spans="4:12" x14ac:dyDescent="0.3">
      <c r="D152" s="148"/>
      <c r="E152" s="148"/>
      <c r="F152" s="148"/>
      <c r="G152" s="148"/>
      <c r="H152" s="149"/>
      <c r="I152" s="150"/>
      <c r="J152" s="151"/>
      <c r="K152" s="151"/>
      <c r="L152" s="151"/>
    </row>
    <row r="153" spans="4:12" x14ac:dyDescent="0.3">
      <c r="D153" s="148"/>
      <c r="E153" s="148"/>
      <c r="F153" s="148"/>
      <c r="G153" s="148"/>
      <c r="H153" s="149"/>
      <c r="I153" s="150"/>
      <c r="J153" s="151"/>
      <c r="K153" s="151"/>
      <c r="L153" s="151"/>
    </row>
    <row r="154" spans="4:12" x14ac:dyDescent="0.3">
      <c r="D154" s="148"/>
      <c r="E154" s="148"/>
      <c r="F154" s="148"/>
      <c r="G154" s="148"/>
      <c r="H154" s="149"/>
      <c r="I154" s="150"/>
      <c r="J154" s="151"/>
      <c r="K154" s="151"/>
      <c r="L154" s="151"/>
    </row>
    <row r="155" spans="4:12" x14ac:dyDescent="0.3">
      <c r="D155" s="148"/>
      <c r="E155" s="148"/>
      <c r="F155" s="148"/>
      <c r="G155" s="148"/>
      <c r="H155" s="149"/>
      <c r="I155" s="150"/>
      <c r="J155" s="151"/>
      <c r="K155" s="151"/>
      <c r="L155" s="151"/>
    </row>
    <row r="156" spans="4:12" x14ac:dyDescent="0.3">
      <c r="D156" s="148"/>
      <c r="E156" s="148"/>
      <c r="F156" s="148"/>
      <c r="G156" s="148"/>
      <c r="H156" s="149"/>
      <c r="I156" s="150"/>
      <c r="J156" s="151"/>
      <c r="K156" s="151"/>
      <c r="L156" s="151"/>
    </row>
    <row r="157" spans="4:12" x14ac:dyDescent="0.3">
      <c r="D157" s="148"/>
      <c r="E157" s="148"/>
      <c r="F157" s="148"/>
      <c r="G157" s="148"/>
      <c r="H157" s="149"/>
      <c r="I157" s="150"/>
      <c r="J157" s="151"/>
      <c r="K157" s="151"/>
      <c r="L157" s="151"/>
    </row>
    <row r="158" spans="4:12" x14ac:dyDescent="0.3">
      <c r="D158" s="148"/>
      <c r="E158" s="148"/>
      <c r="F158" s="148"/>
      <c r="G158" s="148"/>
      <c r="H158" s="149"/>
      <c r="I158" s="150"/>
      <c r="J158" s="151"/>
      <c r="K158" s="151"/>
      <c r="L158" s="151"/>
    </row>
    <row r="159" spans="4:12" x14ac:dyDescent="0.3">
      <c r="D159" s="148"/>
      <c r="E159" s="148"/>
      <c r="F159" s="148"/>
      <c r="G159" s="148"/>
      <c r="H159" s="149"/>
      <c r="I159" s="150"/>
      <c r="J159" s="151"/>
      <c r="K159" s="151"/>
      <c r="L159" s="151"/>
    </row>
    <row r="160" spans="4:12" x14ac:dyDescent="0.3">
      <c r="D160" s="148"/>
      <c r="E160" s="148"/>
      <c r="F160" s="148"/>
      <c r="G160" s="148"/>
      <c r="H160" s="149"/>
      <c r="I160" s="150"/>
      <c r="J160" s="151"/>
      <c r="K160" s="151"/>
      <c r="L160" s="151"/>
    </row>
    <row r="161" spans="4:12" x14ac:dyDescent="0.3">
      <c r="D161" s="148"/>
      <c r="E161" s="148"/>
      <c r="F161" s="148"/>
      <c r="G161" s="148"/>
      <c r="H161" s="149"/>
      <c r="I161" s="150"/>
      <c r="J161" s="151"/>
      <c r="K161" s="151"/>
      <c r="L161" s="151"/>
    </row>
    <row r="162" spans="4:12" x14ac:dyDescent="0.3">
      <c r="D162" s="148"/>
      <c r="E162" s="148"/>
      <c r="F162" s="148"/>
      <c r="G162" s="148"/>
      <c r="H162" s="149"/>
      <c r="I162" s="150"/>
      <c r="J162" s="151"/>
      <c r="K162" s="151"/>
      <c r="L162" s="151"/>
    </row>
    <row r="163" spans="4:12" x14ac:dyDescent="0.3">
      <c r="D163" s="148"/>
      <c r="E163" s="148"/>
      <c r="F163" s="148"/>
      <c r="G163" s="148"/>
      <c r="H163" s="149"/>
      <c r="I163" s="150"/>
      <c r="J163" s="151"/>
      <c r="K163" s="151"/>
      <c r="L163" s="151"/>
    </row>
    <row r="164" spans="4:12" x14ac:dyDescent="0.3">
      <c r="D164" s="148"/>
      <c r="E164" s="148"/>
      <c r="F164" s="148"/>
      <c r="G164" s="148"/>
      <c r="H164" s="149"/>
      <c r="I164" s="150"/>
      <c r="J164" s="151"/>
      <c r="K164" s="151"/>
      <c r="L164" s="151"/>
    </row>
    <row r="165" spans="4:12" x14ac:dyDescent="0.3">
      <c r="D165" s="148"/>
      <c r="E165" s="148"/>
      <c r="F165" s="148"/>
      <c r="G165" s="148"/>
      <c r="H165" s="149"/>
      <c r="I165" s="150"/>
      <c r="J165" s="151"/>
      <c r="K165" s="151"/>
      <c r="L165" s="151"/>
    </row>
    <row r="166" spans="4:12" x14ac:dyDescent="0.3">
      <c r="D166" s="148"/>
      <c r="E166" s="148"/>
      <c r="F166" s="148"/>
      <c r="G166" s="148"/>
      <c r="H166" s="149"/>
      <c r="I166" s="150"/>
      <c r="J166" s="151"/>
      <c r="K166" s="151"/>
      <c r="L166" s="151"/>
    </row>
    <row r="167" spans="4:12" x14ac:dyDescent="0.3">
      <c r="D167" s="148"/>
      <c r="E167" s="148"/>
      <c r="F167" s="148"/>
      <c r="G167" s="148"/>
      <c r="H167" s="149"/>
      <c r="I167" s="150"/>
      <c r="J167" s="151"/>
      <c r="K167" s="151"/>
      <c r="L167" s="151"/>
    </row>
    <row r="216" spans="3:16" s="155" customFormat="1" x14ac:dyDescent="0.3">
      <c r="C216" s="147"/>
      <c r="D216" s="147"/>
      <c r="E216" s="147"/>
      <c r="F216" s="147"/>
      <c r="G216" s="147">
        <v>0</v>
      </c>
      <c r="I216" s="156"/>
      <c r="J216" s="16"/>
      <c r="K216" s="16"/>
      <c r="L216" s="16"/>
      <c r="M216" s="152"/>
      <c r="N216" s="152"/>
      <c r="O216" s="153"/>
      <c r="P216" s="8"/>
    </row>
  </sheetData>
  <pageMargins left="0.7" right="0.7" top="0.75" bottom="0.75" header="0.3" footer="0.3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Tatime&amp;Dogana Fakt-Plan</vt:lpstr>
      <vt:lpstr>Buxheti i Konsoliduar 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anxhela.kasapi</cp:lastModifiedBy>
  <dcterms:created xsi:type="dcterms:W3CDTF">2019-11-15T12:38:32Z</dcterms:created>
  <dcterms:modified xsi:type="dcterms:W3CDTF">2019-11-27T12:35:27Z</dcterms:modified>
</cp:coreProperties>
</file>